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29 - BSCC (lycée agricole du Nivot - La Poste n° 9)\Dossier labellisation\"/>
    </mc:Choice>
  </mc:AlternateContent>
  <bookViews>
    <workbookView xWindow="0" yWindow="0" windowWidth="17970" windowHeight="8280" activeTab="1"/>
  </bookViews>
  <sheets>
    <sheet name="Sardin 2012" sheetId="1" r:id="rId1"/>
    <sheet name="Quantification C" sheetId="2" r:id="rId2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0" i="2" l="1"/>
  <c r="Q20" i="2"/>
  <c r="P20" i="2"/>
  <c r="W5" i="2" l="1"/>
  <c r="W13" i="2" l="1"/>
  <c r="W11" i="2"/>
  <c r="W10" i="2"/>
  <c r="W6" i="2"/>
  <c r="W4" i="2"/>
  <c r="E57" i="2"/>
  <c r="C57" i="2"/>
  <c r="B4" i="2"/>
  <c r="B5" i="2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3" i="2"/>
  <c r="W2" i="2"/>
  <c r="G51" i="2" l="1"/>
  <c r="G52" i="2"/>
  <c r="H52" i="2" s="1"/>
  <c r="G53" i="2"/>
  <c r="H53" i="2" s="1"/>
  <c r="I53" i="2" s="1"/>
  <c r="G54" i="2"/>
  <c r="H54" i="2" s="1"/>
  <c r="G50" i="2"/>
  <c r="H51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5" i="2"/>
  <c r="J56" i="2"/>
  <c r="J57" i="2"/>
  <c r="J58" i="2"/>
  <c r="J59" i="2"/>
  <c r="J60" i="2"/>
  <c r="J61" i="2"/>
  <c r="J62" i="2"/>
  <c r="J63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5" i="2"/>
  <c r="I56" i="2"/>
  <c r="I57" i="2"/>
  <c r="I58" i="2"/>
  <c r="I59" i="2"/>
  <c r="I60" i="2"/>
  <c r="I61" i="2"/>
  <c r="I62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5" i="2"/>
  <c r="H56" i="2"/>
  <c r="H57" i="2"/>
  <c r="H58" i="2"/>
  <c r="H59" i="2"/>
  <c r="H60" i="2"/>
  <c r="H61" i="2"/>
  <c r="H62" i="2"/>
  <c r="H63" i="2"/>
  <c r="G58" i="2"/>
  <c r="G59" i="2"/>
  <c r="G60" i="2"/>
  <c r="G61" i="2"/>
  <c r="G57" i="2"/>
  <c r="G44" i="2"/>
  <c r="G45" i="2"/>
  <c r="G46" i="2"/>
  <c r="G47" i="2"/>
  <c r="G43" i="2"/>
  <c r="G37" i="2"/>
  <c r="G38" i="2"/>
  <c r="G39" i="2"/>
  <c r="G40" i="2"/>
  <c r="G36" i="2"/>
  <c r="G30" i="2"/>
  <c r="G31" i="2"/>
  <c r="G32" i="2"/>
  <c r="G33" i="2"/>
  <c r="G29" i="2"/>
  <c r="G23" i="2"/>
  <c r="G24" i="2"/>
  <c r="G25" i="2"/>
  <c r="G26" i="2"/>
  <c r="G22" i="2"/>
  <c r="K4" i="2"/>
  <c r="K5" i="2"/>
  <c r="K6" i="2"/>
  <c r="K7" i="2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2" i="2" s="1"/>
  <c r="K23" i="2" s="1"/>
  <c r="K24" i="2" s="1"/>
  <c r="K25" i="2" s="1"/>
  <c r="K26" i="2" s="1"/>
  <c r="K27" i="2" s="1"/>
  <c r="K29" i="2" s="1"/>
  <c r="K30" i="2" s="1"/>
  <c r="K31" i="2" s="1"/>
  <c r="K32" i="2" s="1"/>
  <c r="K33" i="2" s="1"/>
  <c r="K34" i="2" s="1"/>
  <c r="K36" i="2" s="1"/>
  <c r="K37" i="2" s="1"/>
  <c r="K38" i="2" s="1"/>
  <c r="K39" i="2" s="1"/>
  <c r="K40" i="2" s="1"/>
  <c r="K41" i="2" s="1"/>
  <c r="K43" i="2" s="1"/>
  <c r="K44" i="2" s="1"/>
  <c r="K45" i="2" s="1"/>
  <c r="K46" i="2" s="1"/>
  <c r="K47" i="2" s="1"/>
  <c r="K48" i="2" s="1"/>
  <c r="K50" i="2" s="1"/>
  <c r="K51" i="2" s="1"/>
  <c r="K52" i="2" s="1"/>
  <c r="K53" i="2" s="1"/>
  <c r="K54" i="2" s="1"/>
  <c r="K55" i="2" s="1"/>
  <c r="K57" i="2" s="1"/>
  <c r="K58" i="2" s="1"/>
  <c r="K59" i="2" s="1"/>
  <c r="K60" i="2" s="1"/>
  <c r="K61" i="2" s="1"/>
  <c r="K62" i="2" s="1"/>
  <c r="K3" i="2"/>
  <c r="L20" i="2"/>
  <c r="F4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2" i="2" s="1"/>
  <c r="F23" i="2" s="1"/>
  <c r="F24" i="2" s="1"/>
  <c r="F25" i="2" s="1"/>
  <c r="F26" i="2" s="1"/>
  <c r="F27" i="2" s="1"/>
  <c r="F29" i="2" s="1"/>
  <c r="F30" i="2" s="1"/>
  <c r="F31" i="2" s="1"/>
  <c r="F32" i="2" s="1"/>
  <c r="F33" i="2" s="1"/>
  <c r="F34" i="2" s="1"/>
  <c r="F36" i="2" s="1"/>
  <c r="F37" i="2" s="1"/>
  <c r="F38" i="2" s="1"/>
  <c r="F39" i="2" s="1"/>
  <c r="F40" i="2" s="1"/>
  <c r="F41" i="2" s="1"/>
  <c r="F43" i="2" s="1"/>
  <c r="F44" i="2" s="1"/>
  <c r="F45" i="2" s="1"/>
  <c r="F46" i="2" s="1"/>
  <c r="F47" i="2" s="1"/>
  <c r="F48" i="2" s="1"/>
  <c r="F50" i="2" s="1"/>
  <c r="F51" i="2" s="1"/>
  <c r="F52" i="2" s="1"/>
  <c r="F53" i="2" s="1"/>
  <c r="F54" i="2" s="1"/>
  <c r="F55" i="2" s="1"/>
  <c r="F57" i="2" s="1"/>
  <c r="F58" i="2" s="1"/>
  <c r="F59" i="2" s="1"/>
  <c r="F60" i="2" s="1"/>
  <c r="F61" i="2" s="1"/>
  <c r="F62" i="2" s="1"/>
  <c r="F3" i="2"/>
  <c r="I52" i="2" l="1"/>
  <c r="J52" i="2" s="1"/>
  <c r="I50" i="2"/>
  <c r="J50" i="2" s="1"/>
  <c r="I54" i="2"/>
  <c r="J54" i="2" s="1"/>
  <c r="J53" i="2"/>
  <c r="I51" i="2"/>
  <c r="J51" i="2" s="1"/>
  <c r="C2" i="2" l="1"/>
  <c r="W7" i="2" l="1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C3" i="2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S4" i="2" l="1"/>
  <c r="C4" i="2"/>
  <c r="P6" i="2"/>
  <c r="S5" i="2"/>
  <c r="E2" i="2"/>
  <c r="W3" i="2" s="1"/>
  <c r="S2" i="2"/>
  <c r="H3" i="2"/>
  <c r="H4" i="2"/>
  <c r="H5" i="2"/>
  <c r="I5" i="2" s="1"/>
  <c r="J5" i="2" s="1"/>
  <c r="H6" i="2"/>
  <c r="H7" i="2"/>
  <c r="H8" i="2"/>
  <c r="I8" i="2" s="1"/>
  <c r="J8" i="2" s="1"/>
  <c r="H9" i="2"/>
  <c r="I9" i="2" s="1"/>
  <c r="J9" i="2" s="1"/>
  <c r="H10" i="2"/>
  <c r="I10" i="2" s="1"/>
  <c r="J10" i="2" s="1"/>
  <c r="H11" i="2"/>
  <c r="H12" i="2"/>
  <c r="H13" i="2"/>
  <c r="H14" i="2"/>
  <c r="I14" i="2" s="1"/>
  <c r="J14" i="2" s="1"/>
  <c r="H15" i="2"/>
  <c r="H16" i="2"/>
  <c r="H17" i="2"/>
  <c r="H18" i="2"/>
  <c r="I18" i="2" s="1"/>
  <c r="J18" i="2" s="1"/>
  <c r="H19" i="2"/>
  <c r="H21" i="2"/>
  <c r="I21" i="2" s="1"/>
  <c r="J21" i="2" s="1"/>
  <c r="H27" i="2"/>
  <c r="I27" i="2" s="1"/>
  <c r="J27" i="2" s="1"/>
  <c r="H2" i="2"/>
  <c r="P7" i="2" l="1"/>
  <c r="S6" i="2"/>
  <c r="C5" i="2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H23" i="2"/>
  <c r="H24" i="2"/>
  <c r="H25" i="2"/>
  <c r="H26" i="2"/>
  <c r="H22" i="2"/>
  <c r="C6" i="2" l="1"/>
  <c r="D6" i="2" s="1"/>
  <c r="E6" i="2" s="1"/>
  <c r="P8" i="2"/>
  <c r="S7" i="2"/>
  <c r="D5" i="2"/>
  <c r="E5" i="2" s="1"/>
  <c r="D4" i="2"/>
  <c r="E4" i="2" s="1"/>
  <c r="I22" i="2"/>
  <c r="J22" i="2" s="1"/>
  <c r="I23" i="2"/>
  <c r="J23" i="2" s="1"/>
  <c r="I26" i="2"/>
  <c r="J26" i="2" s="1"/>
  <c r="H20" i="2"/>
  <c r="I25" i="2"/>
  <c r="J25" i="2" s="1"/>
  <c r="I24" i="2"/>
  <c r="J24" i="2" s="1"/>
  <c r="H28" i="2"/>
  <c r="P9" i="2" l="1"/>
  <c r="S8" i="2"/>
  <c r="C7" i="2"/>
  <c r="D7" i="2" s="1"/>
  <c r="E7" i="2" s="1"/>
  <c r="R21" i="2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50" i="2" s="1"/>
  <c r="R51" i="2" s="1"/>
  <c r="R52" i="2" s="1"/>
  <c r="R53" i="2" s="1"/>
  <c r="R54" i="2" s="1"/>
  <c r="R55" i="2" s="1"/>
  <c r="R56" i="2" s="1"/>
  <c r="R57" i="2" s="1"/>
  <c r="R58" i="2" s="1"/>
  <c r="R59" i="2" s="1"/>
  <c r="R60" i="2" s="1"/>
  <c r="R61" i="2" s="1"/>
  <c r="R62" i="2" s="1"/>
  <c r="R63" i="2" s="1"/>
  <c r="R64" i="2" s="1"/>
  <c r="R65" i="2" s="1"/>
  <c r="R66" i="2" s="1"/>
  <c r="R67" i="2" s="1"/>
  <c r="R68" i="2" s="1"/>
  <c r="Q21" i="2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Q57" i="2" s="1"/>
  <c r="Q58" i="2" s="1"/>
  <c r="Q59" i="2" s="1"/>
  <c r="Q60" i="2" s="1"/>
  <c r="Q61" i="2" s="1"/>
  <c r="Q62" i="2" s="1"/>
  <c r="Q63" i="2" s="1"/>
  <c r="Q64" i="2" s="1"/>
  <c r="Q65" i="2" s="1"/>
  <c r="Q66" i="2" s="1"/>
  <c r="Q67" i="2" s="1"/>
  <c r="Q68" i="2" s="1"/>
  <c r="I20" i="2"/>
  <c r="J20" i="2" s="1"/>
  <c r="I28" i="2"/>
  <c r="J28" i="2" s="1"/>
  <c r="P10" i="2" l="1"/>
  <c r="S9" i="2"/>
  <c r="C8" i="2"/>
  <c r="D8" i="2" s="1"/>
  <c r="E8" i="2" s="1"/>
  <c r="C9" i="2" l="1"/>
  <c r="D9" i="2" s="1"/>
  <c r="E9" i="2" s="1"/>
  <c r="P11" i="2"/>
  <c r="S10" i="2"/>
  <c r="P12" i="2" l="1"/>
  <c r="S11" i="2"/>
  <c r="C10" i="2"/>
  <c r="D10" i="2" s="1"/>
  <c r="E10" i="2" s="1"/>
  <c r="C11" i="2" l="1"/>
  <c r="D11" i="2" s="1"/>
  <c r="E11" i="2" s="1"/>
  <c r="P13" i="2"/>
  <c r="S12" i="2"/>
  <c r="P14" i="2" l="1"/>
  <c r="S13" i="2"/>
  <c r="C12" i="2"/>
  <c r="D12" i="2" s="1"/>
  <c r="E12" i="2" s="1"/>
  <c r="C13" i="2" l="1"/>
  <c r="D13" i="2" s="1"/>
  <c r="E13" i="2" s="1"/>
  <c r="P15" i="2"/>
  <c r="S14" i="2"/>
  <c r="P16" i="2" l="1"/>
  <c r="S15" i="2"/>
  <c r="C14" i="2"/>
  <c r="D14" i="2" s="1"/>
  <c r="E14" i="2" s="1"/>
  <c r="C15" i="2" l="1"/>
  <c r="D15" i="2" s="1"/>
  <c r="E15" i="2" s="1"/>
  <c r="P17" i="2"/>
  <c r="S16" i="2"/>
  <c r="P18" i="2" l="1"/>
  <c r="S17" i="2"/>
  <c r="C16" i="2"/>
  <c r="D16" i="2" s="1"/>
  <c r="E16" i="2" s="1"/>
  <c r="C17" i="2" l="1"/>
  <c r="D17" i="2" s="1"/>
  <c r="E17" i="2" s="1"/>
  <c r="P19" i="2"/>
  <c r="S18" i="2"/>
  <c r="C18" i="2" l="1"/>
  <c r="D18" i="2" s="1"/>
  <c r="E18" i="2" s="1"/>
  <c r="S19" i="2"/>
  <c r="S20" i="2" l="1"/>
  <c r="P21" i="2"/>
  <c r="C19" i="2"/>
  <c r="D19" i="2" s="1"/>
  <c r="E19" i="2" s="1"/>
  <c r="P22" i="2" l="1"/>
  <c r="S21" i="2"/>
  <c r="C20" i="2"/>
  <c r="D20" i="2" s="1"/>
  <c r="E20" i="2" s="1"/>
  <c r="P23" i="2" l="1"/>
  <c r="S22" i="2"/>
  <c r="C21" i="2"/>
  <c r="D21" i="2" s="1"/>
  <c r="E21" i="2" s="1"/>
  <c r="C22" i="2" l="1"/>
  <c r="D22" i="2" s="1"/>
  <c r="E22" i="2" s="1"/>
  <c r="P24" i="2"/>
  <c r="S23" i="2"/>
  <c r="P25" i="2" l="1"/>
  <c r="S24" i="2"/>
  <c r="C23" i="2"/>
  <c r="D23" i="2" s="1"/>
  <c r="E23" i="2" s="1"/>
  <c r="C24" i="2" l="1"/>
  <c r="D24" i="2" s="1"/>
  <c r="E24" i="2" s="1"/>
  <c r="P26" i="2"/>
  <c r="S25" i="2"/>
  <c r="P27" i="2" l="1"/>
  <c r="S26" i="2"/>
  <c r="C25" i="2"/>
  <c r="D25" i="2" s="1"/>
  <c r="E25" i="2" s="1"/>
  <c r="C26" i="2" l="1"/>
  <c r="D26" i="2" s="1"/>
  <c r="E26" i="2" s="1"/>
  <c r="P28" i="2"/>
  <c r="S27" i="2"/>
  <c r="P29" i="2" l="1"/>
  <c r="S28" i="2"/>
  <c r="C27" i="2"/>
  <c r="D27" i="2" s="1"/>
  <c r="E27" i="2" s="1"/>
  <c r="C28" i="2" l="1"/>
  <c r="D28" i="2" s="1"/>
  <c r="E28" i="2" s="1"/>
  <c r="P30" i="2"/>
  <c r="S29" i="2"/>
  <c r="P31" i="2" l="1"/>
  <c r="S30" i="2"/>
  <c r="C29" i="2"/>
  <c r="D29" i="2" s="1"/>
  <c r="E29" i="2" s="1"/>
  <c r="C30" i="2" l="1"/>
  <c r="D30" i="2" s="1"/>
  <c r="E30" i="2" s="1"/>
  <c r="P32" i="2"/>
  <c r="S31" i="2"/>
  <c r="P33" i="2" l="1"/>
  <c r="S32" i="2"/>
  <c r="C31" i="2"/>
  <c r="D31" i="2" s="1"/>
  <c r="E31" i="2" s="1"/>
  <c r="C32" i="2" l="1"/>
  <c r="D32" i="2" s="1"/>
  <c r="E32" i="2" s="1"/>
  <c r="P34" i="2"/>
  <c r="S33" i="2"/>
  <c r="P35" i="2" l="1"/>
  <c r="S34" i="2"/>
  <c r="C33" i="2"/>
  <c r="D33" i="2" s="1"/>
  <c r="E33" i="2" s="1"/>
  <c r="W14" i="2" l="1"/>
  <c r="C34" i="2"/>
  <c r="D34" i="2" s="1"/>
  <c r="E34" i="2" s="1"/>
  <c r="P36" i="2"/>
  <c r="S35" i="2"/>
  <c r="W16" i="2" l="1"/>
  <c r="W17" i="2" s="1"/>
  <c r="P37" i="2"/>
  <c r="S36" i="2"/>
  <c r="C35" i="2"/>
  <c r="D35" i="2" s="1"/>
  <c r="E35" i="2" s="1"/>
  <c r="C36" i="2" l="1"/>
  <c r="D36" i="2" s="1"/>
  <c r="E36" i="2" s="1"/>
  <c r="P38" i="2"/>
  <c r="S37" i="2"/>
  <c r="P39" i="2" l="1"/>
  <c r="S38" i="2"/>
  <c r="C37" i="2"/>
  <c r="D37" i="2" s="1"/>
  <c r="E37" i="2" s="1"/>
  <c r="C38" i="2" l="1"/>
  <c r="D38" i="2" s="1"/>
  <c r="E38" i="2" s="1"/>
  <c r="P40" i="2"/>
  <c r="S39" i="2"/>
  <c r="P41" i="2" l="1"/>
  <c r="S40" i="2"/>
  <c r="C39" i="2"/>
  <c r="D39" i="2" s="1"/>
  <c r="E39" i="2" s="1"/>
  <c r="C40" i="2" l="1"/>
  <c r="D40" i="2" s="1"/>
  <c r="E40" i="2" s="1"/>
  <c r="P42" i="2"/>
  <c r="S41" i="2"/>
  <c r="P43" i="2" l="1"/>
  <c r="S42" i="2"/>
  <c r="C41" i="2"/>
  <c r="D41" i="2" s="1"/>
  <c r="E41" i="2" s="1"/>
  <c r="C42" i="2" l="1"/>
  <c r="D42" i="2" s="1"/>
  <c r="E42" i="2" s="1"/>
  <c r="P44" i="2"/>
  <c r="S43" i="2"/>
  <c r="P45" i="2" l="1"/>
  <c r="S44" i="2"/>
  <c r="C43" i="2"/>
  <c r="D43" i="2" s="1"/>
  <c r="E43" i="2" s="1"/>
  <c r="C44" i="2" l="1"/>
  <c r="D44" i="2" s="1"/>
  <c r="E44" i="2" s="1"/>
  <c r="P46" i="2"/>
  <c r="S45" i="2"/>
  <c r="P47" i="2" l="1"/>
  <c r="S46" i="2"/>
  <c r="C45" i="2"/>
  <c r="D45" i="2" s="1"/>
  <c r="E45" i="2" s="1"/>
  <c r="C46" i="2" l="1"/>
  <c r="D46" i="2" s="1"/>
  <c r="E46" i="2" s="1"/>
  <c r="P48" i="2"/>
  <c r="S47" i="2"/>
  <c r="P49" i="2" l="1"/>
  <c r="S48" i="2"/>
  <c r="C47" i="2"/>
  <c r="D47" i="2" s="1"/>
  <c r="E47" i="2" s="1"/>
  <c r="C48" i="2" l="1"/>
  <c r="D48" i="2" s="1"/>
  <c r="E48" i="2" s="1"/>
  <c r="P50" i="2"/>
  <c r="S49" i="2"/>
  <c r="C49" i="2" l="1"/>
  <c r="D49" i="2" s="1"/>
  <c r="E49" i="2" s="1"/>
  <c r="P51" i="2"/>
  <c r="S50" i="2"/>
  <c r="C50" i="2" l="1"/>
  <c r="D50" i="2" s="1"/>
  <c r="E50" i="2" s="1"/>
  <c r="P52" i="2"/>
  <c r="S51" i="2"/>
  <c r="C51" i="2" l="1"/>
  <c r="D51" i="2" s="1"/>
  <c r="E51" i="2" s="1"/>
  <c r="P53" i="2"/>
  <c r="S52" i="2"/>
  <c r="C52" i="2" l="1"/>
  <c r="D52" i="2" s="1"/>
  <c r="E52" i="2" s="1"/>
  <c r="P54" i="2"/>
  <c r="S53" i="2"/>
  <c r="C53" i="2" l="1"/>
  <c r="D53" i="2" s="1"/>
  <c r="E53" i="2" s="1"/>
  <c r="P55" i="2"/>
  <c r="S54" i="2"/>
  <c r="C54" i="2" l="1"/>
  <c r="D54" i="2" s="1"/>
  <c r="E54" i="2" s="1"/>
  <c r="P56" i="2"/>
  <c r="S55" i="2"/>
  <c r="S56" i="2" l="1"/>
  <c r="P57" i="2"/>
  <c r="C55" i="2"/>
  <c r="D55" i="2" s="1"/>
  <c r="E55" i="2" s="1"/>
  <c r="C56" i="2" l="1"/>
  <c r="S57" i="2"/>
  <c r="P58" i="2"/>
  <c r="D56" i="2"/>
  <c r="E56" i="2" l="1"/>
  <c r="P59" i="2"/>
  <c r="S58" i="2"/>
  <c r="P60" i="2" l="1"/>
  <c r="S59" i="2"/>
  <c r="P61" i="2" l="1"/>
  <c r="S60" i="2"/>
  <c r="P62" i="2" l="1"/>
  <c r="S61" i="2"/>
  <c r="P63" i="2" l="1"/>
  <c r="S62" i="2"/>
  <c r="S63" i="2" l="1"/>
  <c r="P64" i="2"/>
  <c r="P65" i="2" l="1"/>
  <c r="S64" i="2"/>
  <c r="P66" i="2" l="1"/>
  <c r="S65" i="2"/>
  <c r="P67" i="2" l="1"/>
  <c r="S66" i="2"/>
  <c r="P68" i="2" l="1"/>
  <c r="S68" i="2" s="1"/>
  <c r="S67" i="2"/>
</calcChain>
</file>

<file path=xl/sharedStrings.xml><?xml version="1.0" encoding="utf-8"?>
<sst xmlns="http://schemas.openxmlformats.org/spreadsheetml/2006/main" count="71" uniqueCount="50">
  <si>
    <t>17-18 m</t>
  </si>
  <si>
    <t>Peuplement avant coupe</t>
  </si>
  <si>
    <t>Production</t>
  </si>
  <si>
    <t>Eclaircie</t>
  </si>
  <si>
    <t>Après coupe</t>
  </si>
  <si>
    <t>Fertilité</t>
  </si>
  <si>
    <t>Entrée en sylviculture</t>
  </si>
  <si>
    <t>Densité</t>
  </si>
  <si>
    <t>Age</t>
  </si>
  <si>
    <t>Ho</t>
  </si>
  <si>
    <t>N</t>
  </si>
  <si>
    <t>G</t>
  </si>
  <si>
    <t>Dg</t>
  </si>
  <si>
    <t>Do</t>
  </si>
  <si>
    <t>V</t>
  </si>
  <si>
    <t>accg</t>
  </si>
  <si>
    <t>accV</t>
  </si>
  <si>
    <t>v</t>
  </si>
  <si>
    <t>S %</t>
  </si>
  <si>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</si>
  <si>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</si>
  <si>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</si>
  <si>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</si>
  <si>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</si>
  <si>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</si>
  <si>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</si>
  <si>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</si>
  <si>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</si>
  <si>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</si>
  <si>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</si>
  <si>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</si>
  <si>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</si>
  <si>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</si>
  <si>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</si>
  <si>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</si>
  <si>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Douglas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</si>
  <si>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</si>
  <si>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</si>
  <si>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</si>
  <si>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</si>
  <si>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</si>
  <si>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</si>
  <si>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</si>
  <si>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</si>
  <si>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</si>
  <si>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haute</t>
  </si>
  <si>
    <t>REI substitution</t>
  </si>
  <si>
    <t>REA produits</t>
  </si>
  <si>
    <r>
      <t>Biomasse totale douglas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</si>
  <si>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Biomasse 
totale accrus (tCO₂/ha)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</si>
</sst>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DDDDD"/>
        <bgColor rgb="FFCFE7F5"/>
      </patternFill>
    </fill>
    <fill>
      <patternFill patternType="solid">
        <fgColor rgb="FFCCFFCC"/>
        <bgColor rgb="FFCCFFFF"/>
      </patternFill>
    </fill>
    <fill>
      <patternFill patternType="solid">
        <fgColor rgb="FFE6E6FF"/>
        <bgColor rgb="FFCFE7F5"/>
      </patternFill>
    </fill>
    <fill>
      <patternFill patternType="solid">
        <fgColor rgb="FFCFE7F5"/>
        <bgColor rgb="FFE6E6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0" fontId="0" fillId="4" borderId="0" xfId="0" applyNumberFormat="1" applyFont="1" applyFill="1"/>
    <xf numFmtId="0" fontId="0" fillId="5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4" fontId="0" fillId="10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0" borderId="0" xfId="0" applyFill="1"/>
    <xf numFmtId="0" fontId="0" fillId="8" borderId="0" xfId="0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164" fontId="0" fillId="12" borderId="0" xfId="0" applyNumberFormat="1" applyFill="1" applyAlignment="1">
      <alignment horizontal="center" vertical="center"/>
    </xf>
    <xf numFmtId="9" fontId="0" fillId="12" borderId="0" xfId="0" applyNumberFormat="1" applyFill="1" applyAlignment="1">
      <alignment horizontal="center" vertical="center"/>
    </xf>
    <xf numFmtId="0" fontId="0" fillId="12" borderId="0" xfId="0" applyFill="1"/>
    <xf numFmtId="0" fontId="0" fillId="13" borderId="0" xfId="0" applyFill="1" applyAlignment="1">
      <alignment horizontal="center" vertical="center"/>
    </xf>
    <xf numFmtId="9" fontId="0" fillId="13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6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64" fontId="0" fillId="7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Font="1"/>
    <xf numFmtId="9" fontId="0" fillId="1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6" borderId="0" xfId="0" applyNumberFormat="1" applyFont="1" applyFill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douglas (fertilité 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douglas 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C'!$F$2:$F$80</c:f>
              <c:numCache>
                <c:formatCode>General</c:formatCode>
                <c:ptCount val="7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36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51</c:v>
                </c:pt>
                <c:pt idx="58">
                  <c:v>52</c:v>
                </c:pt>
                <c:pt idx="59">
                  <c:v>53</c:v>
                </c:pt>
                <c:pt idx="60">
                  <c:v>54</c:v>
                </c:pt>
                <c:pt idx="61">
                  <c:v>54</c:v>
                </c:pt>
              </c:numCache>
            </c:numRef>
          </c:xVal>
          <c:yVal>
            <c:numRef>
              <c:f>'Quantification C'!$J$2:$J$80</c:f>
              <c:numCache>
                <c:formatCode>0.0</c:formatCode>
                <c:ptCount val="79"/>
                <c:pt idx="0" formatCode="General">
                  <c:v>0</c:v>
                </c:pt>
                <c:pt idx="1">
                  <c:v>2.8329519370540375</c:v>
                </c:pt>
                <c:pt idx="2">
                  <c:v>5.5285861606171807</c:v>
                </c:pt>
                <c:pt idx="3">
                  <c:v>10.80382479535808</c:v>
                </c:pt>
                <c:pt idx="4">
                  <c:v>17.287006532692562</c:v>
                </c:pt>
                <c:pt idx="5">
                  <c:v>24.973198242612366</c:v>
                </c:pt>
                <c:pt idx="6">
                  <c:v>33.856190998228122</c:v>
                </c:pt>
                <c:pt idx="7">
                  <c:v>43.930034449463506</c:v>
                </c:pt>
                <c:pt idx="8">
                  <c:v>55.18930936778127</c:v>
                </c:pt>
                <c:pt idx="9">
                  <c:v>67.629133485306284</c:v>
                </c:pt>
                <c:pt idx="10">
                  <c:v>81.245106200795064</c:v>
                </c:pt>
                <c:pt idx="11">
                  <c:v>96.033244688612243</c:v>
                </c:pt>
                <c:pt idx="12">
                  <c:v>113.21493371581612</c:v>
                </c:pt>
                <c:pt idx="13">
                  <c:v>131.5531393696935</c:v>
                </c:pt>
                <c:pt idx="14">
                  <c:v>152.26221351858661</c:v>
                </c:pt>
                <c:pt idx="15">
                  <c:v>176.54061559438961</c:v>
                </c:pt>
                <c:pt idx="16">
                  <c:v>201.94873152557125</c:v>
                </c:pt>
                <c:pt idx="17">
                  <c:v>234.5088279873479</c:v>
                </c:pt>
                <c:pt idx="18">
                  <c:v>272.24615340699216</c:v>
                </c:pt>
                <c:pt idx="19">
                  <c:v>195.90630603165633</c:v>
                </c:pt>
                <c:pt idx="20">
                  <c:v>225.67626422781328</c:v>
                </c:pt>
                <c:pt idx="21">
                  <c:v>255.35618727816856</c:v>
                </c:pt>
                <c:pt idx="22">
                  <c:v>284.95801116402555</c:v>
                </c:pt>
                <c:pt idx="23">
                  <c:v>314.49098579108659</c:v>
                </c:pt>
                <c:pt idx="24">
                  <c:v>343.96248069471812</c:v>
                </c:pt>
                <c:pt idx="25">
                  <c:v>373.37849919705513</c:v>
                </c:pt>
                <c:pt idx="26">
                  <c:v>293.34563692497022</c:v>
                </c:pt>
                <c:pt idx="27">
                  <c:v>324.85250801664682</c:v>
                </c:pt>
                <c:pt idx="28">
                  <c:v>356.2918525883785</c:v>
                </c:pt>
                <c:pt idx="29">
                  <c:v>387.67046064955343</c:v>
                </c:pt>
                <c:pt idx="30">
                  <c:v>418.99393355455732</c:v>
                </c:pt>
                <c:pt idx="31">
                  <c:v>450.26696725900905</c:v>
                </c:pt>
                <c:pt idx="32">
                  <c:v>481.49355268457504</c:v>
                </c:pt>
                <c:pt idx="33">
                  <c:v>392.43188259544121</c:v>
                </c:pt>
                <c:pt idx="34">
                  <c:v>424.53954501187872</c:v>
                </c:pt>
                <c:pt idx="35">
                  <c:v>456.59497155073058</c:v>
                </c:pt>
                <c:pt idx="36">
                  <c:v>488.60233979364835</c:v>
                </c:pt>
                <c:pt idx="37">
                  <c:v>520.565235875045</c:v>
                </c:pt>
                <c:pt idx="38">
                  <c:v>552.48677012222436</c:v>
                </c:pt>
                <c:pt idx="39">
                  <c:v>584.36966457807478</c:v>
                </c:pt>
                <c:pt idx="40">
                  <c:v>479.12346298625124</c:v>
                </c:pt>
                <c:pt idx="41">
                  <c:v>510.50744224987994</c:v>
                </c:pt>
                <c:pt idx="42">
                  <c:v>541.85067926084878</c:v>
                </c:pt>
                <c:pt idx="43">
                  <c:v>573.15585849801494</c:v>
                </c:pt>
                <c:pt idx="44">
                  <c:v>604.42534765808989</c:v>
                </c:pt>
                <c:pt idx="45">
                  <c:v>635.66124981625387</c:v>
                </c:pt>
                <c:pt idx="46">
                  <c:v>666.86544480724024</c:v>
                </c:pt>
                <c:pt idx="47">
                  <c:v>556.03117561453928</c:v>
                </c:pt>
                <c:pt idx="48">
                  <c:v>585.74648753921508</c:v>
                </c:pt>
                <c:pt idx="49">
                  <c:v>615.43040219390411</c:v>
                </c:pt>
                <c:pt idx="50">
                  <c:v>645.08464461462631</c:v>
                </c:pt>
                <c:pt idx="51">
                  <c:v>674.71076853304623</c:v>
                </c:pt>
                <c:pt idx="52">
                  <c:v>704.31018031055771</c:v>
                </c:pt>
                <c:pt idx="53">
                  <c:v>733.88415864365436</c:v>
                </c:pt>
                <c:pt idx="54">
                  <c:v>612.67952426227919</c:v>
                </c:pt>
                <c:pt idx="55">
                  <c:v>640.56962527621079</c:v>
                </c:pt>
                <c:pt idx="56">
                  <c:v>668.43466065337577</c:v>
                </c:pt>
                <c:pt idx="57">
                  <c:v>696.27582074058864</c:v>
                </c:pt>
                <c:pt idx="58">
                  <c:v>724.09419306695929</c:v>
                </c:pt>
                <c:pt idx="59">
                  <c:v>751.89077491142052</c:v>
                </c:pt>
                <c:pt idx="60">
                  <c:v>779.6664839173344</c:v>
                </c:pt>
                <c:pt idx="61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'Quantification C'!$S$1</c:f>
              <c:strCache>
                <c:ptCount val="1"/>
                <c:pt idx="0">
                  <c:v>Stock produits 
bois (tCO₂/ha)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C'!$K$2:$K$63</c:f>
              <c:numCache>
                <c:formatCode>General</c:formatCode>
                <c:ptCount val="6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36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47</c:v>
                </c:pt>
                <c:pt idx="53">
                  <c:v>48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51</c:v>
                </c:pt>
                <c:pt idx="58">
                  <c:v>52</c:v>
                </c:pt>
                <c:pt idx="59">
                  <c:v>53</c:v>
                </c:pt>
                <c:pt idx="60">
                  <c:v>54</c:v>
                </c:pt>
                <c:pt idx="61">
                  <c:v>54</c:v>
                </c:pt>
              </c:numCache>
            </c:numRef>
          </c:xVal>
          <c:yVal>
            <c:numRef>
              <c:f>'Quantification C'!$S$2:$S$68</c:f>
              <c:numCache>
                <c:formatCode>0.0</c:formatCode>
                <c:ptCount val="67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33.479043226119991</c:v>
                </c:pt>
                <c:pt idx="19">
                  <c:v>26.242904808539205</c:v>
                </c:pt>
                <c:pt idx="20">
                  <c:v>21.07579306694171</c:v>
                </c:pt>
                <c:pt idx="21">
                  <c:v>17.372692219805124</c:v>
                </c:pt>
                <c:pt idx="22">
                  <c:v>14.705772129223973</c:v>
                </c:pt>
                <c:pt idx="23">
                  <c:v>12.772492207376057</c:v>
                </c:pt>
                <c:pt idx="24">
                  <c:v>11.358905329417052</c:v>
                </c:pt>
                <c:pt idx="25">
                  <c:v>41.70542183381324</c:v>
                </c:pt>
                <c:pt idx="26">
                  <c:v>35.739732838163604</c:v>
                </c:pt>
                <c:pt idx="27">
                  <c:v>31.398803904828455</c:v>
                </c:pt>
                <c:pt idx="28">
                  <c:v>28.209156955992061</c:v>
                </c:pt>
                <c:pt idx="29">
                  <c:v>25.835945308240202</c:v>
                </c:pt>
                <c:pt idx="30">
                  <c:v>24.042350401295216</c:v>
                </c:pt>
                <c:pt idx="31">
                  <c:v>22.660870931445743</c:v>
                </c:pt>
                <c:pt idx="32">
                  <c:v>55.279348085481132</c:v>
                </c:pt>
                <c:pt idx="33">
                  <c:v>49.848602138597577</c:v>
                </c:pt>
                <c:pt idx="34">
                  <c:v>45.797483888869955</c:v>
                </c:pt>
                <c:pt idx="35">
                  <c:v>42.726047339516008</c:v>
                </c:pt>
                <c:pt idx="36">
                  <c:v>40.351406828286322</c:v>
                </c:pt>
                <c:pt idx="37">
                  <c:v>38.473452440311483</c:v>
                </c:pt>
                <c:pt idx="38">
                  <c:v>36.95060711283714</c:v>
                </c:pt>
                <c:pt idx="39">
                  <c:v>86.443423464651971</c:v>
                </c:pt>
                <c:pt idx="40">
                  <c:v>81.081908895763561</c:v>
                </c:pt>
                <c:pt idx="41">
                  <c:v>76.845382095593493</c:v>
                </c:pt>
                <c:pt idx="42">
                  <c:v>73.414552135905041</c:v>
                </c:pt>
                <c:pt idx="43">
                  <c:v>70.563405627108821</c:v>
                </c:pt>
                <c:pt idx="44">
                  <c:v>68.131892182392264</c:v>
                </c:pt>
                <c:pt idx="45">
                  <c:v>66.006609979799904</c:v>
                </c:pt>
                <c:pt idx="46">
                  <c:v>114.26177732605068</c:v>
                </c:pt>
                <c:pt idx="47">
                  <c:v>108.13466348959453</c:v>
                </c:pt>
                <c:pt idx="48">
                  <c:v>103.17875698044655</c:v>
                </c:pt>
                <c:pt idx="49">
                  <c:v>99.065629784849236</c:v>
                </c:pt>
                <c:pt idx="50">
                  <c:v>95.56269646144915</c:v>
                </c:pt>
                <c:pt idx="51">
                  <c:v>92.505151184197558</c:v>
                </c:pt>
                <c:pt idx="52">
                  <c:v>89.776124016030266</c:v>
                </c:pt>
                <c:pt idx="53">
                  <c:v>138.46041056743317</c:v>
                </c:pt>
                <c:pt idx="54">
                  <c:v>131.47932705316705</c:v>
                </c:pt>
                <c:pt idx="55">
                  <c:v>125.78147462789654</c:v>
                </c:pt>
                <c:pt idx="56">
                  <c:v>121.00875599576136</c:v>
                </c:pt>
                <c:pt idx="57">
                  <c:v>116.90753289819202</c:v>
                </c:pt>
                <c:pt idx="58">
                  <c:v>113.29804121760898</c:v>
                </c:pt>
                <c:pt idx="59">
                  <c:v>110.05276392731434</c:v>
                </c:pt>
                <c:pt idx="60">
                  <c:v>389.03461157595871</c:v>
                </c:pt>
                <c:pt idx="61">
                  <c:v>369.12907886451359</c:v>
                </c:pt>
                <c:pt idx="62">
                  <c:v>353.02610927087846</c:v>
                </c:pt>
                <c:pt idx="63">
                  <c:v>339.65673804830027</c:v>
                </c:pt>
                <c:pt idx="64">
                  <c:v>328.26407760261475</c:v>
                </c:pt>
                <c:pt idx="65">
                  <c:v>318.31193587474189</c:v>
                </c:pt>
                <c:pt idx="66">
                  <c:v>309.42019921259515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C'!$A$2:$A$72</c:f>
              <c:numCache>
                <c:formatCode>General</c:formatCode>
                <c:ptCount val="7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54</c:v>
                </c:pt>
              </c:numCache>
            </c:numRef>
          </c:xVal>
          <c:yVal>
            <c:numRef>
              <c:f>'Quantification C'!$E$2:$E$72</c:f>
              <c:numCache>
                <c:formatCode>0.0</c:formatCode>
                <c:ptCount val="71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  <c:pt idx="43">
                  <c:v>86.674689129479319</c:v>
                </c:pt>
                <c:pt idx="44">
                  <c:v>88.635466991799021</c:v>
                </c:pt>
                <c:pt idx="45">
                  <c:v>90.595156036052515</c:v>
                </c:pt>
                <c:pt idx="46">
                  <c:v>92.553783244187045</c:v>
                </c:pt>
                <c:pt idx="47">
                  <c:v>94.511374358021442</c:v>
                </c:pt>
                <c:pt idx="48">
                  <c:v>96.467953961397697</c:v>
                </c:pt>
                <c:pt idx="49">
                  <c:v>98.423545555293359</c:v>
                </c:pt>
                <c:pt idx="50">
                  <c:v>100.37817162662895</c:v>
                </c:pt>
                <c:pt idx="51">
                  <c:v>102.33185371141566</c:v>
                </c:pt>
                <c:pt idx="52">
                  <c:v>104.28461245280987</c:v>
                </c:pt>
                <c:pt idx="53">
                  <c:v>106.23646765457615</c:v>
                </c:pt>
                <c:pt idx="54">
                  <c:v>108.18743833040098</c:v>
                </c:pt>
                <c:pt idx="55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27880912"/>
        <c:axId val="-1227887440"/>
      </c:scatterChart>
      <c:valAx>
        <c:axId val="-1227880912"/>
        <c:scaling>
          <c:orientation val="minMax"/>
          <c:max val="5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27887440"/>
        <c:crosses val="autoZero"/>
        <c:crossBetween val="midCat"/>
      </c:valAx>
      <c:valAx>
        <c:axId val="-1227887440"/>
        <c:scaling>
          <c:orientation val="minMax"/>
          <c:max val="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227880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E11" sqref="E11"/>
    </sheetView>
  </sheetViews>
  <sheetFormatPr baseColWidth="10" defaultRowHeight="15" x14ac:dyDescent="0.25"/>
  <cols>
    <col min="2" max="2" width="20.42578125" bestFit="1" customWidth="1"/>
  </cols>
  <sheetData>
    <row r="1" spans="1:19" x14ac:dyDescent="0.25">
      <c r="D1" s="1" t="s">
        <v>1</v>
      </c>
      <c r="K1" s="2" t="s">
        <v>2</v>
      </c>
      <c r="M1" s="5" t="s">
        <v>3</v>
      </c>
      <c r="P1" s="3" t="s">
        <v>4</v>
      </c>
    </row>
    <row r="2" spans="1:19" x14ac:dyDescent="0.25">
      <c r="A2" t="s">
        <v>5</v>
      </c>
      <c r="B2" t="s">
        <v>6</v>
      </c>
      <c r="C2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2" t="s">
        <v>15</v>
      </c>
      <c r="L2" s="2" t="s">
        <v>16</v>
      </c>
      <c r="M2" s="5" t="s">
        <v>10</v>
      </c>
      <c r="N2" s="5" t="s">
        <v>11</v>
      </c>
      <c r="O2" s="5" t="s">
        <v>17</v>
      </c>
      <c r="P2" s="3" t="s">
        <v>10</v>
      </c>
      <c r="Q2" s="4" t="s">
        <v>18</v>
      </c>
      <c r="R2" s="3" t="s">
        <v>11</v>
      </c>
      <c r="S2" s="3" t="s">
        <v>14</v>
      </c>
    </row>
    <row r="3" spans="1:19" x14ac:dyDescent="0.25">
      <c r="A3" s="43">
        <v>1</v>
      </c>
      <c r="B3" s="43" t="s">
        <v>0</v>
      </c>
      <c r="C3" s="43" t="s">
        <v>45</v>
      </c>
      <c r="D3" s="1">
        <v>18</v>
      </c>
      <c r="E3" s="1">
        <v>17.100000000000001</v>
      </c>
      <c r="F3" s="43"/>
      <c r="G3" s="43"/>
      <c r="H3" s="43"/>
      <c r="I3" s="43"/>
      <c r="J3" s="43"/>
      <c r="K3" s="2">
        <v>1.7</v>
      </c>
      <c r="L3" s="2">
        <v>12.3</v>
      </c>
      <c r="M3" s="43"/>
      <c r="N3" s="43"/>
      <c r="O3" s="43"/>
      <c r="P3" s="3">
        <v>730</v>
      </c>
      <c r="Q3" s="4">
        <v>0.23</v>
      </c>
      <c r="R3" s="3">
        <v>21.8</v>
      </c>
      <c r="S3" s="3">
        <v>158</v>
      </c>
    </row>
    <row r="4" spans="1:19" x14ac:dyDescent="0.25">
      <c r="A4" s="43">
        <v>1</v>
      </c>
      <c r="B4" s="43" t="s">
        <v>0</v>
      </c>
      <c r="C4" s="43" t="s">
        <v>45</v>
      </c>
      <c r="D4" s="1">
        <v>24</v>
      </c>
      <c r="E4" s="1">
        <v>22.2</v>
      </c>
      <c r="F4" s="1">
        <v>730</v>
      </c>
      <c r="G4" s="1">
        <v>33.4</v>
      </c>
      <c r="H4" s="1">
        <v>24.1</v>
      </c>
      <c r="I4" s="1">
        <v>32.799999999999997</v>
      </c>
      <c r="J4" s="1">
        <v>306</v>
      </c>
      <c r="K4" s="2">
        <v>1.9</v>
      </c>
      <c r="L4" s="2">
        <v>24.5</v>
      </c>
      <c r="M4" s="5">
        <v>180</v>
      </c>
      <c r="N4" s="5">
        <v>7.3</v>
      </c>
      <c r="O4" s="5">
        <v>66</v>
      </c>
      <c r="P4" s="3">
        <v>550</v>
      </c>
      <c r="Q4" s="4">
        <v>0.21</v>
      </c>
      <c r="R4" s="3">
        <v>26.1</v>
      </c>
      <c r="S4" s="3">
        <v>239</v>
      </c>
    </row>
    <row r="5" spans="1:19" x14ac:dyDescent="0.25">
      <c r="A5" s="43">
        <v>1</v>
      </c>
      <c r="B5" s="43" t="s">
        <v>0</v>
      </c>
      <c r="C5" s="43" t="s">
        <v>45</v>
      </c>
      <c r="D5" s="1">
        <v>30</v>
      </c>
      <c r="E5" s="1">
        <v>27</v>
      </c>
      <c r="F5" s="1">
        <v>550</v>
      </c>
      <c r="G5" s="1">
        <v>37.1</v>
      </c>
      <c r="H5" s="1">
        <v>29.3</v>
      </c>
      <c r="I5" s="1">
        <v>38.9</v>
      </c>
      <c r="J5" s="1">
        <v>397</v>
      </c>
      <c r="K5" s="2">
        <v>1.8</v>
      </c>
      <c r="L5" s="2">
        <v>26.4</v>
      </c>
      <c r="M5" s="5">
        <v>125</v>
      </c>
      <c r="N5" s="5">
        <v>7.1</v>
      </c>
      <c r="O5" s="5">
        <v>75</v>
      </c>
      <c r="P5" s="3">
        <v>425</v>
      </c>
      <c r="Q5" s="4">
        <v>0.19</v>
      </c>
      <c r="R5" s="3">
        <v>30</v>
      </c>
      <c r="S5" s="3">
        <v>322</v>
      </c>
    </row>
    <row r="6" spans="1:19" x14ac:dyDescent="0.25">
      <c r="A6" s="43">
        <v>1</v>
      </c>
      <c r="B6" s="43" t="s">
        <v>0</v>
      </c>
      <c r="C6" s="43" t="s">
        <v>45</v>
      </c>
      <c r="D6" s="1">
        <v>36</v>
      </c>
      <c r="E6" s="1">
        <v>31.3</v>
      </c>
      <c r="F6" s="1">
        <v>425</v>
      </c>
      <c r="G6" s="1">
        <v>40.200000000000003</v>
      </c>
      <c r="H6" s="1">
        <v>34.700000000000003</v>
      </c>
      <c r="I6" s="1">
        <v>44.9</v>
      </c>
      <c r="J6" s="1">
        <v>484</v>
      </c>
      <c r="K6" s="2">
        <v>1.7</v>
      </c>
      <c r="L6" s="2">
        <v>27</v>
      </c>
      <c r="M6" s="5">
        <v>90</v>
      </c>
      <c r="N6" s="5">
        <v>7.4</v>
      </c>
      <c r="O6" s="5">
        <v>89</v>
      </c>
      <c r="P6" s="3">
        <v>335</v>
      </c>
      <c r="Q6" s="4">
        <v>0.19</v>
      </c>
      <c r="R6" s="3">
        <v>32.799999999999997</v>
      </c>
      <c r="S6" s="3">
        <v>395</v>
      </c>
    </row>
    <row r="7" spans="1:19" x14ac:dyDescent="0.25">
      <c r="A7" s="43">
        <v>1</v>
      </c>
      <c r="B7" s="43" t="s">
        <v>0</v>
      </c>
      <c r="C7" s="43" t="s">
        <v>45</v>
      </c>
      <c r="D7" s="1">
        <v>42</v>
      </c>
      <c r="E7" s="1">
        <v>35.299999999999997</v>
      </c>
      <c r="F7" s="1">
        <v>335</v>
      </c>
      <c r="G7" s="1">
        <v>41.9</v>
      </c>
      <c r="H7" s="1">
        <v>39.9</v>
      </c>
      <c r="I7" s="1">
        <v>50.5</v>
      </c>
      <c r="J7" s="1">
        <v>554</v>
      </c>
      <c r="K7" s="2">
        <v>1.5</v>
      </c>
      <c r="L7" s="2">
        <v>26.5</v>
      </c>
      <c r="M7" s="5">
        <v>65</v>
      </c>
      <c r="N7" s="5">
        <v>7.1</v>
      </c>
      <c r="O7" s="5">
        <v>94</v>
      </c>
      <c r="P7" s="3">
        <v>270</v>
      </c>
      <c r="Q7" s="4">
        <v>0.19</v>
      </c>
      <c r="R7" s="3">
        <v>34.799999999999997</v>
      </c>
      <c r="S7" s="3">
        <v>460</v>
      </c>
    </row>
    <row r="8" spans="1:19" x14ac:dyDescent="0.25">
      <c r="A8" s="43">
        <v>1</v>
      </c>
      <c r="B8" s="43" t="s">
        <v>0</v>
      </c>
      <c r="C8" s="43" t="s">
        <v>45</v>
      </c>
      <c r="D8" s="1">
        <v>48</v>
      </c>
      <c r="E8" s="1">
        <v>38.9</v>
      </c>
      <c r="F8" s="1">
        <v>270</v>
      </c>
      <c r="G8" s="1">
        <v>42.9</v>
      </c>
      <c r="H8" s="1">
        <v>45</v>
      </c>
      <c r="I8" s="1">
        <v>55.6</v>
      </c>
      <c r="J8" s="1">
        <v>611</v>
      </c>
      <c r="K8" s="2">
        <v>1.4</v>
      </c>
      <c r="L8" s="2">
        <v>25.3</v>
      </c>
      <c r="M8" s="5">
        <v>50</v>
      </c>
      <c r="N8" s="5">
        <v>7.2</v>
      </c>
      <c r="O8" s="5">
        <v>103</v>
      </c>
      <c r="P8" s="3">
        <v>220</v>
      </c>
      <c r="Q8" s="4">
        <v>0.19</v>
      </c>
      <c r="R8" s="3">
        <v>35.700000000000003</v>
      </c>
      <c r="S8" s="3">
        <v>508</v>
      </c>
    </row>
    <row r="9" spans="1:19" x14ac:dyDescent="0.25">
      <c r="A9" s="43">
        <v>1</v>
      </c>
      <c r="B9" s="43" t="s">
        <v>0</v>
      </c>
      <c r="C9" s="43" t="s">
        <v>45</v>
      </c>
      <c r="D9" s="1">
        <v>54</v>
      </c>
      <c r="E9" s="1">
        <v>42.1</v>
      </c>
      <c r="F9" s="1">
        <v>220</v>
      </c>
      <c r="G9" s="1">
        <v>42.8</v>
      </c>
      <c r="H9" s="1">
        <v>49.8</v>
      </c>
      <c r="I9" s="1">
        <v>60</v>
      </c>
      <c r="J9" s="1">
        <v>650</v>
      </c>
      <c r="K9" s="2">
        <v>1.6</v>
      </c>
      <c r="L9" s="2">
        <v>21</v>
      </c>
      <c r="M9" s="43"/>
      <c r="N9" s="43"/>
      <c r="O9" s="43"/>
      <c r="P9" s="43"/>
      <c r="Q9" s="43"/>
      <c r="R9" s="43"/>
      <c r="S9" s="4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topLeftCell="K13" zoomScaleNormal="100" workbookViewId="0">
      <selection activeCell="N35" sqref="N35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2" max="22" width="29.7109375" bestFit="1" customWidth="1"/>
    <col min="23" max="23" width="10.5703125" bestFit="1" customWidth="1"/>
    <col min="24" max="24" width="26" bestFit="1" customWidth="1"/>
    <col min="25" max="25" width="12.28515625" bestFit="1" customWidth="1"/>
  </cols>
  <sheetData>
    <row r="1" spans="1:25" ht="60" x14ac:dyDescent="0.25">
      <c r="A1" s="14" t="s">
        <v>21</v>
      </c>
      <c r="B1" s="14" t="s">
        <v>34</v>
      </c>
      <c r="C1" s="12" t="s">
        <v>33</v>
      </c>
      <c r="D1" s="12" t="s">
        <v>26</v>
      </c>
      <c r="E1" s="12" t="s">
        <v>49</v>
      </c>
      <c r="F1" s="17" t="s">
        <v>21</v>
      </c>
      <c r="G1" s="18" t="s">
        <v>22</v>
      </c>
      <c r="H1" s="11" t="s">
        <v>25</v>
      </c>
      <c r="I1" s="11" t="s">
        <v>26</v>
      </c>
      <c r="J1" s="11" t="s">
        <v>48</v>
      </c>
      <c r="K1" s="26" t="s">
        <v>21</v>
      </c>
      <c r="L1" s="27" t="s">
        <v>23</v>
      </c>
      <c r="M1" s="28" t="s">
        <v>20</v>
      </c>
      <c r="N1" s="28" t="s">
        <v>19</v>
      </c>
      <c r="O1" s="27" t="s">
        <v>24</v>
      </c>
      <c r="P1" s="27" t="s">
        <v>27</v>
      </c>
      <c r="Q1" s="27" t="s">
        <v>28</v>
      </c>
      <c r="R1" s="27" t="s">
        <v>29</v>
      </c>
      <c r="S1" s="27" t="s">
        <v>30</v>
      </c>
      <c r="W1" s="7"/>
      <c r="X1" s="7"/>
      <c r="Y1" s="7"/>
    </row>
    <row r="2" spans="1:25" x14ac:dyDescent="0.25">
      <c r="A2" s="15">
        <v>0</v>
      </c>
      <c r="B2" s="25">
        <v>0</v>
      </c>
      <c r="C2" s="16">
        <f>B2*1.56*0.57</f>
        <v>0</v>
      </c>
      <c r="D2" s="16">
        <v>0</v>
      </c>
      <c r="E2" s="16">
        <f>(C2+D2)*0.475*44/12</f>
        <v>0</v>
      </c>
      <c r="F2" s="19">
        <v>0</v>
      </c>
      <c r="G2" s="20">
        <v>0</v>
      </c>
      <c r="H2" s="21">
        <f t="shared" ref="H2:H63" si="0">G2*1.3*0.43</f>
        <v>0</v>
      </c>
      <c r="I2" s="20">
        <v>0</v>
      </c>
      <c r="J2" s="20">
        <v>0</v>
      </c>
      <c r="K2" s="39">
        <v>0</v>
      </c>
      <c r="L2" s="29"/>
      <c r="M2" s="29"/>
      <c r="N2" s="29"/>
      <c r="O2" s="29"/>
      <c r="P2" s="29">
        <v>0</v>
      </c>
      <c r="Q2" s="29">
        <v>0</v>
      </c>
      <c r="R2" s="29">
        <v>0</v>
      </c>
      <c r="S2" s="29">
        <f>SUM(P2:R2)</f>
        <v>0</v>
      </c>
      <c r="U2" s="7" t="s">
        <v>35</v>
      </c>
      <c r="V2" s="7" t="s">
        <v>31</v>
      </c>
      <c r="W2" s="8">
        <f>AVERAGE(J2:J62)</f>
        <v>381.11828923148306</v>
      </c>
      <c r="X2" s="7"/>
      <c r="Y2" s="7"/>
    </row>
    <row r="3" spans="1:25" x14ac:dyDescent="0.25">
      <c r="A3" s="15">
        <v>1</v>
      </c>
      <c r="B3" s="25">
        <f>B2+1</f>
        <v>1</v>
      </c>
      <c r="C3" s="16">
        <f t="shared" ref="C3:C57" si="1">B3*1.56*0.57</f>
        <v>0.88919999999999999</v>
      </c>
      <c r="D3" s="16">
        <f t="shared" ref="D3:D56" si="2">EXP(-1.0587+0.8836*LN(C3)+0.284)</f>
        <v>0.41542055579923082</v>
      </c>
      <c r="E3" s="16">
        <f t="shared" ref="E3:E57" si="3">(C3+D3)*0.475*44/12</f>
        <v>2.2722141346836602</v>
      </c>
      <c r="F3" s="19">
        <f>F2+1</f>
        <v>1</v>
      </c>
      <c r="G3" s="20">
        <v>2</v>
      </c>
      <c r="H3" s="21">
        <f t="shared" si="0"/>
        <v>1.1180000000000001</v>
      </c>
      <c r="I3" s="21">
        <f t="shared" ref="I3:I62" si="4">EXP(-1.0587+0.8836*LN(H3)+0.284)</f>
        <v>0.50857527486356202</v>
      </c>
      <c r="J3" s="21">
        <f t="shared" ref="J3:J63" si="5">(H3+I3)*0.475*44/12</f>
        <v>2.8329519370540375</v>
      </c>
      <c r="K3" s="39">
        <f>K2+1</f>
        <v>1</v>
      </c>
      <c r="L3" s="29"/>
      <c r="M3" s="29"/>
      <c r="N3" s="29"/>
      <c r="O3" s="29"/>
      <c r="P3" s="30">
        <f>EXP(-LN(2)/35)*P2+(1-EXP(-LN(2)/35))/(LN(2)/35)*M3*L3*0.43*0.475*44/12</f>
        <v>0</v>
      </c>
      <c r="Q3" s="30">
        <f>EXP(-LN(2)/25)*Q2+(1-EXP(-LN(2)/25))/(LN(2)/25)*N3*L3*0.43*0.475*44/12</f>
        <v>0</v>
      </c>
      <c r="R3" s="30">
        <f>EXP(-LN(2)/2)*R2+(1-EXP(-LN(2)/2))/(LN(2)/2)*O3*L3*0.43*0.475*44/12</f>
        <v>0</v>
      </c>
      <c r="S3" s="30">
        <f>SUM(P3:R3)</f>
        <v>0</v>
      </c>
      <c r="U3" s="7" t="s">
        <v>36</v>
      </c>
      <c r="V3" s="7" t="s">
        <v>31</v>
      </c>
      <c r="W3" s="8">
        <f>AVERAGE(E2:E56)</f>
        <v>54.837963776191565</v>
      </c>
      <c r="X3" s="7"/>
      <c r="Y3" s="7"/>
    </row>
    <row r="4" spans="1:25" x14ac:dyDescent="0.25">
      <c r="A4" s="15">
        <v>2</v>
      </c>
      <c r="B4" s="25">
        <f t="shared" ref="B4:B56" si="6">B3+1</f>
        <v>2</v>
      </c>
      <c r="C4" s="16">
        <f t="shared" si="1"/>
        <v>1.7784</v>
      </c>
      <c r="D4" s="16">
        <f t="shared" si="2"/>
        <v>0.76643986660078545</v>
      </c>
      <c r="E4" s="16">
        <f t="shared" si="3"/>
        <v>4.4322627676630342</v>
      </c>
      <c r="F4" s="19">
        <f t="shared" ref="F4:F62" si="7">F3+1</f>
        <v>2</v>
      </c>
      <c r="G4" s="20">
        <v>4</v>
      </c>
      <c r="H4" s="21">
        <f t="shared" si="0"/>
        <v>2.2360000000000002</v>
      </c>
      <c r="I4" s="21">
        <f t="shared" si="4"/>
        <v>0.93830784341656304</v>
      </c>
      <c r="J4" s="21">
        <f t="shared" si="5"/>
        <v>5.5285861606171807</v>
      </c>
      <c r="K4" s="39">
        <f t="shared" ref="K4:K62" si="8">K3+1</f>
        <v>2</v>
      </c>
      <c r="L4" s="29"/>
      <c r="M4" s="29"/>
      <c r="N4" s="29"/>
      <c r="O4" s="29"/>
      <c r="P4" s="30">
        <f t="shared" ref="P4:P67" si="9">EXP(-LN(2)/35)*P3+(1-EXP(-LN(2)/35))/(LN(2)/35)*M4*L4*0.43*0.475*44/12</f>
        <v>0</v>
      </c>
      <c r="Q4" s="30">
        <f t="shared" ref="Q4:Q67" si="10">EXP(-LN(2)/25)*Q3+(1-EXP(-LN(2)/25))/(LN(2)/25)*N4*L4*0.43*0.475*44/12</f>
        <v>0</v>
      </c>
      <c r="R4" s="30">
        <f t="shared" ref="R4:R67" si="11">EXP(-LN(2)/2)*R3+(1-EXP(-LN(2)/2))/(LN(2)/2)*O4*L4*0.43*0.475*44/12</f>
        <v>0</v>
      </c>
      <c r="S4" s="30">
        <f>SUM(P4:R4)</f>
        <v>0</v>
      </c>
      <c r="U4" s="7"/>
      <c r="V4" s="6" t="s">
        <v>38</v>
      </c>
      <c r="W4" s="8">
        <f>W2-W3</f>
        <v>326.28032545529152</v>
      </c>
      <c r="X4" s="7"/>
      <c r="Y4" s="7"/>
    </row>
    <row r="5" spans="1:25" x14ac:dyDescent="0.25">
      <c r="A5" s="15">
        <v>3</v>
      </c>
      <c r="B5" s="25">
        <f t="shared" si="6"/>
        <v>3</v>
      </c>
      <c r="C5" s="16">
        <f t="shared" si="1"/>
        <v>2.6675999999999997</v>
      </c>
      <c r="D5" s="16">
        <f t="shared" si="2"/>
        <v>1.0966608080083624</v>
      </c>
      <c r="E5" s="16">
        <f t="shared" si="3"/>
        <v>6.5560875739478979</v>
      </c>
      <c r="F5" s="19">
        <f t="shared" si="7"/>
        <v>3</v>
      </c>
      <c r="G5" s="20">
        <v>8</v>
      </c>
      <c r="H5" s="21">
        <f t="shared" si="0"/>
        <v>4.4720000000000004</v>
      </c>
      <c r="I5" s="21">
        <f t="shared" si="4"/>
        <v>1.7311529925500933</v>
      </c>
      <c r="J5" s="21">
        <f t="shared" si="5"/>
        <v>10.80382479535808</v>
      </c>
      <c r="K5" s="39">
        <f t="shared" si="8"/>
        <v>3</v>
      </c>
      <c r="L5" s="29"/>
      <c r="M5" s="29"/>
      <c r="N5" s="29"/>
      <c r="O5" s="29"/>
      <c r="P5" s="30">
        <f t="shared" si="9"/>
        <v>0</v>
      </c>
      <c r="Q5" s="30">
        <f t="shared" si="10"/>
        <v>0</v>
      </c>
      <c r="R5" s="30">
        <f t="shared" si="11"/>
        <v>0</v>
      </c>
      <c r="S5" s="30">
        <f t="shared" ref="S5:S68" si="12">SUM(P5:R5)</f>
        <v>0</v>
      </c>
      <c r="U5" s="7"/>
      <c r="V5" s="7" t="s">
        <v>37</v>
      </c>
      <c r="W5" s="8">
        <f>J34-E32</f>
        <v>420.42328505465514</v>
      </c>
      <c r="X5" s="7"/>
      <c r="Y5" s="7"/>
    </row>
    <row r="6" spans="1:25" x14ac:dyDescent="0.25">
      <c r="A6" s="15">
        <v>4</v>
      </c>
      <c r="B6" s="25">
        <f t="shared" si="6"/>
        <v>4</v>
      </c>
      <c r="C6" s="16">
        <f t="shared" si="1"/>
        <v>3.5568</v>
      </c>
      <c r="D6" s="16">
        <f t="shared" si="2"/>
        <v>1.4140611505968179</v>
      </c>
      <c r="E6" s="16">
        <f t="shared" si="3"/>
        <v>8.6575831706227913</v>
      </c>
      <c r="F6" s="19">
        <f t="shared" si="7"/>
        <v>4</v>
      </c>
      <c r="G6" s="20">
        <v>13</v>
      </c>
      <c r="H6" s="21">
        <f t="shared" si="0"/>
        <v>7.2670000000000012</v>
      </c>
      <c r="I6" s="21">
        <f t="shared" si="4"/>
        <v>2.6585539900627135</v>
      </c>
      <c r="J6" s="21">
        <f t="shared" si="5"/>
        <v>17.287006532692562</v>
      </c>
      <c r="K6" s="39">
        <f t="shared" si="8"/>
        <v>4</v>
      </c>
      <c r="L6" s="29"/>
      <c r="M6" s="29"/>
      <c r="N6" s="29"/>
      <c r="O6" s="29"/>
      <c r="P6" s="30">
        <f t="shared" si="9"/>
        <v>0</v>
      </c>
      <c r="Q6" s="30">
        <f t="shared" si="10"/>
        <v>0</v>
      </c>
      <c r="R6" s="30">
        <f t="shared" si="11"/>
        <v>0</v>
      </c>
      <c r="S6" s="30">
        <f t="shared" si="12"/>
        <v>0</v>
      </c>
      <c r="U6" s="7"/>
      <c r="V6" s="36" t="s">
        <v>42</v>
      </c>
      <c r="W6" s="37">
        <f>W4</f>
        <v>326.28032545529152</v>
      </c>
      <c r="X6" s="7"/>
      <c r="Y6" s="7"/>
    </row>
    <row r="7" spans="1:25" x14ac:dyDescent="0.25">
      <c r="A7" s="15">
        <v>5</v>
      </c>
      <c r="B7" s="25">
        <f t="shared" si="6"/>
        <v>5</v>
      </c>
      <c r="C7" s="16">
        <f t="shared" si="1"/>
        <v>4.4459999999999997</v>
      </c>
      <c r="D7" s="16">
        <f t="shared" si="2"/>
        <v>1.7222566815192897</v>
      </c>
      <c r="E7" s="16">
        <f t="shared" si="3"/>
        <v>10.743047053646096</v>
      </c>
      <c r="F7" s="19">
        <f t="shared" si="7"/>
        <v>5</v>
      </c>
      <c r="G7" s="20">
        <v>19</v>
      </c>
      <c r="H7" s="21">
        <f t="shared" si="0"/>
        <v>10.620999999999999</v>
      </c>
      <c r="I7" s="21">
        <f t="shared" si="4"/>
        <v>3.7176784168109291</v>
      </c>
      <c r="J7" s="21">
        <f t="shared" si="5"/>
        <v>24.973198242612366</v>
      </c>
      <c r="K7" s="39">
        <f t="shared" si="8"/>
        <v>5</v>
      </c>
      <c r="L7" s="29"/>
      <c r="M7" s="29"/>
      <c r="N7" s="29"/>
      <c r="O7" s="29"/>
      <c r="P7" s="30">
        <f t="shared" si="9"/>
        <v>0</v>
      </c>
      <c r="Q7" s="30">
        <f t="shared" si="10"/>
        <v>0</v>
      </c>
      <c r="R7" s="30">
        <f t="shared" si="11"/>
        <v>0</v>
      </c>
      <c r="S7" s="30">
        <f t="shared" si="12"/>
        <v>0</v>
      </c>
      <c r="U7" s="7"/>
      <c r="V7" s="7" t="s">
        <v>39</v>
      </c>
      <c r="W7" s="45">
        <f>10*44/12</f>
        <v>36.666666666666664</v>
      </c>
    </row>
    <row r="8" spans="1:25" x14ac:dyDescent="0.25">
      <c r="A8" s="15">
        <v>6</v>
      </c>
      <c r="B8" s="25">
        <f t="shared" si="6"/>
        <v>6</v>
      </c>
      <c r="C8" s="16">
        <f t="shared" si="1"/>
        <v>5.3351999999999995</v>
      </c>
      <c r="D8" s="16">
        <f t="shared" si="2"/>
        <v>2.0233099967312578</v>
      </c>
      <c r="E8" s="16">
        <f t="shared" si="3"/>
        <v>12.816071577640272</v>
      </c>
      <c r="F8" s="19">
        <f t="shared" si="7"/>
        <v>6</v>
      </c>
      <c r="G8" s="20">
        <v>26</v>
      </c>
      <c r="H8" s="21">
        <f t="shared" si="0"/>
        <v>14.534000000000002</v>
      </c>
      <c r="I8" s="21">
        <f t="shared" si="4"/>
        <v>4.9049613386955704</v>
      </c>
      <c r="J8" s="21">
        <f t="shared" si="5"/>
        <v>33.856190998228122</v>
      </c>
      <c r="K8" s="39">
        <f t="shared" si="8"/>
        <v>6</v>
      </c>
      <c r="L8" s="29"/>
      <c r="M8" s="29"/>
      <c r="N8" s="29"/>
      <c r="O8" s="29"/>
      <c r="P8" s="30">
        <f t="shared" si="9"/>
        <v>0</v>
      </c>
      <c r="Q8" s="30">
        <f t="shared" si="10"/>
        <v>0</v>
      </c>
      <c r="R8" s="30">
        <f t="shared" si="11"/>
        <v>0</v>
      </c>
      <c r="S8" s="30">
        <f t="shared" si="12"/>
        <v>0</v>
      </c>
      <c r="U8" s="7"/>
      <c r="V8" s="7" t="s">
        <v>40</v>
      </c>
      <c r="W8" s="6">
        <v>0</v>
      </c>
    </row>
    <row r="9" spans="1:25" x14ac:dyDescent="0.25">
      <c r="A9" s="15">
        <v>7</v>
      </c>
      <c r="B9" s="25">
        <f t="shared" si="6"/>
        <v>7</v>
      </c>
      <c r="C9" s="16">
        <f t="shared" si="1"/>
        <v>6.2243999999999993</v>
      </c>
      <c r="D9" s="16">
        <f t="shared" si="2"/>
        <v>2.3185507720937846</v>
      </c>
      <c r="E9" s="16">
        <f t="shared" si="3"/>
        <v>14.878972594730007</v>
      </c>
      <c r="F9" s="19">
        <f t="shared" si="7"/>
        <v>7</v>
      </c>
      <c r="G9" s="20">
        <v>34</v>
      </c>
      <c r="H9" s="21">
        <f t="shared" si="0"/>
        <v>19.006</v>
      </c>
      <c r="I9" s="21">
        <f t="shared" si="4"/>
        <v>6.216986286773305</v>
      </c>
      <c r="J9" s="21">
        <f t="shared" si="5"/>
        <v>43.930034449463506</v>
      </c>
      <c r="K9" s="39">
        <f t="shared" si="8"/>
        <v>7</v>
      </c>
      <c r="L9" s="29"/>
      <c r="M9" s="29"/>
      <c r="N9" s="29"/>
      <c r="O9" s="29"/>
      <c r="P9" s="30">
        <f t="shared" si="9"/>
        <v>0</v>
      </c>
      <c r="Q9" s="30">
        <f t="shared" si="10"/>
        <v>0</v>
      </c>
      <c r="R9" s="30">
        <f t="shared" si="11"/>
        <v>0</v>
      </c>
      <c r="S9" s="30">
        <f t="shared" si="12"/>
        <v>0</v>
      </c>
      <c r="U9" s="7"/>
      <c r="V9" s="7" t="s">
        <v>41</v>
      </c>
      <c r="W9" s="45">
        <v>0</v>
      </c>
      <c r="X9" s="7"/>
      <c r="Y9" s="7"/>
    </row>
    <row r="10" spans="1:25" x14ac:dyDescent="0.25">
      <c r="A10" s="15">
        <v>8</v>
      </c>
      <c r="B10" s="25">
        <f t="shared" si="6"/>
        <v>8</v>
      </c>
      <c r="C10" s="16">
        <f t="shared" si="1"/>
        <v>7.1135999999999999</v>
      </c>
      <c r="D10" s="16">
        <f t="shared" si="2"/>
        <v>2.6089051793396725</v>
      </c>
      <c r="E10" s="16">
        <f t="shared" si="3"/>
        <v>16.933363187349929</v>
      </c>
      <c r="F10" s="19">
        <f t="shared" si="7"/>
        <v>8</v>
      </c>
      <c r="G10" s="20">
        <v>43</v>
      </c>
      <c r="H10" s="21">
        <f t="shared" si="0"/>
        <v>24.036999999999999</v>
      </c>
      <c r="I10" s="21">
        <f t="shared" si="4"/>
        <v>7.6506417422667603</v>
      </c>
      <c r="J10" s="21">
        <f t="shared" si="5"/>
        <v>55.18930936778127</v>
      </c>
      <c r="K10" s="39">
        <f t="shared" si="8"/>
        <v>8</v>
      </c>
      <c r="L10" s="29"/>
      <c r="M10" s="29"/>
      <c r="N10" s="29"/>
      <c r="O10" s="29"/>
      <c r="P10" s="30">
        <f t="shared" si="9"/>
        <v>0</v>
      </c>
      <c r="Q10" s="30">
        <f t="shared" si="10"/>
        <v>0</v>
      </c>
      <c r="R10" s="30">
        <f t="shared" si="11"/>
        <v>0</v>
      </c>
      <c r="S10" s="30">
        <f t="shared" si="12"/>
        <v>0</v>
      </c>
      <c r="U10" s="7"/>
      <c r="V10" s="10" t="s">
        <v>43</v>
      </c>
      <c r="W10" s="46">
        <f>SUM(W6:W9)</f>
        <v>362.9469921219582</v>
      </c>
      <c r="X10" s="7"/>
      <c r="Y10" s="7"/>
    </row>
    <row r="11" spans="1:25" x14ac:dyDescent="0.25">
      <c r="A11" s="15">
        <v>9</v>
      </c>
      <c r="B11" s="25">
        <f t="shared" si="6"/>
        <v>9</v>
      </c>
      <c r="C11" s="16">
        <f t="shared" si="1"/>
        <v>8.0028000000000006</v>
      </c>
      <c r="D11" s="16">
        <f t="shared" si="2"/>
        <v>2.8950539664743791</v>
      </c>
      <c r="E11" s="16">
        <f t="shared" si="3"/>
        <v>18.980428991609543</v>
      </c>
      <c r="F11" s="19">
        <f t="shared" si="7"/>
        <v>9</v>
      </c>
      <c r="G11" s="20">
        <v>53</v>
      </c>
      <c r="H11" s="21">
        <f t="shared" si="0"/>
        <v>29.627000000000002</v>
      </c>
      <c r="I11" s="21">
        <f t="shared" si="4"/>
        <v>9.203124489171076</v>
      </c>
      <c r="J11" s="21">
        <f t="shared" si="5"/>
        <v>67.629133485306284</v>
      </c>
      <c r="K11" s="39">
        <f t="shared" si="8"/>
        <v>9</v>
      </c>
      <c r="L11" s="29"/>
      <c r="M11" s="29"/>
      <c r="N11" s="29"/>
      <c r="O11" s="29"/>
      <c r="P11" s="30">
        <f t="shared" si="9"/>
        <v>0</v>
      </c>
      <c r="Q11" s="30">
        <f t="shared" si="10"/>
        <v>0</v>
      </c>
      <c r="R11" s="30">
        <f t="shared" si="11"/>
        <v>0</v>
      </c>
      <c r="S11" s="30">
        <f t="shared" si="12"/>
        <v>0</v>
      </c>
      <c r="U11" s="7"/>
      <c r="V11" s="7" t="s">
        <v>44</v>
      </c>
      <c r="W11" s="8">
        <f>SUM(L20:L34)</f>
        <v>204.4</v>
      </c>
      <c r="X11" s="7"/>
      <c r="Y11" s="7"/>
    </row>
    <row r="12" spans="1:25" x14ac:dyDescent="0.25">
      <c r="A12" s="15">
        <v>10</v>
      </c>
      <c r="B12" s="25">
        <f t="shared" si="6"/>
        <v>10</v>
      </c>
      <c r="C12" s="16">
        <f t="shared" si="1"/>
        <v>8.8919999999999995</v>
      </c>
      <c r="D12" s="16">
        <f t="shared" si="2"/>
        <v>3.177517729464268</v>
      </c>
      <c r="E12" s="16">
        <f t="shared" si="3"/>
        <v>21.021076712150265</v>
      </c>
      <c r="F12" s="19">
        <f t="shared" si="7"/>
        <v>10</v>
      </c>
      <c r="G12" s="20">
        <v>64</v>
      </c>
      <c r="H12" s="21">
        <f t="shared" si="0"/>
        <v>35.776000000000003</v>
      </c>
      <c r="I12" s="21">
        <f t="shared" si="4"/>
        <v>10.871907866485202</v>
      </c>
      <c r="J12" s="21">
        <f t="shared" si="5"/>
        <v>81.245106200795064</v>
      </c>
      <c r="K12" s="39">
        <f t="shared" si="8"/>
        <v>10</v>
      </c>
      <c r="L12" s="29"/>
      <c r="M12" s="29"/>
      <c r="N12" s="29"/>
      <c r="O12" s="29"/>
      <c r="P12" s="30">
        <f t="shared" si="9"/>
        <v>0</v>
      </c>
      <c r="Q12" s="30">
        <f t="shared" si="10"/>
        <v>0</v>
      </c>
      <c r="R12" s="30">
        <f t="shared" si="11"/>
        <v>0</v>
      </c>
      <c r="S12" s="30">
        <f t="shared" si="12"/>
        <v>0</v>
      </c>
      <c r="U12" s="7"/>
      <c r="V12" s="7" t="s">
        <v>32</v>
      </c>
      <c r="W12" s="7">
        <v>0.43</v>
      </c>
      <c r="X12" s="7"/>
      <c r="Y12" s="7"/>
    </row>
    <row r="13" spans="1:25" x14ac:dyDescent="0.25">
      <c r="A13" s="15">
        <v>11</v>
      </c>
      <c r="B13" s="25">
        <f t="shared" si="6"/>
        <v>11</v>
      </c>
      <c r="C13" s="16">
        <f t="shared" si="1"/>
        <v>9.7812000000000001</v>
      </c>
      <c r="D13" s="16">
        <f t="shared" si="2"/>
        <v>3.4567069199829903</v>
      </c>
      <c r="E13" s="16">
        <f t="shared" si="3"/>
        <v>23.056021218970372</v>
      </c>
      <c r="F13" s="19">
        <f t="shared" si="7"/>
        <v>11</v>
      </c>
      <c r="G13" s="20">
        <v>76</v>
      </c>
      <c r="H13" s="21">
        <f t="shared" si="0"/>
        <v>42.483999999999995</v>
      </c>
      <c r="I13" s="21">
        <f t="shared" si="4"/>
        <v>12.654705084370677</v>
      </c>
      <c r="J13" s="21">
        <f t="shared" si="5"/>
        <v>96.033244688612243</v>
      </c>
      <c r="K13" s="39">
        <f t="shared" si="8"/>
        <v>11</v>
      </c>
      <c r="L13" s="29"/>
      <c r="M13" s="29"/>
      <c r="N13" s="29"/>
      <c r="O13" s="29"/>
      <c r="P13" s="30">
        <f t="shared" si="9"/>
        <v>0</v>
      </c>
      <c r="Q13" s="30">
        <f t="shared" si="10"/>
        <v>0</v>
      </c>
      <c r="R13" s="30">
        <f t="shared" si="11"/>
        <v>0</v>
      </c>
      <c r="S13" s="30">
        <f t="shared" si="12"/>
        <v>0</v>
      </c>
      <c r="U13" s="7"/>
      <c r="V13" s="10" t="s">
        <v>46</v>
      </c>
      <c r="W13" s="38">
        <f>W11*W12</f>
        <v>87.891999999999996</v>
      </c>
      <c r="X13" s="7"/>
      <c r="Y13" s="7"/>
    </row>
    <row r="14" spans="1:25" x14ac:dyDescent="0.25">
      <c r="A14" s="15">
        <v>12</v>
      </c>
      <c r="B14" s="25">
        <f t="shared" si="6"/>
        <v>12</v>
      </c>
      <c r="C14" s="16">
        <f t="shared" si="1"/>
        <v>10.670399999999999</v>
      </c>
      <c r="D14" s="16">
        <f t="shared" si="2"/>
        <v>3.7329530817348457</v>
      </c>
      <c r="E14" s="16">
        <f t="shared" si="3"/>
        <v>25.085839950688193</v>
      </c>
      <c r="F14" s="19">
        <f t="shared" si="7"/>
        <v>12</v>
      </c>
      <c r="G14" s="20">
        <v>90</v>
      </c>
      <c r="H14" s="21">
        <f t="shared" si="0"/>
        <v>50.31</v>
      </c>
      <c r="I14" s="21">
        <f t="shared" si="4"/>
        <v>14.693789693291551</v>
      </c>
      <c r="J14" s="21">
        <f t="shared" si="5"/>
        <v>113.21493371581612</v>
      </c>
      <c r="K14" s="39">
        <f t="shared" si="8"/>
        <v>12</v>
      </c>
      <c r="L14" s="29"/>
      <c r="M14" s="29"/>
      <c r="N14" s="29"/>
      <c r="O14" s="29"/>
      <c r="P14" s="30">
        <f t="shared" si="9"/>
        <v>0</v>
      </c>
      <c r="Q14" s="30">
        <f t="shared" si="10"/>
        <v>0</v>
      </c>
      <c r="R14" s="30">
        <f t="shared" si="11"/>
        <v>0</v>
      </c>
      <c r="S14" s="30">
        <f t="shared" si="12"/>
        <v>0</v>
      </c>
      <c r="U14" s="7"/>
      <c r="V14" s="10" t="s">
        <v>47</v>
      </c>
      <c r="W14" s="46">
        <f>AVERAGE(S2:S34)</f>
        <v>12.178158583232809</v>
      </c>
      <c r="X14" s="7"/>
      <c r="Y14" s="7"/>
    </row>
    <row r="15" spans="1:25" x14ac:dyDescent="0.25">
      <c r="A15" s="15">
        <v>13</v>
      </c>
      <c r="B15" s="25">
        <f t="shared" si="6"/>
        <v>13</v>
      </c>
      <c r="C15" s="16">
        <f t="shared" si="1"/>
        <v>11.5596</v>
      </c>
      <c r="D15" s="16">
        <f t="shared" si="2"/>
        <v>4.0065293501366055</v>
      </c>
      <c r="E15" s="16">
        <f t="shared" si="3"/>
        <v>27.111008618154589</v>
      </c>
      <c r="F15" s="19">
        <f t="shared" si="7"/>
        <v>13</v>
      </c>
      <c r="G15" s="20">
        <v>105</v>
      </c>
      <c r="H15" s="21">
        <f t="shared" si="0"/>
        <v>58.695</v>
      </c>
      <c r="I15" s="21">
        <f t="shared" si="4"/>
        <v>16.837902987383828</v>
      </c>
      <c r="J15" s="21">
        <f t="shared" si="5"/>
        <v>131.5531393696935</v>
      </c>
      <c r="K15" s="39">
        <f t="shared" si="8"/>
        <v>13</v>
      </c>
      <c r="L15" s="29"/>
      <c r="M15" s="29"/>
      <c r="N15" s="29"/>
      <c r="O15" s="29"/>
      <c r="P15" s="30">
        <f t="shared" si="9"/>
        <v>0</v>
      </c>
      <c r="Q15" s="30">
        <f t="shared" si="10"/>
        <v>0</v>
      </c>
      <c r="R15" s="30">
        <f t="shared" si="11"/>
        <v>0</v>
      </c>
      <c r="S15" s="30">
        <f t="shared" si="12"/>
        <v>0</v>
      </c>
      <c r="U15" s="7"/>
      <c r="X15" s="7"/>
      <c r="Y15" s="7"/>
    </row>
    <row r="16" spans="1:25" x14ac:dyDescent="0.25">
      <c r="A16" s="15">
        <v>14</v>
      </c>
      <c r="B16" s="25">
        <f t="shared" si="6"/>
        <v>14</v>
      </c>
      <c r="C16" s="16">
        <f t="shared" si="1"/>
        <v>12.448799999999999</v>
      </c>
      <c r="D16" s="16">
        <f t="shared" si="2"/>
        <v>4.2776644527179633</v>
      </c>
      <c r="E16" s="16">
        <f t="shared" si="3"/>
        <v>29.131925588483782</v>
      </c>
      <c r="F16" s="19">
        <f t="shared" si="7"/>
        <v>14</v>
      </c>
      <c r="G16" s="20">
        <v>122</v>
      </c>
      <c r="H16" s="21">
        <f t="shared" si="0"/>
        <v>68.197999999999993</v>
      </c>
      <c r="I16" s="21">
        <f t="shared" si="4"/>
        <v>19.225280489140637</v>
      </c>
      <c r="J16" s="21">
        <f t="shared" si="5"/>
        <v>152.26221351858661</v>
      </c>
      <c r="K16" s="39">
        <f t="shared" si="8"/>
        <v>14</v>
      </c>
      <c r="L16" s="29"/>
      <c r="M16" s="29"/>
      <c r="N16" s="29"/>
      <c r="O16" s="29"/>
      <c r="P16" s="30">
        <f t="shared" si="9"/>
        <v>0</v>
      </c>
      <c r="Q16" s="30">
        <f t="shared" si="10"/>
        <v>0</v>
      </c>
      <c r="R16" s="30">
        <f t="shared" si="11"/>
        <v>0</v>
      </c>
      <c r="S16" s="30">
        <f t="shared" si="12"/>
        <v>0</v>
      </c>
      <c r="U16" s="7"/>
      <c r="W16" s="47">
        <f>W10+W13+W14</f>
        <v>463.017150705191</v>
      </c>
      <c r="X16" s="7"/>
      <c r="Y16" s="7"/>
    </row>
    <row r="17" spans="1:25" x14ac:dyDescent="0.25">
      <c r="A17" s="15">
        <v>15</v>
      </c>
      <c r="B17" s="25">
        <f t="shared" si="6"/>
        <v>15</v>
      </c>
      <c r="C17" s="16">
        <f t="shared" si="1"/>
        <v>13.337999999999999</v>
      </c>
      <c r="D17" s="16">
        <f t="shared" si="2"/>
        <v>4.5465525901071517</v>
      </c>
      <c r="E17" s="16">
        <f t="shared" si="3"/>
        <v>31.148929094436621</v>
      </c>
      <c r="F17" s="19">
        <f t="shared" si="7"/>
        <v>15</v>
      </c>
      <c r="G17" s="20">
        <v>142</v>
      </c>
      <c r="H17" s="21">
        <f t="shared" si="0"/>
        <v>79.378</v>
      </c>
      <c r="I17" s="21">
        <f t="shared" si="4"/>
        <v>21.985032877161519</v>
      </c>
      <c r="J17" s="21">
        <f t="shared" si="5"/>
        <v>176.54061559438961</v>
      </c>
      <c r="K17" s="39">
        <f t="shared" si="8"/>
        <v>15</v>
      </c>
      <c r="L17" s="29"/>
      <c r="M17" s="29"/>
      <c r="N17" s="29"/>
      <c r="O17" s="29"/>
      <c r="P17" s="30">
        <f t="shared" si="9"/>
        <v>0</v>
      </c>
      <c r="Q17" s="30">
        <f t="shared" si="10"/>
        <v>0</v>
      </c>
      <c r="R17" s="30">
        <f t="shared" si="11"/>
        <v>0</v>
      </c>
      <c r="S17" s="30">
        <f t="shared" si="12"/>
        <v>0</v>
      </c>
      <c r="W17">
        <f>W16*0.95*0.9</f>
        <v>395.87966385293834</v>
      </c>
    </row>
    <row r="18" spans="1:25" x14ac:dyDescent="0.25">
      <c r="A18" s="15">
        <v>16</v>
      </c>
      <c r="B18" s="25">
        <f t="shared" si="6"/>
        <v>16</v>
      </c>
      <c r="C18" s="16">
        <f t="shared" si="1"/>
        <v>14.2272</v>
      </c>
      <c r="D18" s="16">
        <f t="shared" si="2"/>
        <v>4.81336060460516</v>
      </c>
      <c r="E18" s="16">
        <f t="shared" si="3"/>
        <v>33.162309719687322</v>
      </c>
      <c r="F18" s="19">
        <f t="shared" si="7"/>
        <v>16</v>
      </c>
      <c r="G18" s="20">
        <v>163</v>
      </c>
      <c r="H18" s="21">
        <f t="shared" si="0"/>
        <v>91.117000000000004</v>
      </c>
      <c r="I18" s="21">
        <f t="shared" si="4"/>
        <v>24.834424799371071</v>
      </c>
      <c r="J18" s="21">
        <f t="shared" si="5"/>
        <v>201.94873152557125</v>
      </c>
      <c r="K18" s="39">
        <f t="shared" si="8"/>
        <v>16</v>
      </c>
      <c r="L18" s="29"/>
      <c r="M18" s="29"/>
      <c r="N18" s="29"/>
      <c r="O18" s="29"/>
      <c r="P18" s="30">
        <f t="shared" si="9"/>
        <v>0</v>
      </c>
      <c r="Q18" s="30">
        <f t="shared" si="10"/>
        <v>0</v>
      </c>
      <c r="R18" s="30">
        <f t="shared" si="11"/>
        <v>0</v>
      </c>
      <c r="S18" s="30">
        <f t="shared" si="12"/>
        <v>0</v>
      </c>
      <c r="X18" s="7"/>
      <c r="Y18" s="7"/>
    </row>
    <row r="19" spans="1:25" x14ac:dyDescent="0.25">
      <c r="A19" s="15">
        <v>17</v>
      </c>
      <c r="B19" s="25">
        <f t="shared" si="6"/>
        <v>17</v>
      </c>
      <c r="C19" s="16">
        <f t="shared" si="1"/>
        <v>15.116399999999999</v>
      </c>
      <c r="D19" s="16">
        <f t="shared" si="2"/>
        <v>5.0782333044806913</v>
      </c>
      <c r="E19" s="16">
        <f t="shared" si="3"/>
        <v>35.172319671970534</v>
      </c>
      <c r="F19" s="19">
        <f t="shared" si="7"/>
        <v>17</v>
      </c>
      <c r="G19" s="20">
        <v>190</v>
      </c>
      <c r="H19" s="21">
        <f t="shared" si="0"/>
        <v>106.21</v>
      </c>
      <c r="I19" s="21">
        <f t="shared" si="4"/>
        <v>28.436217026228483</v>
      </c>
      <c r="J19" s="21">
        <f t="shared" si="5"/>
        <v>234.5088279873479</v>
      </c>
      <c r="K19" s="39">
        <f t="shared" si="8"/>
        <v>17</v>
      </c>
      <c r="L19" s="29"/>
      <c r="M19" s="29"/>
      <c r="N19" s="29"/>
      <c r="O19" s="29"/>
      <c r="P19" s="30">
        <f t="shared" si="9"/>
        <v>0</v>
      </c>
      <c r="Q19" s="30">
        <f t="shared" si="10"/>
        <v>0</v>
      </c>
      <c r="R19" s="30">
        <f t="shared" si="11"/>
        <v>0</v>
      </c>
      <c r="S19" s="30">
        <f t="shared" si="12"/>
        <v>0</v>
      </c>
      <c r="X19" s="7"/>
      <c r="Y19" s="7"/>
    </row>
    <row r="20" spans="1:25" x14ac:dyDescent="0.25">
      <c r="A20" s="15">
        <v>18</v>
      </c>
      <c r="B20" s="25">
        <f t="shared" si="6"/>
        <v>18</v>
      </c>
      <c r="C20" s="16">
        <f t="shared" si="1"/>
        <v>16.005600000000001</v>
      </c>
      <c r="D20" s="16">
        <f t="shared" si="2"/>
        <v>5.3412974993444156</v>
      </c>
      <c r="E20" s="16">
        <f t="shared" si="3"/>
        <v>37.179179811358189</v>
      </c>
      <c r="F20" s="19">
        <f t="shared" si="7"/>
        <v>18</v>
      </c>
      <c r="G20" s="20">
        <v>221.4</v>
      </c>
      <c r="H20" s="21">
        <f t="shared" si="0"/>
        <v>123.76259999999999</v>
      </c>
      <c r="I20" s="21">
        <f t="shared" si="4"/>
        <v>32.550980903536193</v>
      </c>
      <c r="J20" s="21">
        <f t="shared" si="5"/>
        <v>272.24615340699216</v>
      </c>
      <c r="K20" s="39">
        <f t="shared" si="8"/>
        <v>18</v>
      </c>
      <c r="L20" s="29">
        <f>221.4-158</f>
        <v>63.400000000000006</v>
      </c>
      <c r="M20" s="31">
        <v>0.2</v>
      </c>
      <c r="N20" s="31">
        <v>0</v>
      </c>
      <c r="O20" s="31">
        <v>0.6</v>
      </c>
      <c r="P20" s="30">
        <f>EXP(-LN(2)/35)*P19+(1-EXP(-LN(2)/35))/(LN(2)/35)*M20*L20*0.43*0.475*44/12</f>
        <v>9.4028480478901155</v>
      </c>
      <c r="Q20" s="30">
        <f>EXP(-LN(2)/25)*Q19+(1-EXP(-LN(2)/25))/(LN(2)/25)*N20*L20*0.43*0.475*44/12</f>
        <v>0</v>
      </c>
      <c r="R20" s="30">
        <f>EXP(-LN(2)/2)*R19+(1-EXP(-LN(2)/2))/(LN(2)/2)*O20*L20*0.43*0.475*44/12</f>
        <v>24.076195178229877</v>
      </c>
      <c r="S20" s="30">
        <f t="shared" si="12"/>
        <v>33.479043226119991</v>
      </c>
      <c r="V20" s="9"/>
      <c r="W20" s="35"/>
    </row>
    <row r="21" spans="1:25" x14ac:dyDescent="0.25">
      <c r="A21" s="15">
        <v>19</v>
      </c>
      <c r="B21" s="25">
        <f t="shared" si="6"/>
        <v>19</v>
      </c>
      <c r="C21" s="16">
        <f t="shared" si="1"/>
        <v>16.8948</v>
      </c>
      <c r="D21" s="16">
        <f t="shared" si="2"/>
        <v>5.6026651130643454</v>
      </c>
      <c r="E21" s="16">
        <f t="shared" si="3"/>
        <v>39.183085071920395</v>
      </c>
      <c r="F21" s="19">
        <v>18</v>
      </c>
      <c r="G21" s="20">
        <v>158</v>
      </c>
      <c r="H21" s="21">
        <f t="shared" si="0"/>
        <v>88.322000000000003</v>
      </c>
      <c r="I21" s="21">
        <f t="shared" si="4"/>
        <v>24.160089587553898</v>
      </c>
      <c r="J21" s="21">
        <f t="shared" si="5"/>
        <v>195.90630603165633</v>
      </c>
      <c r="K21" s="39">
        <v>18</v>
      </c>
      <c r="L21" s="32"/>
      <c r="M21" s="42"/>
      <c r="N21" s="42"/>
      <c r="O21" s="42"/>
      <c r="P21" s="30">
        <f t="shared" si="9"/>
        <v>9.2184639328419991</v>
      </c>
      <c r="Q21" s="30">
        <f t="shared" si="10"/>
        <v>0</v>
      </c>
      <c r="R21" s="30">
        <f t="shared" si="11"/>
        <v>17.024440875697206</v>
      </c>
      <c r="S21" s="30">
        <f t="shared" si="12"/>
        <v>26.242904808539205</v>
      </c>
      <c r="W21" s="7"/>
    </row>
    <row r="22" spans="1:25" x14ac:dyDescent="0.25">
      <c r="A22" s="15">
        <v>20</v>
      </c>
      <c r="B22" s="25">
        <f t="shared" si="6"/>
        <v>20</v>
      </c>
      <c r="C22" s="16">
        <f t="shared" si="1"/>
        <v>17.783999999999999</v>
      </c>
      <c r="D22" s="16">
        <f t="shared" si="2"/>
        <v>5.862435622634961</v>
      </c>
      <c r="E22" s="16">
        <f t="shared" si="3"/>
        <v>41.184208709422556</v>
      </c>
      <c r="F22" s="19">
        <f t="shared" si="7"/>
        <v>19</v>
      </c>
      <c r="G22" s="21">
        <f>$G$21+(F22-$F$21)*($G$27-$G$21)/($F$27-$F$21)</f>
        <v>182.66666666666666</v>
      </c>
      <c r="H22" s="21">
        <f t="shared" si="0"/>
        <v>102.11066666666666</v>
      </c>
      <c r="I22" s="21">
        <f t="shared" si="4"/>
        <v>27.464221885187857</v>
      </c>
      <c r="J22" s="21">
        <f t="shared" si="5"/>
        <v>225.67626422781328</v>
      </c>
      <c r="K22" s="39">
        <f t="shared" si="8"/>
        <v>19</v>
      </c>
      <c r="L22" s="29"/>
      <c r="M22" s="29"/>
      <c r="N22" s="29"/>
      <c r="O22" s="29"/>
      <c r="P22" s="30">
        <f t="shared" si="9"/>
        <v>9.0376954778267695</v>
      </c>
      <c r="Q22" s="30">
        <f t="shared" si="10"/>
        <v>0</v>
      </c>
      <c r="R22" s="30">
        <f t="shared" si="11"/>
        <v>12.03809758911494</v>
      </c>
      <c r="S22" s="30">
        <f t="shared" si="12"/>
        <v>21.07579306694171</v>
      </c>
      <c r="W22" s="7"/>
    </row>
    <row r="23" spans="1:25" x14ac:dyDescent="0.25">
      <c r="A23" s="15">
        <v>21</v>
      </c>
      <c r="B23" s="25">
        <f t="shared" si="6"/>
        <v>21</v>
      </c>
      <c r="C23" s="16">
        <f t="shared" si="1"/>
        <v>18.673199999999998</v>
      </c>
      <c r="D23" s="16">
        <f t="shared" si="2"/>
        <v>6.120697995410775</v>
      </c>
      <c r="E23" s="16">
        <f t="shared" si="3"/>
        <v>43.182705675340429</v>
      </c>
      <c r="F23" s="19">
        <f t="shared" si="7"/>
        <v>20</v>
      </c>
      <c r="G23" s="21">
        <f t="shared" ref="G23:G26" si="13">$G$21+(F23-$F$21)*($G$27-$G$21)/($F$27-$F$21)</f>
        <v>207.33333333333334</v>
      </c>
      <c r="H23" s="21">
        <f t="shared" si="0"/>
        <v>115.89933333333335</v>
      </c>
      <c r="I23" s="21">
        <f t="shared" si="4"/>
        <v>30.716659362265833</v>
      </c>
      <c r="J23" s="21">
        <f t="shared" si="5"/>
        <v>255.35618727816856</v>
      </c>
      <c r="K23" s="39">
        <f t="shared" si="8"/>
        <v>20</v>
      </c>
      <c r="L23" s="29"/>
      <c r="M23" s="31"/>
      <c r="N23" s="31"/>
      <c r="O23" s="31"/>
      <c r="P23" s="30">
        <f t="shared" si="9"/>
        <v>8.8604717819565195</v>
      </c>
      <c r="Q23" s="30">
        <f t="shared" si="10"/>
        <v>0</v>
      </c>
      <c r="R23" s="30">
        <f t="shared" si="11"/>
        <v>8.5122204378486046</v>
      </c>
      <c r="S23" s="30">
        <f t="shared" si="12"/>
        <v>17.372692219805124</v>
      </c>
      <c r="W23" s="7"/>
    </row>
    <row r="24" spans="1:25" x14ac:dyDescent="0.25">
      <c r="A24" s="15">
        <v>22</v>
      </c>
      <c r="B24" s="25">
        <f t="shared" si="6"/>
        <v>22</v>
      </c>
      <c r="C24" s="16">
        <f t="shared" si="1"/>
        <v>19.5624</v>
      </c>
      <c r="D24" s="16">
        <f t="shared" si="2"/>
        <v>6.3775322468881095</v>
      </c>
      <c r="E24" s="16">
        <f t="shared" si="3"/>
        <v>45.178715329996784</v>
      </c>
      <c r="F24" s="19">
        <f t="shared" si="7"/>
        <v>21</v>
      </c>
      <c r="G24" s="21">
        <f t="shared" si="13"/>
        <v>232</v>
      </c>
      <c r="H24" s="21">
        <f t="shared" si="0"/>
        <v>129.68800000000002</v>
      </c>
      <c r="I24" s="21">
        <f t="shared" si="4"/>
        <v>33.924255213794552</v>
      </c>
      <c r="J24" s="21">
        <f t="shared" si="5"/>
        <v>284.95801116402555</v>
      </c>
      <c r="K24" s="39">
        <f t="shared" si="8"/>
        <v>21</v>
      </c>
      <c r="L24" s="29"/>
      <c r="M24" s="29"/>
      <c r="N24" s="29"/>
      <c r="O24" s="29"/>
      <c r="P24" s="30">
        <f t="shared" si="9"/>
        <v>8.6867233346665031</v>
      </c>
      <c r="Q24" s="30">
        <f t="shared" si="10"/>
        <v>0</v>
      </c>
      <c r="R24" s="30">
        <f t="shared" si="11"/>
        <v>6.0190487945574711</v>
      </c>
      <c r="S24" s="30">
        <f t="shared" si="12"/>
        <v>14.705772129223973</v>
      </c>
      <c r="W24" s="7"/>
    </row>
    <row r="25" spans="1:25" x14ac:dyDescent="0.25">
      <c r="A25" s="15">
        <v>23</v>
      </c>
      <c r="B25" s="25">
        <f t="shared" si="6"/>
        <v>23</v>
      </c>
      <c r="C25" s="16">
        <f t="shared" si="1"/>
        <v>20.451599999999999</v>
      </c>
      <c r="D25" s="16">
        <f t="shared" si="2"/>
        <v>6.6330107072474558</v>
      </c>
      <c r="E25" s="16">
        <f t="shared" si="3"/>
        <v>47.172363648455985</v>
      </c>
      <c r="F25" s="19">
        <f t="shared" si="7"/>
        <v>22</v>
      </c>
      <c r="G25" s="21">
        <f t="shared" si="13"/>
        <v>256.66666666666669</v>
      </c>
      <c r="H25" s="21">
        <f t="shared" si="0"/>
        <v>143.47666666666666</v>
      </c>
      <c r="I25" s="21">
        <f t="shared" si="4"/>
        <v>37.092320390416582</v>
      </c>
      <c r="J25" s="21">
        <f t="shared" si="5"/>
        <v>314.49098579108659</v>
      </c>
      <c r="K25" s="39">
        <f t="shared" si="8"/>
        <v>22</v>
      </c>
      <c r="L25" s="29"/>
      <c r="M25" s="29"/>
      <c r="N25" s="29"/>
      <c r="O25" s="29"/>
      <c r="P25" s="30">
        <f t="shared" si="9"/>
        <v>8.5163819884517551</v>
      </c>
      <c r="Q25" s="30">
        <f t="shared" si="10"/>
        <v>0</v>
      </c>
      <c r="R25" s="30">
        <f t="shared" si="11"/>
        <v>4.2561102189243023</v>
      </c>
      <c r="S25" s="30">
        <f t="shared" si="12"/>
        <v>12.772492207376057</v>
      </c>
      <c r="W25" s="7"/>
    </row>
    <row r="26" spans="1:25" x14ac:dyDescent="0.25">
      <c r="A26" s="15">
        <v>24</v>
      </c>
      <c r="B26" s="25">
        <f t="shared" si="6"/>
        <v>24</v>
      </c>
      <c r="C26" s="16">
        <f t="shared" si="1"/>
        <v>21.340799999999998</v>
      </c>
      <c r="D26" s="16">
        <f t="shared" si="2"/>
        <v>6.8871990614123195</v>
      </c>
      <c r="E26" s="16">
        <f t="shared" si="3"/>
        <v>49.163765031959791</v>
      </c>
      <c r="F26" s="19">
        <f t="shared" si="7"/>
        <v>23</v>
      </c>
      <c r="G26" s="21">
        <f t="shared" si="13"/>
        <v>281.33333333333331</v>
      </c>
      <c r="H26" s="21">
        <f t="shared" si="0"/>
        <v>157.26533333333333</v>
      </c>
      <c r="I26" s="21">
        <f t="shared" si="4"/>
        <v>40.225086204303899</v>
      </c>
      <c r="J26" s="21">
        <f t="shared" si="5"/>
        <v>343.96248069471812</v>
      </c>
      <c r="K26" s="39">
        <f t="shared" si="8"/>
        <v>23</v>
      </c>
      <c r="L26" s="33"/>
      <c r="M26" s="34"/>
      <c r="N26" s="31"/>
      <c r="O26" s="31"/>
      <c r="P26" s="30">
        <f t="shared" si="9"/>
        <v>8.3493809321383168</v>
      </c>
      <c r="Q26" s="30">
        <f t="shared" si="10"/>
        <v>0</v>
      </c>
      <c r="R26" s="30">
        <f t="shared" si="11"/>
        <v>3.0095243972787356</v>
      </c>
      <c r="S26" s="30">
        <f t="shared" si="12"/>
        <v>11.358905329417052</v>
      </c>
      <c r="W26" s="7"/>
    </row>
    <row r="27" spans="1:25" x14ac:dyDescent="0.25">
      <c r="A27" s="15">
        <v>25</v>
      </c>
      <c r="B27" s="25">
        <f t="shared" si="6"/>
        <v>25</v>
      </c>
      <c r="C27" s="16">
        <f t="shared" si="1"/>
        <v>22.229999999999997</v>
      </c>
      <c r="D27" s="16">
        <f t="shared" si="2"/>
        <v>7.140157210880437</v>
      </c>
      <c r="E27" s="16">
        <f t="shared" si="3"/>
        <v>51.153023808950088</v>
      </c>
      <c r="F27" s="19">
        <f t="shared" si="7"/>
        <v>24</v>
      </c>
      <c r="G27" s="21">
        <v>306</v>
      </c>
      <c r="H27" s="21">
        <f t="shared" si="0"/>
        <v>171.054</v>
      </c>
      <c r="I27" s="21">
        <f t="shared" si="4"/>
        <v>43.32599953897904</v>
      </c>
      <c r="J27" s="21">
        <f t="shared" si="5"/>
        <v>373.37849919705513</v>
      </c>
      <c r="K27" s="39">
        <f t="shared" si="8"/>
        <v>24</v>
      </c>
      <c r="L27" s="42">
        <v>66</v>
      </c>
      <c r="M27" s="44">
        <v>0.3</v>
      </c>
      <c r="N27" s="44">
        <v>0</v>
      </c>
      <c r="O27" s="44">
        <v>0.4</v>
      </c>
      <c r="P27" s="30">
        <f t="shared" si="9"/>
        <v>22.868335370374517</v>
      </c>
      <c r="Q27" s="30">
        <f t="shared" si="10"/>
        <v>0</v>
      </c>
      <c r="R27" s="30">
        <f t="shared" si="11"/>
        <v>18.837086463438723</v>
      </c>
      <c r="S27" s="30">
        <f t="shared" si="12"/>
        <v>41.70542183381324</v>
      </c>
      <c r="W27" s="7"/>
    </row>
    <row r="28" spans="1:25" x14ac:dyDescent="0.25">
      <c r="A28" s="15">
        <v>26</v>
      </c>
      <c r="B28" s="25">
        <f t="shared" si="6"/>
        <v>26</v>
      </c>
      <c r="C28" s="16">
        <f t="shared" si="1"/>
        <v>23.119199999999999</v>
      </c>
      <c r="D28" s="16">
        <f t="shared" si="2"/>
        <v>7.3919399937804329</v>
      </c>
      <c r="E28" s="16">
        <f t="shared" si="3"/>
        <v>53.140235489167587</v>
      </c>
      <c r="F28" s="19">
        <v>24</v>
      </c>
      <c r="G28" s="21">
        <v>239</v>
      </c>
      <c r="H28" s="21">
        <f t="shared" si="0"/>
        <v>133.601</v>
      </c>
      <c r="I28" s="21">
        <f t="shared" si="4"/>
        <v>34.827116894719744</v>
      </c>
      <c r="J28" s="21">
        <f t="shared" si="5"/>
        <v>293.34563692497022</v>
      </c>
      <c r="K28" s="39">
        <v>24</v>
      </c>
      <c r="L28" s="33"/>
      <c r="M28" s="33"/>
      <c r="N28" s="29"/>
      <c r="O28" s="29"/>
      <c r="P28" s="30">
        <f t="shared" si="9"/>
        <v>22.419901262068766</v>
      </c>
      <c r="Q28" s="30">
        <f t="shared" si="10"/>
        <v>0</v>
      </c>
      <c r="R28" s="30">
        <f t="shared" si="11"/>
        <v>13.319831576094842</v>
      </c>
      <c r="S28" s="30">
        <f t="shared" si="12"/>
        <v>35.739732838163604</v>
      </c>
      <c r="W28" s="7"/>
    </row>
    <row r="29" spans="1:25" x14ac:dyDescent="0.25">
      <c r="A29" s="15">
        <v>27</v>
      </c>
      <c r="B29" s="25">
        <f t="shared" si="6"/>
        <v>27</v>
      </c>
      <c r="C29" s="16">
        <f t="shared" si="1"/>
        <v>24.008400000000002</v>
      </c>
      <c r="D29" s="16">
        <f t="shared" si="2"/>
        <v>7.6425977910346994</v>
      </c>
      <c r="E29" s="16">
        <f t="shared" si="3"/>
        <v>55.125487819385434</v>
      </c>
      <c r="F29" s="19">
        <f t="shared" si="7"/>
        <v>25</v>
      </c>
      <c r="G29" s="21">
        <f>$G$28+(F29-$F$28)*($G$34-$G$28)/($F$34-$F$28)</f>
        <v>265.33333333333331</v>
      </c>
      <c r="H29" s="21">
        <f t="shared" si="0"/>
        <v>148.32133333333334</v>
      </c>
      <c r="I29" s="21">
        <f t="shared" si="4"/>
        <v>38.196853087707908</v>
      </c>
      <c r="J29" s="21">
        <f t="shared" si="5"/>
        <v>324.85250801664682</v>
      </c>
      <c r="K29" s="39">
        <f t="shared" si="8"/>
        <v>25</v>
      </c>
      <c r="L29" s="33"/>
      <c r="M29" s="33"/>
      <c r="N29" s="29"/>
      <c r="O29" s="29"/>
      <c r="P29" s="30">
        <f t="shared" si="9"/>
        <v>21.980260673109093</v>
      </c>
      <c r="Q29" s="30">
        <f t="shared" si="10"/>
        <v>0</v>
      </c>
      <c r="R29" s="30">
        <f t="shared" si="11"/>
        <v>9.4185432317193616</v>
      </c>
      <c r="S29" s="30">
        <f t="shared" si="12"/>
        <v>31.398803904828455</v>
      </c>
      <c r="W29" s="7"/>
    </row>
    <row r="30" spans="1:25" x14ac:dyDescent="0.25">
      <c r="A30" s="15">
        <v>28</v>
      </c>
      <c r="B30" s="25">
        <f t="shared" si="6"/>
        <v>28</v>
      </c>
      <c r="C30" s="16">
        <f t="shared" si="1"/>
        <v>24.897599999999997</v>
      </c>
      <c r="D30" s="16">
        <f t="shared" si="2"/>
        <v>7.8921770401958238</v>
      </c>
      <c r="E30" s="16">
        <f t="shared" si="3"/>
        <v>57.10886167834105</v>
      </c>
      <c r="F30" s="19">
        <f t="shared" si="7"/>
        <v>26</v>
      </c>
      <c r="G30" s="21">
        <f t="shared" ref="G30:G33" si="14">$G$28+(F30-$F$28)*($G$34-$G$28)/($F$34-$F$28)</f>
        <v>291.66666666666669</v>
      </c>
      <c r="H30" s="21">
        <f t="shared" si="0"/>
        <v>163.04166666666669</v>
      </c>
      <c r="I30" s="21">
        <f t="shared" si="4"/>
        <v>41.527818073072162</v>
      </c>
      <c r="J30" s="21">
        <f t="shared" si="5"/>
        <v>356.2918525883785</v>
      </c>
      <c r="K30" s="39">
        <f t="shared" si="8"/>
        <v>26</v>
      </c>
      <c r="L30" s="33"/>
      <c r="M30" s="33"/>
      <c r="N30" s="29"/>
      <c r="O30" s="29"/>
      <c r="P30" s="30">
        <f t="shared" si="9"/>
        <v>21.54924116794464</v>
      </c>
      <c r="Q30" s="30">
        <f t="shared" si="10"/>
        <v>0</v>
      </c>
      <c r="R30" s="30">
        <f t="shared" si="11"/>
        <v>6.6599157880474209</v>
      </c>
      <c r="S30" s="30">
        <f t="shared" si="12"/>
        <v>28.209156955992061</v>
      </c>
      <c r="W30" s="7"/>
    </row>
    <row r="31" spans="1:25" x14ac:dyDescent="0.25">
      <c r="A31" s="15">
        <v>29</v>
      </c>
      <c r="B31" s="25">
        <f t="shared" si="6"/>
        <v>29</v>
      </c>
      <c r="C31" s="16">
        <f t="shared" si="1"/>
        <v>25.786799999999999</v>
      </c>
      <c r="D31" s="16">
        <f t="shared" si="2"/>
        <v>8.1407206738151334</v>
      </c>
      <c r="E31" s="16">
        <f t="shared" si="3"/>
        <v>59.090431840228007</v>
      </c>
      <c r="F31" s="19">
        <f t="shared" si="7"/>
        <v>27</v>
      </c>
      <c r="G31" s="21">
        <f t="shared" si="14"/>
        <v>318</v>
      </c>
      <c r="H31" s="21">
        <f t="shared" si="0"/>
        <v>177.762</v>
      </c>
      <c r="I31" s="21">
        <f t="shared" si="4"/>
        <v>44.82391042079621</v>
      </c>
      <c r="J31" s="21">
        <f t="shared" si="5"/>
        <v>387.67046064955343</v>
      </c>
      <c r="K31" s="39">
        <f t="shared" si="8"/>
        <v>27</v>
      </c>
      <c r="L31" s="33"/>
      <c r="M31" s="34"/>
      <c r="N31" s="31"/>
      <c r="O31" s="31"/>
      <c r="P31" s="30">
        <f t="shared" si="9"/>
        <v>21.126673692380521</v>
      </c>
      <c r="Q31" s="30">
        <f t="shared" si="10"/>
        <v>0</v>
      </c>
      <c r="R31" s="30">
        <f t="shared" si="11"/>
        <v>4.7092716158596808</v>
      </c>
      <c r="S31" s="30">
        <f t="shared" si="12"/>
        <v>25.835945308240202</v>
      </c>
      <c r="W31" s="7"/>
    </row>
    <row r="32" spans="1:25" x14ac:dyDescent="0.25">
      <c r="A32" s="15">
        <v>30</v>
      </c>
      <c r="B32" s="25">
        <f t="shared" si="6"/>
        <v>30</v>
      </c>
      <c r="C32" s="16">
        <f t="shared" si="1"/>
        <v>26.675999999999998</v>
      </c>
      <c r="D32" s="16">
        <f t="shared" si="2"/>
        <v>8.388268495647786</v>
      </c>
      <c r="E32" s="16">
        <f t="shared" si="3"/>
        <v>61.07026762991989</v>
      </c>
      <c r="F32" s="19">
        <f t="shared" si="7"/>
        <v>28</v>
      </c>
      <c r="G32" s="21">
        <f t="shared" si="14"/>
        <v>344.33333333333331</v>
      </c>
      <c r="H32" s="21">
        <f t="shared" si="0"/>
        <v>192.48233333333332</v>
      </c>
      <c r="I32" s="21">
        <f t="shared" si="4"/>
        <v>48.088346219522592</v>
      </c>
      <c r="J32" s="21">
        <f t="shared" si="5"/>
        <v>418.99393355455732</v>
      </c>
      <c r="K32" s="39">
        <f t="shared" si="8"/>
        <v>28</v>
      </c>
      <c r="L32" s="33"/>
      <c r="M32" s="34"/>
      <c r="N32" s="31"/>
      <c r="O32" s="31"/>
      <c r="P32" s="30">
        <f t="shared" si="9"/>
        <v>20.712392507271506</v>
      </c>
      <c r="Q32" s="30">
        <f t="shared" si="10"/>
        <v>0</v>
      </c>
      <c r="R32" s="30">
        <f t="shared" si="11"/>
        <v>3.3299578940237105</v>
      </c>
      <c r="S32" s="30">
        <f t="shared" si="12"/>
        <v>24.042350401295216</v>
      </c>
      <c r="W32" s="7"/>
    </row>
    <row r="33" spans="1:25" x14ac:dyDescent="0.25">
      <c r="A33" s="15">
        <v>31</v>
      </c>
      <c r="B33" s="25">
        <f t="shared" si="6"/>
        <v>31</v>
      </c>
      <c r="C33" s="16">
        <f t="shared" si="1"/>
        <v>27.565199999999997</v>
      </c>
      <c r="D33" s="16">
        <f t="shared" si="2"/>
        <v>8.6348575052881742</v>
      </c>
      <c r="E33" s="16">
        <f t="shared" si="3"/>
        <v>63.048433488376901</v>
      </c>
      <c r="F33" s="19">
        <f t="shared" si="7"/>
        <v>29</v>
      </c>
      <c r="G33" s="21">
        <f t="shared" si="14"/>
        <v>370.66666666666663</v>
      </c>
      <c r="H33" s="21">
        <f t="shared" si="0"/>
        <v>207.20266666666663</v>
      </c>
      <c r="I33" s="21">
        <f t="shared" si="4"/>
        <v>51.323821711711766</v>
      </c>
      <c r="J33" s="21">
        <f t="shared" si="5"/>
        <v>450.26696725900905</v>
      </c>
      <c r="K33" s="39">
        <f t="shared" si="8"/>
        <v>29</v>
      </c>
      <c r="L33" s="33"/>
      <c r="M33" s="33"/>
      <c r="N33" s="29"/>
      <c r="O33" s="29"/>
      <c r="P33" s="30">
        <f t="shared" si="9"/>
        <v>20.306235123515904</v>
      </c>
      <c r="Q33" s="30">
        <f t="shared" si="10"/>
        <v>0</v>
      </c>
      <c r="R33" s="30">
        <f t="shared" si="11"/>
        <v>2.3546358079298404</v>
      </c>
      <c r="S33" s="30">
        <f t="shared" si="12"/>
        <v>22.660870931445743</v>
      </c>
      <c r="W33" s="7"/>
    </row>
    <row r="34" spans="1:25" x14ac:dyDescent="0.25">
      <c r="A34" s="15">
        <v>32</v>
      </c>
      <c r="B34" s="25">
        <f t="shared" si="6"/>
        <v>32</v>
      </c>
      <c r="C34" s="16">
        <f t="shared" si="1"/>
        <v>28.4544</v>
      </c>
      <c r="D34" s="16">
        <f t="shared" si="2"/>
        <v>8.8805221797401614</v>
      </c>
      <c r="E34" s="16">
        <f t="shared" si="3"/>
        <v>65.024989463047447</v>
      </c>
      <c r="F34" s="19">
        <f t="shared" si="7"/>
        <v>30</v>
      </c>
      <c r="G34" s="22">
        <v>397</v>
      </c>
      <c r="H34" s="21">
        <f t="shared" si="0"/>
        <v>221.923</v>
      </c>
      <c r="I34" s="21">
        <f t="shared" si="4"/>
        <v>54.532628335641157</v>
      </c>
      <c r="J34" s="21">
        <f t="shared" si="5"/>
        <v>481.49355268457504</v>
      </c>
      <c r="K34" s="39">
        <f t="shared" si="8"/>
        <v>30</v>
      </c>
      <c r="L34" s="42">
        <v>75</v>
      </c>
      <c r="M34" s="44">
        <v>0.35</v>
      </c>
      <c r="N34" s="44">
        <v>0</v>
      </c>
      <c r="O34" s="44">
        <v>0.3</v>
      </c>
      <c r="P34" s="30">
        <f t="shared" si="9"/>
        <v>39.373717416330152</v>
      </c>
      <c r="Q34" s="30">
        <f t="shared" si="10"/>
        <v>0</v>
      </c>
      <c r="R34" s="30">
        <f t="shared" si="11"/>
        <v>15.905630669150977</v>
      </c>
      <c r="S34" s="30">
        <f t="shared" si="12"/>
        <v>55.279348085481132</v>
      </c>
      <c r="W34" s="7"/>
    </row>
    <row r="35" spans="1:25" x14ac:dyDescent="0.25">
      <c r="A35" s="15">
        <v>33</v>
      </c>
      <c r="B35" s="25">
        <f t="shared" si="6"/>
        <v>33</v>
      </c>
      <c r="C35" s="16">
        <f t="shared" si="1"/>
        <v>29.343599999999999</v>
      </c>
      <c r="D35" s="16">
        <f t="shared" si="2"/>
        <v>9.1252947188023139</v>
      </c>
      <c r="E35" s="16">
        <f t="shared" si="3"/>
        <v>66.999991635247355</v>
      </c>
      <c r="F35" s="19">
        <v>30</v>
      </c>
      <c r="G35" s="22">
        <v>322</v>
      </c>
      <c r="H35" s="21">
        <f t="shared" si="0"/>
        <v>179.99800000000002</v>
      </c>
      <c r="I35" s="21">
        <f t="shared" si="4"/>
        <v>45.321741203124091</v>
      </c>
      <c r="J35" s="21">
        <f t="shared" si="5"/>
        <v>392.43188259544121</v>
      </c>
      <c r="K35" s="39">
        <v>30</v>
      </c>
      <c r="L35" s="33"/>
      <c r="M35" s="33"/>
      <c r="N35" s="29"/>
      <c r="O35" s="29"/>
      <c r="P35" s="30">
        <f t="shared" si="9"/>
        <v>38.601622833392199</v>
      </c>
      <c r="Q35" s="30">
        <f t="shared" si="10"/>
        <v>0</v>
      </c>
      <c r="R35" s="30">
        <f t="shared" si="11"/>
        <v>11.246979305205381</v>
      </c>
      <c r="S35" s="30">
        <f t="shared" si="12"/>
        <v>49.848602138597577</v>
      </c>
      <c r="W35" s="7"/>
      <c r="X35" s="7"/>
      <c r="Y35" s="7"/>
    </row>
    <row r="36" spans="1:25" x14ac:dyDescent="0.25">
      <c r="A36" s="15">
        <v>34</v>
      </c>
      <c r="B36" s="25">
        <f t="shared" si="6"/>
        <v>34</v>
      </c>
      <c r="C36" s="16">
        <f t="shared" si="1"/>
        <v>30.232799999999997</v>
      </c>
      <c r="D36" s="16">
        <f t="shared" si="2"/>
        <v>9.3692052598737945</v>
      </c>
      <c r="E36" s="16">
        <f t="shared" si="3"/>
        <v>68.97349249428018</v>
      </c>
      <c r="F36" s="19">
        <f t="shared" si="7"/>
        <v>31</v>
      </c>
      <c r="G36" s="22">
        <f>$G$35+(F36-$F$35)*($G$41-$G$35)/($F$41-$F$35)</f>
        <v>349</v>
      </c>
      <c r="H36" s="21">
        <f t="shared" si="0"/>
        <v>195.09099999999998</v>
      </c>
      <c r="I36" s="21">
        <f t="shared" si="4"/>
        <v>48.663762686246173</v>
      </c>
      <c r="J36" s="21">
        <f t="shared" si="5"/>
        <v>424.53954501187872</v>
      </c>
      <c r="K36" s="39">
        <f t="shared" si="8"/>
        <v>31</v>
      </c>
      <c r="L36" s="33"/>
      <c r="M36" s="33"/>
      <c r="N36" s="29"/>
      <c r="O36" s="29"/>
      <c r="P36" s="30">
        <f t="shared" si="9"/>
        <v>37.844668554294465</v>
      </c>
      <c r="Q36" s="30">
        <f t="shared" si="10"/>
        <v>0</v>
      </c>
      <c r="R36" s="30">
        <f t="shared" si="11"/>
        <v>7.9528153345754902</v>
      </c>
      <c r="S36" s="30">
        <f t="shared" si="12"/>
        <v>45.797483888869955</v>
      </c>
      <c r="W36" s="7"/>
      <c r="X36" s="7"/>
      <c r="Y36" s="7"/>
    </row>
    <row r="37" spans="1:25" x14ac:dyDescent="0.25">
      <c r="A37" s="15">
        <v>35</v>
      </c>
      <c r="B37" s="25">
        <f t="shared" si="6"/>
        <v>35</v>
      </c>
      <c r="C37" s="16">
        <f t="shared" si="1"/>
        <v>31.122</v>
      </c>
      <c r="D37" s="16">
        <f t="shared" si="2"/>
        <v>9.6122820667788016</v>
      </c>
      <c r="E37" s="16">
        <f t="shared" si="3"/>
        <v>70.945541266306407</v>
      </c>
      <c r="F37" s="19">
        <f t="shared" si="7"/>
        <v>32</v>
      </c>
      <c r="G37" s="22">
        <f t="shared" ref="G37:G40" si="15">$G$35+(F37-$F$35)*($G$41-$G$35)/($F$41-$F$35)</f>
        <v>376</v>
      </c>
      <c r="H37" s="21">
        <f t="shared" si="0"/>
        <v>210.184</v>
      </c>
      <c r="I37" s="21">
        <f t="shared" si="4"/>
        <v>51.975792277931433</v>
      </c>
      <c r="J37" s="21">
        <f t="shared" si="5"/>
        <v>456.59497155073058</v>
      </c>
      <c r="K37" s="39">
        <f t="shared" si="8"/>
        <v>32</v>
      </c>
      <c r="L37" s="33"/>
      <c r="M37" s="33"/>
      <c r="N37" s="29"/>
      <c r="O37" s="29"/>
      <c r="P37" s="30">
        <f t="shared" si="9"/>
        <v>37.102557686913315</v>
      </c>
      <c r="Q37" s="30">
        <f t="shared" si="10"/>
        <v>0</v>
      </c>
      <c r="R37" s="30">
        <f t="shared" si="11"/>
        <v>5.6234896526026912</v>
      </c>
      <c r="S37" s="30">
        <f t="shared" si="12"/>
        <v>42.726047339516008</v>
      </c>
      <c r="W37" s="7"/>
      <c r="X37" s="7"/>
      <c r="Y37" s="7"/>
    </row>
    <row r="38" spans="1:25" x14ac:dyDescent="0.25">
      <c r="A38" s="15">
        <v>36</v>
      </c>
      <c r="B38" s="25">
        <f t="shared" si="6"/>
        <v>36</v>
      </c>
      <c r="C38" s="16">
        <f t="shared" si="1"/>
        <v>32.011200000000002</v>
      </c>
      <c r="D38" s="16">
        <f t="shared" si="2"/>
        <v>9.8545516964045792</v>
      </c>
      <c r="E38" s="16">
        <f t="shared" si="3"/>
        <v>72.916184204571309</v>
      </c>
      <c r="F38" s="19">
        <f t="shared" si="7"/>
        <v>33</v>
      </c>
      <c r="G38" s="22">
        <f t="shared" si="15"/>
        <v>403</v>
      </c>
      <c r="H38" s="21">
        <f t="shared" si="0"/>
        <v>225.27699999999999</v>
      </c>
      <c r="I38" s="21">
        <f t="shared" si="4"/>
        <v>55.260228589654538</v>
      </c>
      <c r="J38" s="21">
        <f t="shared" si="5"/>
        <v>488.60233979364835</v>
      </c>
      <c r="K38" s="39">
        <f t="shared" si="8"/>
        <v>33</v>
      </c>
      <c r="L38" s="33"/>
      <c r="M38" s="34"/>
      <c r="N38" s="31"/>
      <c r="O38" s="31"/>
      <c r="P38" s="30">
        <f t="shared" si="9"/>
        <v>36.374999160998577</v>
      </c>
      <c r="Q38" s="30">
        <f t="shared" si="10"/>
        <v>0</v>
      </c>
      <c r="R38" s="30">
        <f t="shared" si="11"/>
        <v>3.9764076672877455</v>
      </c>
      <c r="S38" s="30">
        <f t="shared" si="12"/>
        <v>40.351406828286322</v>
      </c>
      <c r="W38" s="7"/>
      <c r="X38" s="7"/>
      <c r="Y38" s="7"/>
    </row>
    <row r="39" spans="1:25" x14ac:dyDescent="0.25">
      <c r="A39" s="15">
        <v>37</v>
      </c>
      <c r="B39" s="25">
        <f t="shared" si="6"/>
        <v>37</v>
      </c>
      <c r="C39" s="16">
        <f t="shared" si="1"/>
        <v>32.900399999999998</v>
      </c>
      <c r="D39" s="16">
        <f t="shared" si="2"/>
        <v>10.096039146303504</v>
      </c>
      <c r="E39" s="16">
        <f t="shared" si="3"/>
        <v>74.885464846478598</v>
      </c>
      <c r="F39" s="19">
        <f t="shared" si="7"/>
        <v>34</v>
      </c>
      <c r="G39" s="22">
        <f t="shared" si="15"/>
        <v>430</v>
      </c>
      <c r="H39" s="21">
        <f t="shared" si="0"/>
        <v>240.37</v>
      </c>
      <c r="I39" s="21">
        <f t="shared" si="4"/>
        <v>58.51913064595886</v>
      </c>
      <c r="J39" s="21">
        <f t="shared" si="5"/>
        <v>520.565235875045</v>
      </c>
      <c r="K39" s="39">
        <f t="shared" si="8"/>
        <v>34</v>
      </c>
      <c r="L39" s="33"/>
      <c r="M39" s="33"/>
      <c r="N39" s="29"/>
      <c r="O39" s="29"/>
      <c r="P39" s="30">
        <f t="shared" si="9"/>
        <v>35.66170761401014</v>
      </c>
      <c r="Q39" s="30">
        <f t="shared" si="10"/>
        <v>0</v>
      </c>
      <c r="R39" s="30">
        <f t="shared" si="11"/>
        <v>2.811744826301346</v>
      </c>
      <c r="S39" s="30">
        <f t="shared" si="12"/>
        <v>38.473452440311483</v>
      </c>
      <c r="W39" s="7"/>
      <c r="X39" s="7"/>
      <c r="Y39" s="7"/>
    </row>
    <row r="40" spans="1:25" x14ac:dyDescent="0.25">
      <c r="A40" s="15">
        <v>38</v>
      </c>
      <c r="B40" s="25">
        <f t="shared" si="6"/>
        <v>38</v>
      </c>
      <c r="C40" s="16">
        <f t="shared" si="1"/>
        <v>33.7896</v>
      </c>
      <c r="D40" s="16">
        <f t="shared" si="2"/>
        <v>10.3367679858895</v>
      </c>
      <c r="E40" s="16">
        <f t="shared" si="3"/>
        <v>76.853424242090881</v>
      </c>
      <c r="F40" s="19">
        <f t="shared" si="7"/>
        <v>35</v>
      </c>
      <c r="G40" s="22">
        <f t="shared" si="15"/>
        <v>457</v>
      </c>
      <c r="H40" s="21">
        <f t="shared" si="0"/>
        <v>255.46299999999999</v>
      </c>
      <c r="I40" s="21">
        <f t="shared" si="4"/>
        <v>61.754284280703025</v>
      </c>
      <c r="J40" s="21">
        <f t="shared" si="5"/>
        <v>552.48677012222436</v>
      </c>
      <c r="K40" s="39">
        <f t="shared" si="8"/>
        <v>35</v>
      </c>
      <c r="L40" s="33"/>
      <c r="M40" s="33"/>
      <c r="N40" s="29"/>
      <c r="O40" s="29"/>
      <c r="P40" s="30">
        <f t="shared" si="9"/>
        <v>34.962403279193268</v>
      </c>
      <c r="Q40" s="30">
        <f t="shared" si="10"/>
        <v>0</v>
      </c>
      <c r="R40" s="30">
        <f t="shared" si="11"/>
        <v>1.9882038336438732</v>
      </c>
      <c r="S40" s="30">
        <f t="shared" si="12"/>
        <v>36.95060711283714</v>
      </c>
      <c r="W40" s="7"/>
      <c r="X40" s="7"/>
      <c r="Y40" s="7"/>
    </row>
    <row r="41" spans="1:25" x14ac:dyDescent="0.25">
      <c r="A41" s="15">
        <v>39</v>
      </c>
      <c r="B41" s="25">
        <f t="shared" si="6"/>
        <v>39</v>
      </c>
      <c r="C41" s="16">
        <f t="shared" si="1"/>
        <v>34.678800000000003</v>
      </c>
      <c r="D41" s="16">
        <f t="shared" si="2"/>
        <v>10.576760473435781</v>
      </c>
      <c r="E41" s="16">
        <f t="shared" si="3"/>
        <v>78.820101157900652</v>
      </c>
      <c r="F41" s="19">
        <f t="shared" si="7"/>
        <v>36</v>
      </c>
      <c r="G41" s="22">
        <v>484</v>
      </c>
      <c r="H41" s="21">
        <f t="shared" si="0"/>
        <v>270.55600000000004</v>
      </c>
      <c r="I41" s="21">
        <f t="shared" si="4"/>
        <v>64.967252389325225</v>
      </c>
      <c r="J41" s="21">
        <f t="shared" si="5"/>
        <v>584.36966457807478</v>
      </c>
      <c r="K41" s="39">
        <f t="shared" si="8"/>
        <v>36</v>
      </c>
      <c r="L41" s="42">
        <v>89</v>
      </c>
      <c r="M41" s="44">
        <v>0.2</v>
      </c>
      <c r="N41" s="44">
        <v>0.4</v>
      </c>
      <c r="O41" s="44">
        <v>0.2</v>
      </c>
      <c r="P41" s="30">
        <f t="shared" si="9"/>
        <v>47.476393520363139</v>
      </c>
      <c r="Q41" s="30">
        <f t="shared" si="10"/>
        <v>26.295219724290305</v>
      </c>
      <c r="R41" s="30">
        <f t="shared" si="11"/>
        <v>12.671810219998513</v>
      </c>
      <c r="S41" s="30">
        <f t="shared" si="12"/>
        <v>86.443423464651971</v>
      </c>
      <c r="W41" s="7"/>
      <c r="X41" s="7"/>
      <c r="Y41" s="7"/>
    </row>
    <row r="42" spans="1:25" x14ac:dyDescent="0.25">
      <c r="A42" s="15">
        <v>40</v>
      </c>
      <c r="B42" s="25">
        <f t="shared" si="6"/>
        <v>40</v>
      </c>
      <c r="C42" s="16">
        <f t="shared" si="1"/>
        <v>35.567999999999998</v>
      </c>
      <c r="D42" s="16">
        <f t="shared" si="2"/>
        <v>10.816037660735208</v>
      </c>
      <c r="E42" s="16">
        <f t="shared" si="3"/>
        <v>80.785532259113808</v>
      </c>
      <c r="F42" s="19">
        <v>36</v>
      </c>
      <c r="G42" s="22">
        <v>395</v>
      </c>
      <c r="H42" s="21">
        <f t="shared" si="0"/>
        <v>220.80500000000001</v>
      </c>
      <c r="I42" s="21">
        <f t="shared" si="4"/>
        <v>54.289811283972021</v>
      </c>
      <c r="J42" s="21">
        <f t="shared" si="5"/>
        <v>479.12346298625124</v>
      </c>
      <c r="K42" s="39">
        <v>36</v>
      </c>
      <c r="L42" s="33"/>
      <c r="M42" s="33"/>
      <c r="N42" s="29"/>
      <c r="O42" s="29"/>
      <c r="P42" s="30">
        <f t="shared" si="9"/>
        <v>46.545410401169526</v>
      </c>
      <c r="Q42" s="30">
        <f t="shared" si="10"/>
        <v>25.576175558124081</v>
      </c>
      <c r="R42" s="30">
        <f t="shared" si="11"/>
        <v>8.9603229364699448</v>
      </c>
      <c r="S42" s="30">
        <f t="shared" si="12"/>
        <v>81.081908895763561</v>
      </c>
      <c r="W42" s="7"/>
      <c r="X42" s="7"/>
      <c r="Y42" s="7"/>
    </row>
    <row r="43" spans="1:25" x14ac:dyDescent="0.25">
      <c r="A43" s="15">
        <v>41</v>
      </c>
      <c r="B43" s="25">
        <f t="shared" si="6"/>
        <v>41</v>
      </c>
      <c r="C43" s="16">
        <f t="shared" si="1"/>
        <v>36.4572</v>
      </c>
      <c r="D43" s="16">
        <f t="shared" si="2"/>
        <v>11.054619486999963</v>
      </c>
      <c r="E43" s="16">
        <f t="shared" si="3"/>
        <v>82.749752273191604</v>
      </c>
      <c r="F43" s="19">
        <f t="shared" si="7"/>
        <v>37</v>
      </c>
      <c r="G43" s="22">
        <f>$G$42+(F43-$F$42)*($G$48-$G$42)/($F$48-$F$42)</f>
        <v>421.5</v>
      </c>
      <c r="H43" s="21">
        <f t="shared" si="0"/>
        <v>235.61850000000001</v>
      </c>
      <c r="I43" s="21">
        <f t="shared" si="4"/>
        <v>57.495820909021994</v>
      </c>
      <c r="J43" s="21">
        <f t="shared" si="5"/>
        <v>510.50744224987994</v>
      </c>
      <c r="K43" s="39">
        <f t="shared" si="8"/>
        <v>37</v>
      </c>
      <c r="L43" s="33"/>
      <c r="M43" s="33"/>
      <c r="N43" s="29"/>
      <c r="O43" s="29"/>
      <c r="P43" s="30">
        <f t="shared" si="9"/>
        <v>45.632683293099667</v>
      </c>
      <c r="Q43" s="30">
        <f t="shared" si="10"/>
        <v>24.876793692494562</v>
      </c>
      <c r="R43" s="30">
        <f t="shared" si="11"/>
        <v>6.3359051099992563</v>
      </c>
      <c r="S43" s="30">
        <f t="shared" si="12"/>
        <v>76.845382095593493</v>
      </c>
      <c r="W43" s="7"/>
      <c r="X43" s="7"/>
      <c r="Y43" s="7"/>
    </row>
    <row r="44" spans="1:25" x14ac:dyDescent="0.25">
      <c r="A44" s="15">
        <v>42</v>
      </c>
      <c r="B44" s="25">
        <f t="shared" si="6"/>
        <v>42</v>
      </c>
      <c r="C44" s="16">
        <f t="shared" si="1"/>
        <v>37.346399999999996</v>
      </c>
      <c r="D44" s="16">
        <f t="shared" si="2"/>
        <v>11.292524863342392</v>
      </c>
      <c r="E44" s="16">
        <f t="shared" si="3"/>
        <v>84.712794136987995</v>
      </c>
      <c r="F44" s="19">
        <f t="shared" si="7"/>
        <v>38</v>
      </c>
      <c r="G44" s="22">
        <f t="shared" ref="G44:G47" si="16">$G$42+(F44-$F$42)*($G$48-$G$42)/($F$48-$F$42)</f>
        <v>448</v>
      </c>
      <c r="H44" s="21">
        <f t="shared" si="0"/>
        <v>250.43199999999999</v>
      </c>
      <c r="I44" s="21">
        <f t="shared" si="4"/>
        <v>60.67843785311895</v>
      </c>
      <c r="J44" s="21">
        <f t="shared" si="5"/>
        <v>541.85067926084878</v>
      </c>
      <c r="K44" s="39">
        <f t="shared" si="8"/>
        <v>38</v>
      </c>
      <c r="L44" s="33"/>
      <c r="M44" s="34"/>
      <c r="N44" s="31"/>
      <c r="O44" s="31"/>
      <c r="P44" s="30">
        <f t="shared" si="9"/>
        <v>44.737854206910491</v>
      </c>
      <c r="Q44" s="30">
        <f t="shared" si="10"/>
        <v>24.196536460759575</v>
      </c>
      <c r="R44" s="30">
        <f t="shared" si="11"/>
        <v>4.4801614682349724</v>
      </c>
      <c r="S44" s="30">
        <f t="shared" si="12"/>
        <v>73.414552135905041</v>
      </c>
      <c r="W44" s="7"/>
      <c r="X44" s="7"/>
      <c r="Y44" s="7"/>
    </row>
    <row r="45" spans="1:25" x14ac:dyDescent="0.25">
      <c r="A45" s="15">
        <v>43</v>
      </c>
      <c r="B45" s="25">
        <f t="shared" si="6"/>
        <v>43</v>
      </c>
      <c r="C45" s="16">
        <f t="shared" si="1"/>
        <v>38.235599999999998</v>
      </c>
      <c r="D45" s="16">
        <f t="shared" si="2"/>
        <v>11.529771748983352</v>
      </c>
      <c r="E45" s="16">
        <f t="shared" si="3"/>
        <v>86.674689129479319</v>
      </c>
      <c r="F45" s="19">
        <f t="shared" si="7"/>
        <v>39</v>
      </c>
      <c r="G45" s="22">
        <f t="shared" si="16"/>
        <v>474.5</v>
      </c>
      <c r="H45" s="21">
        <f t="shared" si="0"/>
        <v>265.24549999999999</v>
      </c>
      <c r="I45" s="21">
        <f t="shared" si="4"/>
        <v>63.839203443836347</v>
      </c>
      <c r="J45" s="21">
        <f t="shared" si="5"/>
        <v>573.15585849801494</v>
      </c>
      <c r="K45" s="39">
        <f t="shared" si="8"/>
        <v>39</v>
      </c>
      <c r="L45" s="33"/>
      <c r="M45" s="33"/>
      <c r="N45" s="29"/>
      <c r="O45" s="29"/>
      <c r="P45" s="30">
        <f t="shared" si="9"/>
        <v>43.860572173309635</v>
      </c>
      <c r="Q45" s="30">
        <f t="shared" si="10"/>
        <v>23.534880898799553</v>
      </c>
      <c r="R45" s="30">
        <f t="shared" si="11"/>
        <v>3.1679525549996281</v>
      </c>
      <c r="S45" s="30">
        <f t="shared" si="12"/>
        <v>70.563405627108821</v>
      </c>
      <c r="W45" s="7"/>
      <c r="X45" s="7"/>
      <c r="Y45" s="7"/>
    </row>
    <row r="46" spans="1:25" x14ac:dyDescent="0.25">
      <c r="A46" s="15">
        <v>44</v>
      </c>
      <c r="B46" s="25">
        <f t="shared" si="6"/>
        <v>44</v>
      </c>
      <c r="C46" s="16">
        <f t="shared" si="1"/>
        <v>39.1248</v>
      </c>
      <c r="D46" s="16">
        <f t="shared" si="2"/>
        <v>11.766377220171686</v>
      </c>
      <c r="E46" s="16">
        <f t="shared" si="3"/>
        <v>88.635466991799021</v>
      </c>
      <c r="F46" s="19">
        <f t="shared" si="7"/>
        <v>40</v>
      </c>
      <c r="G46" s="22">
        <f t="shared" si="16"/>
        <v>501</v>
      </c>
      <c r="H46" s="21">
        <f t="shared" si="0"/>
        <v>280.05900000000003</v>
      </c>
      <c r="I46" s="21">
        <f t="shared" si="4"/>
        <v>66.979477124262175</v>
      </c>
      <c r="J46" s="21">
        <f t="shared" si="5"/>
        <v>604.42534765808989</v>
      </c>
      <c r="K46" s="39">
        <f t="shared" si="8"/>
        <v>40</v>
      </c>
      <c r="L46" s="33"/>
      <c r="M46" s="33"/>
      <c r="N46" s="29"/>
      <c r="O46" s="29"/>
      <c r="P46" s="30">
        <f t="shared" si="9"/>
        <v>43.000493105298489</v>
      </c>
      <c r="Q46" s="30">
        <f t="shared" si="10"/>
        <v>22.891318342976284</v>
      </c>
      <c r="R46" s="30">
        <f t="shared" si="11"/>
        <v>2.2400807341174862</v>
      </c>
      <c r="S46" s="30">
        <f t="shared" si="12"/>
        <v>68.131892182392264</v>
      </c>
      <c r="W46" s="7"/>
      <c r="X46" s="7"/>
      <c r="Y46" s="7"/>
    </row>
    <row r="47" spans="1:25" x14ac:dyDescent="0.25">
      <c r="A47" s="15">
        <v>45</v>
      </c>
      <c r="B47" s="25">
        <f t="shared" si="6"/>
        <v>45</v>
      </c>
      <c r="C47" s="16">
        <f t="shared" si="1"/>
        <v>40.013999999999996</v>
      </c>
      <c r="D47" s="16">
        <f t="shared" si="2"/>
        <v>12.002357532661732</v>
      </c>
      <c r="E47" s="16">
        <f t="shared" si="3"/>
        <v>90.595156036052515</v>
      </c>
      <c r="F47" s="19">
        <f t="shared" si="7"/>
        <v>41</v>
      </c>
      <c r="G47" s="22">
        <f t="shared" si="16"/>
        <v>527.5</v>
      </c>
      <c r="H47" s="21">
        <f t="shared" si="0"/>
        <v>294.8725</v>
      </c>
      <c r="I47" s="21">
        <f t="shared" si="4"/>
        <v>70.100466401676869</v>
      </c>
      <c r="J47" s="21">
        <f t="shared" si="5"/>
        <v>635.66124981625387</v>
      </c>
      <c r="K47" s="39">
        <f t="shared" si="8"/>
        <v>41</v>
      </c>
      <c r="L47" s="42"/>
      <c r="M47" s="42"/>
      <c r="N47" s="42"/>
      <c r="O47" s="42"/>
      <c r="P47" s="30">
        <f t="shared" si="9"/>
        <v>42.157279663214609</v>
      </c>
      <c r="Q47" s="30">
        <f t="shared" si="10"/>
        <v>22.265354039085484</v>
      </c>
      <c r="R47" s="30">
        <f t="shared" si="11"/>
        <v>1.5839762774998141</v>
      </c>
      <c r="S47" s="30">
        <f t="shared" si="12"/>
        <v>66.006609979799904</v>
      </c>
      <c r="W47" s="7"/>
      <c r="X47" s="7"/>
      <c r="Y47" s="7"/>
    </row>
    <row r="48" spans="1:25" x14ac:dyDescent="0.25">
      <c r="A48" s="15">
        <v>46</v>
      </c>
      <c r="B48" s="25">
        <f t="shared" si="6"/>
        <v>46</v>
      </c>
      <c r="C48" s="16">
        <f t="shared" si="1"/>
        <v>40.903199999999998</v>
      </c>
      <c r="D48" s="16">
        <f t="shared" si="2"/>
        <v>12.2377281784806</v>
      </c>
      <c r="E48" s="16">
        <f t="shared" si="3"/>
        <v>92.553783244187045</v>
      </c>
      <c r="F48" s="19">
        <f t="shared" si="7"/>
        <v>42</v>
      </c>
      <c r="G48" s="19">
        <v>554</v>
      </c>
      <c r="H48" s="21">
        <f t="shared" si="0"/>
        <v>309.68600000000004</v>
      </c>
      <c r="I48" s="21">
        <f t="shared" si="4"/>
        <v>73.203250607027869</v>
      </c>
      <c r="J48" s="21">
        <f t="shared" si="5"/>
        <v>666.86544480724024</v>
      </c>
      <c r="K48" s="39">
        <f t="shared" si="8"/>
        <v>42</v>
      </c>
      <c r="L48" s="33">
        <v>94</v>
      </c>
      <c r="M48" s="34">
        <v>0.25</v>
      </c>
      <c r="N48" s="31">
        <v>0.3</v>
      </c>
      <c r="O48" s="31">
        <v>0.2</v>
      </c>
      <c r="P48" s="30">
        <f t="shared" si="9"/>
        <v>58.757015091302094</v>
      </c>
      <c r="Q48" s="30">
        <f t="shared" si="10"/>
        <v>42.485866206524705</v>
      </c>
      <c r="R48" s="30">
        <f t="shared" si="11"/>
        <v>13.018896028223878</v>
      </c>
      <c r="S48" s="30">
        <f t="shared" si="12"/>
        <v>114.26177732605068</v>
      </c>
      <c r="W48" s="7"/>
      <c r="X48" s="7"/>
      <c r="Y48" s="7"/>
    </row>
    <row r="49" spans="1:25" x14ac:dyDescent="0.25">
      <c r="A49" s="15">
        <v>47</v>
      </c>
      <c r="B49" s="25">
        <f t="shared" si="6"/>
        <v>47</v>
      </c>
      <c r="C49" s="16">
        <f t="shared" si="1"/>
        <v>41.792400000000001</v>
      </c>
      <c r="D49" s="16">
        <f t="shared" si="2"/>
        <v>12.472503937619972</v>
      </c>
      <c r="E49" s="16">
        <f t="shared" si="3"/>
        <v>94.511374358021442</v>
      </c>
      <c r="F49" s="19">
        <v>42</v>
      </c>
      <c r="G49" s="22">
        <v>460</v>
      </c>
      <c r="H49" s="21">
        <f t="shared" si="0"/>
        <v>257.14</v>
      </c>
      <c r="I49" s="21">
        <f t="shared" si="4"/>
        <v>62.112349635142181</v>
      </c>
      <c r="J49" s="21">
        <f t="shared" si="5"/>
        <v>556.03117561453928</v>
      </c>
      <c r="K49" s="39">
        <v>42</v>
      </c>
      <c r="L49" s="33"/>
      <c r="M49" s="33"/>
      <c r="N49" s="29"/>
      <c r="O49" s="29"/>
      <c r="P49" s="30">
        <f t="shared" si="9"/>
        <v>57.60482586360213</v>
      </c>
      <c r="Q49" s="30">
        <f t="shared" si="10"/>
        <v>41.324087960872689</v>
      </c>
      <c r="R49" s="30">
        <f t="shared" si="11"/>
        <v>9.2057496651197148</v>
      </c>
      <c r="S49" s="30">
        <f t="shared" si="12"/>
        <v>108.13466348959453</v>
      </c>
      <c r="W49" s="7"/>
      <c r="X49" s="7"/>
      <c r="Y49" s="7"/>
    </row>
    <row r="50" spans="1:25" x14ac:dyDescent="0.25">
      <c r="A50" s="15">
        <v>48</v>
      </c>
      <c r="B50" s="25">
        <f t="shared" si="6"/>
        <v>48</v>
      </c>
      <c r="C50" s="16">
        <f t="shared" si="1"/>
        <v>42.681599999999996</v>
      </c>
      <c r="D50" s="16">
        <f t="shared" si="2"/>
        <v>12.70669892520443</v>
      </c>
      <c r="E50" s="16">
        <f t="shared" si="3"/>
        <v>96.467953961397697</v>
      </c>
      <c r="F50" s="19">
        <f t="shared" si="7"/>
        <v>43</v>
      </c>
      <c r="G50" s="22">
        <f>$G$49+(F50-$F$49)*($G$55-$G$49)/($F$55-$F$49)</f>
        <v>485.16666666666669</v>
      </c>
      <c r="H50" s="21">
        <f t="shared" si="0"/>
        <v>271.20816666666667</v>
      </c>
      <c r="I50" s="21">
        <f t="shared" si="4"/>
        <v>65.105606083121856</v>
      </c>
      <c r="J50" s="21">
        <f t="shared" si="5"/>
        <v>585.74648753921508</v>
      </c>
      <c r="K50" s="39">
        <f t="shared" si="8"/>
        <v>43</v>
      </c>
      <c r="L50" s="33"/>
      <c r="M50" s="34"/>
      <c r="N50" s="31"/>
      <c r="O50" s="31"/>
      <c r="P50" s="30">
        <f t="shared" si="9"/>
        <v>56.475230363891328</v>
      </c>
      <c r="Q50" s="30">
        <f t="shared" si="10"/>
        <v>40.194078602443284</v>
      </c>
      <c r="R50" s="30">
        <f t="shared" si="11"/>
        <v>6.50944801411194</v>
      </c>
      <c r="S50" s="30">
        <f t="shared" si="12"/>
        <v>103.17875698044655</v>
      </c>
      <c r="W50" s="7"/>
      <c r="X50" s="7"/>
      <c r="Y50" s="7"/>
    </row>
    <row r="51" spans="1:25" x14ac:dyDescent="0.25">
      <c r="A51" s="15">
        <v>49</v>
      </c>
      <c r="B51" s="25">
        <f t="shared" si="6"/>
        <v>49</v>
      </c>
      <c r="C51" s="16">
        <f t="shared" si="1"/>
        <v>43.570799999999998</v>
      </c>
      <c r="D51" s="16">
        <f t="shared" si="2"/>
        <v>12.940326634618202</v>
      </c>
      <c r="E51" s="16">
        <f t="shared" si="3"/>
        <v>98.423545555293359</v>
      </c>
      <c r="F51" s="19">
        <f t="shared" si="7"/>
        <v>44</v>
      </c>
      <c r="G51" s="22">
        <f t="shared" ref="G51:G54" si="17">$G$49+(F51-$F$49)*($G$55-$G$49)/($F$55-$F$49)</f>
        <v>510.33333333333331</v>
      </c>
      <c r="H51" s="21">
        <f>G51*1.3*0.43</f>
        <v>285.2763333333333</v>
      </c>
      <c r="I51" s="21">
        <f t="shared" si="4"/>
        <v>68.080835390439418</v>
      </c>
      <c r="J51" s="21">
        <f>(H51+I51)*0.475*44/12</f>
        <v>615.43040219390411</v>
      </c>
      <c r="K51" s="39">
        <f t="shared" si="8"/>
        <v>44</v>
      </c>
      <c r="L51" s="33"/>
      <c r="M51" s="33"/>
      <c r="N51" s="29"/>
      <c r="O51" s="29"/>
      <c r="P51" s="30">
        <f t="shared" si="9"/>
        <v>55.367785542944631</v>
      </c>
      <c r="Q51" s="30">
        <f t="shared" si="10"/>
        <v>39.094969409344742</v>
      </c>
      <c r="R51" s="30">
        <f t="shared" si="11"/>
        <v>4.6028748325598583</v>
      </c>
      <c r="S51" s="30">
        <f t="shared" si="12"/>
        <v>99.065629784849236</v>
      </c>
      <c r="W51" s="7"/>
      <c r="X51" s="7"/>
      <c r="Y51" s="7"/>
    </row>
    <row r="52" spans="1:25" x14ac:dyDescent="0.25">
      <c r="A52" s="15">
        <v>50</v>
      </c>
      <c r="B52" s="25">
        <f t="shared" si="6"/>
        <v>50</v>
      </c>
      <c r="C52" s="16">
        <f t="shared" si="1"/>
        <v>44.459999999999994</v>
      </c>
      <c r="D52" s="16">
        <f t="shared" si="2"/>
        <v>13.173399977011854</v>
      </c>
      <c r="E52" s="16">
        <f t="shared" si="3"/>
        <v>100.37817162662895</v>
      </c>
      <c r="F52" s="19">
        <f t="shared" si="7"/>
        <v>45</v>
      </c>
      <c r="G52" s="22">
        <f t="shared" si="17"/>
        <v>535.5</v>
      </c>
      <c r="H52" s="21">
        <f t="shared" si="0"/>
        <v>299.34449999999998</v>
      </c>
      <c r="I52" s="21">
        <f t="shared" si="4"/>
        <v>71.039028008397935</v>
      </c>
      <c r="J52" s="21">
        <f t="shared" si="5"/>
        <v>645.08464461462631</v>
      </c>
      <c r="K52" s="39">
        <f t="shared" si="8"/>
        <v>45</v>
      </c>
      <c r="L52" s="33"/>
      <c r="M52" s="33"/>
      <c r="N52" s="29"/>
      <c r="O52" s="29"/>
      <c r="P52" s="30">
        <f t="shared" si="9"/>
        <v>54.28205703946206</v>
      </c>
      <c r="Q52" s="30">
        <f t="shared" si="10"/>
        <v>38.02591541493112</v>
      </c>
      <c r="R52" s="30">
        <f t="shared" si="11"/>
        <v>3.2547240070559704</v>
      </c>
      <c r="S52" s="30">
        <f t="shared" si="12"/>
        <v>95.56269646144915</v>
      </c>
      <c r="W52" s="7"/>
      <c r="X52" s="7"/>
      <c r="Y52" s="7"/>
    </row>
    <row r="53" spans="1:25" x14ac:dyDescent="0.25">
      <c r="A53" s="15">
        <v>51</v>
      </c>
      <c r="B53" s="25">
        <f t="shared" si="6"/>
        <v>51</v>
      </c>
      <c r="C53" s="16">
        <f t="shared" si="1"/>
        <v>45.349199999999996</v>
      </c>
      <c r="D53" s="16">
        <f t="shared" si="2"/>
        <v>13.405931317559235</v>
      </c>
      <c r="E53" s="16">
        <f t="shared" si="3"/>
        <v>102.33185371141566</v>
      </c>
      <c r="F53" s="19">
        <f t="shared" si="7"/>
        <v>46</v>
      </c>
      <c r="G53" s="22">
        <f t="shared" si="17"/>
        <v>560.66666666666663</v>
      </c>
      <c r="H53" s="21">
        <f t="shared" si="0"/>
        <v>313.41266666666667</v>
      </c>
      <c r="I53" s="21">
        <f t="shared" si="4"/>
        <v>73.981076031733153</v>
      </c>
      <c r="J53" s="21">
        <f t="shared" si="5"/>
        <v>674.71076853304623</v>
      </c>
      <c r="K53" s="39">
        <f t="shared" si="8"/>
        <v>46</v>
      </c>
      <c r="L53" s="33"/>
      <c r="M53" s="33"/>
      <c r="N53" s="29"/>
      <c r="O53" s="29"/>
      <c r="P53" s="30">
        <f t="shared" si="9"/>
        <v>53.217619009703782</v>
      </c>
      <c r="Q53" s="30">
        <f t="shared" si="10"/>
        <v>36.986094758213845</v>
      </c>
      <c r="R53" s="30">
        <f t="shared" si="11"/>
        <v>2.3014374162799296</v>
      </c>
      <c r="S53" s="30">
        <f t="shared" si="12"/>
        <v>92.505151184197558</v>
      </c>
      <c r="W53" s="7"/>
      <c r="X53" s="7"/>
      <c r="Y53" s="7"/>
    </row>
    <row r="54" spans="1:25" x14ac:dyDescent="0.25">
      <c r="A54" s="15">
        <v>52</v>
      </c>
      <c r="B54" s="25">
        <f t="shared" si="6"/>
        <v>52</v>
      </c>
      <c r="C54" s="16">
        <f t="shared" si="1"/>
        <v>46.238399999999999</v>
      </c>
      <c r="D54" s="16">
        <f t="shared" si="2"/>
        <v>13.637932508790355</v>
      </c>
      <c r="E54" s="16">
        <f t="shared" si="3"/>
        <v>104.28461245280987</v>
      </c>
      <c r="F54" s="19">
        <f t="shared" si="7"/>
        <v>47</v>
      </c>
      <c r="G54" s="22">
        <f t="shared" si="17"/>
        <v>585.83333333333337</v>
      </c>
      <c r="H54" s="21">
        <f t="shared" si="0"/>
        <v>327.48083333333335</v>
      </c>
      <c r="I54" s="21">
        <f t="shared" si="4"/>
        <v>76.907786940671016</v>
      </c>
      <c r="J54" s="21">
        <f t="shared" si="5"/>
        <v>704.31018031055771</v>
      </c>
      <c r="K54" s="39">
        <f t="shared" si="8"/>
        <v>47</v>
      </c>
      <c r="L54" s="42"/>
      <c r="M54" s="42"/>
      <c r="N54" s="42"/>
      <c r="O54" s="42"/>
      <c r="P54" s="30">
        <f t="shared" si="9"/>
        <v>52.174053960465976</v>
      </c>
      <c r="Q54" s="30">
        <f t="shared" si="10"/>
        <v>35.974708052036299</v>
      </c>
      <c r="R54" s="30">
        <f t="shared" si="11"/>
        <v>1.6273620035279857</v>
      </c>
      <c r="S54" s="30">
        <f t="shared" si="12"/>
        <v>89.776124016030266</v>
      </c>
      <c r="W54" s="7"/>
      <c r="X54" s="7"/>
      <c r="Y54" s="7"/>
    </row>
    <row r="55" spans="1:25" x14ac:dyDescent="0.25">
      <c r="A55" s="15">
        <v>53</v>
      </c>
      <c r="B55" s="25">
        <f t="shared" si="6"/>
        <v>53</v>
      </c>
      <c r="C55" s="16">
        <f t="shared" si="1"/>
        <v>47.127600000000001</v>
      </c>
      <c r="D55" s="16">
        <f t="shared" si="2"/>
        <v>13.869414921287742</v>
      </c>
      <c r="E55" s="16">
        <f t="shared" si="3"/>
        <v>106.23646765457615</v>
      </c>
      <c r="F55" s="19">
        <f t="shared" si="7"/>
        <v>48</v>
      </c>
      <c r="G55" s="19">
        <v>611</v>
      </c>
      <c r="H55" s="21">
        <f t="shared" si="0"/>
        <v>341.54900000000004</v>
      </c>
      <c r="I55" s="21">
        <f t="shared" si="4"/>
        <v>79.819894915016846</v>
      </c>
      <c r="J55" s="21">
        <f t="shared" si="5"/>
        <v>733.88415864365436</v>
      </c>
      <c r="K55" s="39">
        <f t="shared" si="8"/>
        <v>48</v>
      </c>
      <c r="L55" s="33">
        <v>103</v>
      </c>
      <c r="M55" s="34">
        <v>0.3</v>
      </c>
      <c r="N55" s="31">
        <v>0.2</v>
      </c>
      <c r="O55" s="31">
        <v>0.2</v>
      </c>
      <c r="P55" s="30">
        <f t="shared" si="9"/>
        <v>74.064833080584606</v>
      </c>
      <c r="Q55" s="30">
        <f t="shared" si="10"/>
        <v>50.206750979772323</v>
      </c>
      <c r="R55" s="30">
        <f t="shared" si="11"/>
        <v>14.18882650707623</v>
      </c>
      <c r="S55" s="30">
        <f t="shared" si="12"/>
        <v>138.46041056743317</v>
      </c>
      <c r="W55" s="7"/>
      <c r="X55" s="7"/>
      <c r="Y55" s="7"/>
    </row>
    <row r="56" spans="1:25" x14ac:dyDescent="0.25">
      <c r="A56" s="15">
        <v>54</v>
      </c>
      <c r="B56" s="25">
        <f t="shared" si="6"/>
        <v>54</v>
      </c>
      <c r="C56" s="16">
        <f t="shared" si="1"/>
        <v>48.016800000000003</v>
      </c>
      <c r="D56" s="16">
        <f t="shared" si="2"/>
        <v>14.10038947200055</v>
      </c>
      <c r="E56" s="16">
        <f t="shared" si="3"/>
        <v>108.18743833040098</v>
      </c>
      <c r="F56" s="19">
        <v>48</v>
      </c>
      <c r="G56" s="19">
        <v>508</v>
      </c>
      <c r="H56" s="21">
        <f t="shared" si="0"/>
        <v>283.97199999999998</v>
      </c>
      <c r="I56" s="21">
        <f t="shared" si="4"/>
        <v>67.805717279777511</v>
      </c>
      <c r="J56" s="21">
        <f t="shared" si="5"/>
        <v>612.67952426227919</v>
      </c>
      <c r="K56" s="39">
        <v>48</v>
      </c>
      <c r="L56" s="29"/>
      <c r="M56" s="31"/>
      <c r="N56" s="31"/>
      <c r="O56" s="31"/>
      <c r="P56" s="30">
        <f t="shared" si="9"/>
        <v>72.612466878961854</v>
      </c>
      <c r="Q56" s="30">
        <f t="shared" si="10"/>
        <v>48.833844733972164</v>
      </c>
      <c r="R56" s="30">
        <f t="shared" si="11"/>
        <v>10.033015440233038</v>
      </c>
      <c r="S56" s="30">
        <f t="shared" si="12"/>
        <v>131.47932705316705</v>
      </c>
      <c r="W56" s="7"/>
      <c r="X56" s="7"/>
      <c r="Y56" s="7"/>
    </row>
    <row r="57" spans="1:25" x14ac:dyDescent="0.25">
      <c r="A57" s="15">
        <v>54</v>
      </c>
      <c r="B57" s="25">
        <v>0</v>
      </c>
      <c r="C57" s="16">
        <f t="shared" si="1"/>
        <v>0</v>
      </c>
      <c r="D57" s="16">
        <v>0</v>
      </c>
      <c r="E57" s="16">
        <f t="shared" si="3"/>
        <v>0</v>
      </c>
      <c r="F57" s="19">
        <f t="shared" si="7"/>
        <v>49</v>
      </c>
      <c r="G57" s="22">
        <f>$G$56+(F57-$F$56)*($G$62-$G$56)/($F$62-$F$56)</f>
        <v>531.66666666666663</v>
      </c>
      <c r="H57" s="21">
        <f t="shared" si="0"/>
        <v>297.20166666666665</v>
      </c>
      <c r="I57" s="21">
        <f t="shared" si="4"/>
        <v>70.589505740727105</v>
      </c>
      <c r="J57" s="21">
        <f t="shared" si="5"/>
        <v>640.56962527621079</v>
      </c>
      <c r="K57" s="39">
        <f t="shared" si="8"/>
        <v>49</v>
      </c>
      <c r="L57" s="29"/>
      <c r="M57" s="29"/>
      <c r="N57" s="29"/>
      <c r="O57" s="29"/>
      <c r="P57" s="30">
        <f t="shared" si="9"/>
        <v>71.188580692697016</v>
      </c>
      <c r="Q57" s="30">
        <f t="shared" si="10"/>
        <v>47.498480681661412</v>
      </c>
      <c r="R57" s="30">
        <f t="shared" si="11"/>
        <v>7.0944132535381161</v>
      </c>
      <c r="S57" s="30">
        <f t="shared" si="12"/>
        <v>125.78147462789654</v>
      </c>
      <c r="W57" s="7"/>
      <c r="X57" s="7"/>
      <c r="Y57" s="7"/>
    </row>
    <row r="58" spans="1:25" x14ac:dyDescent="0.25">
      <c r="A58" s="15"/>
      <c r="B58" s="25"/>
      <c r="C58" s="16"/>
      <c r="D58" s="16"/>
      <c r="E58" s="16"/>
      <c r="F58" s="19">
        <f t="shared" si="7"/>
        <v>50</v>
      </c>
      <c r="G58" s="22">
        <f t="shared" ref="G58:G61" si="18">$G$56+(F58-$F$56)*($G$62-$G$56)/($F$62-$F$56)</f>
        <v>555.33333333333337</v>
      </c>
      <c r="H58" s="21">
        <f t="shared" si="0"/>
        <v>310.43133333333333</v>
      </c>
      <c r="I58" s="21">
        <f t="shared" si="4"/>
        <v>73.358902448509241</v>
      </c>
      <c r="J58" s="21">
        <f t="shared" si="5"/>
        <v>668.43466065337577</v>
      </c>
      <c r="K58" s="39">
        <f t="shared" si="8"/>
        <v>50</v>
      </c>
      <c r="L58" s="29"/>
      <c r="M58" s="29"/>
      <c r="N58" s="29"/>
      <c r="O58" s="29"/>
      <c r="P58" s="30">
        <f t="shared" si="9"/>
        <v>69.792616046060004</v>
      </c>
      <c r="Q58" s="30">
        <f t="shared" si="10"/>
        <v>46.199632229584843</v>
      </c>
      <c r="R58" s="30">
        <f t="shared" si="11"/>
        <v>5.01650772011652</v>
      </c>
      <c r="S58" s="30">
        <f t="shared" si="12"/>
        <v>121.00875599576136</v>
      </c>
      <c r="T58" s="7"/>
      <c r="U58" s="7"/>
      <c r="V58" s="7"/>
      <c r="W58" s="7"/>
      <c r="X58" s="7"/>
      <c r="Y58" s="7"/>
    </row>
    <row r="59" spans="1:25" x14ac:dyDescent="0.25">
      <c r="A59" s="15"/>
      <c r="B59" s="25"/>
      <c r="C59" s="16"/>
      <c r="D59" s="16"/>
      <c r="E59" s="16"/>
      <c r="F59" s="19">
        <f t="shared" si="7"/>
        <v>51</v>
      </c>
      <c r="G59" s="22">
        <f t="shared" si="18"/>
        <v>579</v>
      </c>
      <c r="H59" s="21">
        <f t="shared" si="0"/>
        <v>323.661</v>
      </c>
      <c r="I59" s="21">
        <f t="shared" si="4"/>
        <v>76.114590855840419</v>
      </c>
      <c r="J59" s="21">
        <f t="shared" si="5"/>
        <v>696.27582074058864</v>
      </c>
      <c r="K59" s="39">
        <f t="shared" si="8"/>
        <v>51</v>
      </c>
      <c r="L59" s="29"/>
      <c r="M59" s="29"/>
      <c r="N59" s="29"/>
      <c r="O59" s="29"/>
      <c r="P59" s="30">
        <f t="shared" si="9"/>
        <v>68.424025414689183</v>
      </c>
      <c r="Q59" s="30">
        <f t="shared" si="10"/>
        <v>44.93630085673378</v>
      </c>
      <c r="R59" s="30">
        <f t="shared" si="11"/>
        <v>3.547206626769059</v>
      </c>
      <c r="S59" s="30">
        <f t="shared" si="12"/>
        <v>116.90753289819202</v>
      </c>
      <c r="T59" s="7"/>
      <c r="U59" s="7"/>
      <c r="V59" s="7"/>
      <c r="W59" s="7"/>
      <c r="X59" s="7"/>
      <c r="Y59" s="7"/>
    </row>
    <row r="60" spans="1:25" x14ac:dyDescent="0.25">
      <c r="A60" s="15"/>
      <c r="B60" s="25"/>
      <c r="C60" s="16"/>
      <c r="D60" s="16"/>
      <c r="E60" s="16"/>
      <c r="F60" s="19">
        <f t="shared" si="7"/>
        <v>52</v>
      </c>
      <c r="G60" s="22">
        <f t="shared" si="18"/>
        <v>602.66666666666663</v>
      </c>
      <c r="H60" s="21">
        <f t="shared" si="0"/>
        <v>336.89066666666668</v>
      </c>
      <c r="I60" s="21">
        <f t="shared" si="4"/>
        <v>78.857195381348276</v>
      </c>
      <c r="J60" s="21">
        <f t="shared" si="5"/>
        <v>724.09419306695929</v>
      </c>
      <c r="K60" s="39">
        <f t="shared" si="8"/>
        <v>52</v>
      </c>
      <c r="L60" s="29"/>
      <c r="M60" s="29"/>
      <c r="N60" s="29"/>
      <c r="O60" s="29"/>
      <c r="P60" s="30">
        <f t="shared" si="9"/>
        <v>67.082272010841692</v>
      </c>
      <c r="Q60" s="30">
        <f t="shared" si="10"/>
        <v>43.707515346709037</v>
      </c>
      <c r="R60" s="30">
        <f t="shared" si="11"/>
        <v>2.5082538600582605</v>
      </c>
      <c r="S60" s="30">
        <f t="shared" si="12"/>
        <v>113.29804121760898</v>
      </c>
      <c r="T60" s="7"/>
      <c r="U60" s="7"/>
      <c r="V60" s="7"/>
      <c r="W60" s="7"/>
      <c r="X60" s="7"/>
      <c r="Y60" s="7"/>
    </row>
    <row r="61" spans="1:25" x14ac:dyDescent="0.25">
      <c r="A61" s="15"/>
      <c r="B61" s="25"/>
      <c r="C61" s="16"/>
      <c r="D61" s="16"/>
      <c r="E61" s="16"/>
      <c r="F61" s="19">
        <f t="shared" si="7"/>
        <v>53</v>
      </c>
      <c r="G61" s="22">
        <f t="shared" si="18"/>
        <v>626.33333333333337</v>
      </c>
      <c r="H61" s="21">
        <f t="shared" si="0"/>
        <v>350.12033333333341</v>
      </c>
      <c r="I61" s="21">
        <f t="shared" si="4"/>
        <v>81.587288625376928</v>
      </c>
      <c r="J61" s="21">
        <f t="shared" si="5"/>
        <v>751.89077491142052</v>
      </c>
      <c r="K61" s="39">
        <f t="shared" si="8"/>
        <v>53</v>
      </c>
      <c r="L61" s="42"/>
      <c r="M61" s="42"/>
      <c r="N61" s="42"/>
      <c r="O61" s="42"/>
      <c r="P61" s="30">
        <f t="shared" si="9"/>
        <v>65.766829572854874</v>
      </c>
      <c r="Q61" s="30">
        <f t="shared" si="10"/>
        <v>42.512331041074944</v>
      </c>
      <c r="R61" s="30">
        <f t="shared" si="11"/>
        <v>1.7736033133845297</v>
      </c>
      <c r="S61" s="30">
        <f t="shared" si="12"/>
        <v>110.05276392731434</v>
      </c>
      <c r="T61" s="7"/>
      <c r="U61" s="7"/>
      <c r="V61" s="7"/>
      <c r="W61" s="7"/>
      <c r="X61" s="7"/>
      <c r="Y61" s="7"/>
    </row>
    <row r="62" spans="1:25" x14ac:dyDescent="0.25">
      <c r="A62" s="15"/>
      <c r="B62" s="25"/>
      <c r="C62" s="16"/>
      <c r="D62" s="16"/>
      <c r="E62" s="16"/>
      <c r="F62" s="19">
        <f t="shared" si="7"/>
        <v>54</v>
      </c>
      <c r="G62" s="22">
        <v>650</v>
      </c>
      <c r="H62" s="21">
        <f t="shared" si="0"/>
        <v>363.35</v>
      </c>
      <c r="I62" s="21">
        <f t="shared" si="4"/>
        <v>84.30539746449827</v>
      </c>
      <c r="J62" s="21">
        <f t="shared" si="5"/>
        <v>779.6664839173344</v>
      </c>
      <c r="K62" s="39">
        <f t="shared" si="8"/>
        <v>54</v>
      </c>
      <c r="L62" s="42">
        <v>650</v>
      </c>
      <c r="M62" s="44">
        <v>0.4</v>
      </c>
      <c r="N62" s="44">
        <v>0.1</v>
      </c>
      <c r="O62" s="44">
        <v>0.1</v>
      </c>
      <c r="P62" s="30">
        <f t="shared" si="9"/>
        <v>257.28006011231912</v>
      </c>
      <c r="Q62" s="30">
        <f t="shared" si="10"/>
        <v>89.360764002986315</v>
      </c>
      <c r="R62" s="30">
        <f t="shared" si="11"/>
        <v>42.393787460653265</v>
      </c>
      <c r="S62" s="30">
        <f t="shared" si="12"/>
        <v>389.03461157595871</v>
      </c>
      <c r="T62" s="7"/>
      <c r="U62" s="7"/>
      <c r="V62" s="7"/>
    </row>
    <row r="63" spans="1:25" x14ac:dyDescent="0.25">
      <c r="A63" s="15"/>
      <c r="B63" s="25"/>
      <c r="C63" s="16"/>
      <c r="D63" s="16"/>
      <c r="E63" s="16"/>
      <c r="F63" s="19">
        <v>54</v>
      </c>
      <c r="G63" s="23">
        <v>0</v>
      </c>
      <c r="H63" s="21">
        <f t="shared" si="0"/>
        <v>0</v>
      </c>
      <c r="I63" s="21">
        <v>0</v>
      </c>
      <c r="J63" s="21">
        <f t="shared" si="5"/>
        <v>0</v>
      </c>
      <c r="K63" s="39">
        <v>54</v>
      </c>
      <c r="L63" s="42"/>
      <c r="M63" s="42"/>
      <c r="N63" s="42"/>
      <c r="O63" s="42"/>
      <c r="P63" s="30">
        <f t="shared" si="9"/>
        <v>252.23495505885813</v>
      </c>
      <c r="Q63" s="30">
        <f t="shared" si="10"/>
        <v>86.91718921204631</v>
      </c>
      <c r="R63" s="30">
        <f t="shared" si="11"/>
        <v>29.976934593609151</v>
      </c>
      <c r="S63" s="30">
        <f t="shared" si="12"/>
        <v>369.12907886451359</v>
      </c>
      <c r="T63" s="7"/>
      <c r="U63" s="7"/>
      <c r="V63" s="7"/>
    </row>
    <row r="64" spans="1:25" x14ac:dyDescent="0.25">
      <c r="A64" s="15"/>
      <c r="B64" s="25"/>
      <c r="C64" s="16"/>
      <c r="D64" s="16"/>
      <c r="E64" s="16"/>
      <c r="F64" s="19"/>
      <c r="G64" s="23"/>
      <c r="H64" s="21"/>
      <c r="I64" s="21"/>
      <c r="J64" s="21"/>
      <c r="K64" s="39"/>
      <c r="L64" s="42"/>
      <c r="M64" s="42"/>
      <c r="N64" s="42"/>
      <c r="O64" s="42"/>
      <c r="P64" s="30">
        <f t="shared" si="9"/>
        <v>247.28878143828527</v>
      </c>
      <c r="Q64" s="30">
        <f t="shared" si="10"/>
        <v>84.540434102266573</v>
      </c>
      <c r="R64" s="30">
        <f t="shared" si="11"/>
        <v>21.196893730326636</v>
      </c>
      <c r="S64" s="30">
        <f t="shared" si="12"/>
        <v>353.02610927087846</v>
      </c>
    </row>
    <row r="65" spans="1:19" x14ac:dyDescent="0.25">
      <c r="A65" s="15"/>
      <c r="B65" s="25"/>
      <c r="C65" s="16"/>
      <c r="D65" s="16"/>
      <c r="E65" s="16"/>
      <c r="F65" s="19"/>
      <c r="G65" s="40"/>
      <c r="H65" s="21"/>
      <c r="I65" s="21"/>
      <c r="J65" s="21"/>
      <c r="K65" s="39"/>
      <c r="L65" s="42"/>
      <c r="M65" s="42"/>
      <c r="N65" s="42"/>
      <c r="O65" s="42"/>
      <c r="P65" s="30">
        <f t="shared" si="9"/>
        <v>242.43959926554382</v>
      </c>
      <c r="Q65" s="30">
        <f t="shared" si="10"/>
        <v>82.228671485951878</v>
      </c>
      <c r="R65" s="30">
        <f t="shared" si="11"/>
        <v>14.988467296804579</v>
      </c>
      <c r="S65" s="30">
        <f t="shared" si="12"/>
        <v>339.65673804830027</v>
      </c>
    </row>
    <row r="66" spans="1:19" x14ac:dyDescent="0.25">
      <c r="A66" s="15"/>
      <c r="B66" s="25"/>
      <c r="C66" s="16"/>
      <c r="D66" s="16"/>
      <c r="E66" s="16"/>
      <c r="F66" s="19"/>
      <c r="G66" s="40"/>
      <c r="H66" s="21"/>
      <c r="I66" s="21"/>
      <c r="J66" s="21"/>
      <c r="K66" s="39"/>
      <c r="L66" s="42"/>
      <c r="M66" s="42"/>
      <c r="N66" s="42"/>
      <c r="O66" s="42"/>
      <c r="P66" s="30">
        <f t="shared" si="9"/>
        <v>237.68550659750076</v>
      </c>
      <c r="Q66" s="30">
        <f t="shared" si="10"/>
        <v>79.980124139950632</v>
      </c>
      <c r="R66" s="30">
        <f t="shared" si="11"/>
        <v>10.59844686516332</v>
      </c>
      <c r="S66" s="30">
        <f t="shared" si="12"/>
        <v>328.26407760261475</v>
      </c>
    </row>
    <row r="67" spans="1:19" x14ac:dyDescent="0.25">
      <c r="A67" s="15"/>
      <c r="B67" s="25"/>
      <c r="C67" s="16"/>
      <c r="D67" s="16"/>
      <c r="E67" s="16"/>
      <c r="F67" s="19"/>
      <c r="G67" s="40"/>
      <c r="H67" s="21"/>
      <c r="I67" s="21"/>
      <c r="J67" s="21"/>
      <c r="K67" s="39"/>
      <c r="L67" s="42"/>
      <c r="M67" s="42"/>
      <c r="N67" s="42"/>
      <c r="O67" s="42"/>
      <c r="P67" s="30">
        <f t="shared" si="9"/>
        <v>233.02463878696781</v>
      </c>
      <c r="Q67" s="30">
        <f t="shared" si="10"/>
        <v>77.79306343937175</v>
      </c>
      <c r="R67" s="30">
        <f t="shared" si="11"/>
        <v>7.4942336484022904</v>
      </c>
      <c r="S67" s="30">
        <f t="shared" si="12"/>
        <v>318.31193587474189</v>
      </c>
    </row>
    <row r="68" spans="1:19" x14ac:dyDescent="0.25">
      <c r="A68" s="15"/>
      <c r="B68" s="25"/>
      <c r="C68" s="16"/>
      <c r="D68" s="16"/>
      <c r="E68" s="16"/>
      <c r="F68" s="19"/>
      <c r="G68" s="40"/>
      <c r="H68" s="21"/>
      <c r="I68" s="21"/>
      <c r="J68" s="21"/>
      <c r="K68" s="39"/>
      <c r="L68" s="42"/>
      <c r="M68" s="42"/>
      <c r="N68" s="42"/>
      <c r="O68" s="42"/>
      <c r="P68" s="30">
        <f t="shared" ref="P68" si="19">EXP(-LN(2)/35)*P67+(1-EXP(-LN(2)/35))/(LN(2)/35)*M68*L68*0.43*0.475*44/12</f>
        <v>228.45516775135076</v>
      </c>
      <c r="Q68" s="30">
        <f t="shared" ref="Q68" si="20">EXP(-LN(2)/25)*Q67+(1-EXP(-LN(2)/25))/(LN(2)/25)*N68*L68*0.43*0.475*44/12</f>
        <v>75.665808028662724</v>
      </c>
      <c r="R68" s="30">
        <f t="shared" ref="R68" si="21">EXP(-LN(2)/2)*R67+(1-EXP(-LN(2)/2))/(LN(2)/2)*O68*L68*0.43*0.475*44/12</f>
        <v>5.2992234325816607</v>
      </c>
      <c r="S68" s="30">
        <f t="shared" si="12"/>
        <v>309.42019921259515</v>
      </c>
    </row>
    <row r="69" spans="1:19" x14ac:dyDescent="0.25">
      <c r="A69" s="15"/>
      <c r="B69" s="25"/>
      <c r="C69" s="16"/>
      <c r="D69" s="16"/>
      <c r="E69" s="16"/>
      <c r="F69" s="19"/>
      <c r="G69" s="40"/>
      <c r="H69" s="21"/>
      <c r="I69" s="21"/>
      <c r="J69" s="21"/>
      <c r="K69" s="39"/>
      <c r="L69" s="42"/>
      <c r="M69" s="42"/>
      <c r="N69" s="42"/>
      <c r="O69" s="42"/>
      <c r="P69" s="30"/>
      <c r="Q69" s="30"/>
      <c r="R69" s="30"/>
      <c r="S69" s="30"/>
    </row>
    <row r="70" spans="1:19" x14ac:dyDescent="0.25">
      <c r="A70" s="15"/>
      <c r="B70" s="25"/>
      <c r="C70" s="16"/>
      <c r="D70" s="16"/>
      <c r="E70" s="16"/>
      <c r="F70" s="19"/>
      <c r="G70" s="40"/>
      <c r="H70" s="21"/>
      <c r="I70" s="21"/>
      <c r="J70" s="21"/>
      <c r="K70" s="39"/>
      <c r="L70" s="42"/>
      <c r="M70" s="42"/>
      <c r="N70" s="42"/>
      <c r="O70" s="42"/>
      <c r="P70" s="30"/>
      <c r="Q70" s="30"/>
      <c r="R70" s="30"/>
      <c r="S70" s="30"/>
    </row>
    <row r="71" spans="1:19" x14ac:dyDescent="0.25">
      <c r="A71" s="15"/>
      <c r="B71" s="25"/>
      <c r="C71" s="16"/>
      <c r="D71" s="16"/>
      <c r="E71" s="16"/>
      <c r="F71" s="19"/>
      <c r="G71" s="23"/>
      <c r="H71" s="21"/>
      <c r="I71" s="21"/>
      <c r="J71" s="21"/>
      <c r="K71" s="39"/>
      <c r="L71" s="42"/>
      <c r="M71" s="42"/>
      <c r="N71" s="42"/>
      <c r="O71" s="42"/>
      <c r="P71" s="30"/>
      <c r="Q71" s="30"/>
      <c r="R71" s="30"/>
      <c r="S71" s="30"/>
    </row>
    <row r="72" spans="1:19" x14ac:dyDescent="0.25">
      <c r="A72" s="15"/>
      <c r="B72" s="25"/>
      <c r="C72" s="16"/>
      <c r="D72" s="16"/>
      <c r="E72" s="16"/>
      <c r="F72" s="19"/>
      <c r="G72" s="23"/>
      <c r="H72" s="21"/>
      <c r="I72" s="21"/>
      <c r="J72" s="21"/>
      <c r="K72" s="39"/>
      <c r="L72" s="42"/>
      <c r="M72" s="42"/>
      <c r="N72" s="42"/>
      <c r="O72" s="42"/>
      <c r="P72" s="30"/>
      <c r="Q72" s="30"/>
      <c r="R72" s="30"/>
      <c r="S72" s="30"/>
    </row>
    <row r="73" spans="1:19" x14ac:dyDescent="0.25">
      <c r="A73" s="15"/>
      <c r="B73" s="25"/>
      <c r="C73" s="16"/>
      <c r="D73" s="16"/>
      <c r="E73" s="16"/>
      <c r="F73" s="19"/>
      <c r="G73" s="41"/>
      <c r="H73" s="21"/>
      <c r="I73" s="21"/>
      <c r="J73" s="21"/>
      <c r="K73" s="39"/>
      <c r="L73" s="42"/>
      <c r="M73" s="42"/>
      <c r="N73" s="42"/>
      <c r="O73" s="42"/>
      <c r="P73" s="42"/>
      <c r="Q73" s="42"/>
      <c r="R73" s="42"/>
      <c r="S73" s="42"/>
    </row>
    <row r="74" spans="1:19" x14ac:dyDescent="0.25">
      <c r="A74" s="15"/>
      <c r="B74" s="25"/>
      <c r="C74" s="16"/>
      <c r="D74" s="16"/>
      <c r="E74" s="16"/>
      <c r="F74" s="19"/>
      <c r="G74" s="41"/>
      <c r="H74" s="21"/>
      <c r="I74" s="21"/>
      <c r="J74" s="21"/>
      <c r="K74" s="39"/>
      <c r="L74" s="42"/>
      <c r="M74" s="42"/>
      <c r="N74" s="42"/>
      <c r="O74" s="42"/>
      <c r="P74" s="42"/>
      <c r="Q74" s="42"/>
      <c r="R74" s="42"/>
      <c r="S74" s="42"/>
    </row>
    <row r="75" spans="1:19" x14ac:dyDescent="0.25">
      <c r="A75" s="15"/>
      <c r="B75" s="25"/>
      <c r="C75" s="16"/>
      <c r="D75" s="16"/>
      <c r="E75" s="16"/>
      <c r="F75" s="19"/>
      <c r="G75" s="41"/>
      <c r="H75" s="21"/>
      <c r="I75" s="21"/>
      <c r="J75" s="21"/>
      <c r="K75" s="39"/>
      <c r="L75" s="42"/>
      <c r="M75" s="42"/>
      <c r="N75" s="42"/>
      <c r="O75" s="42"/>
      <c r="P75" s="42"/>
      <c r="Q75" s="42"/>
      <c r="R75" s="42"/>
      <c r="S75" s="42"/>
    </row>
    <row r="76" spans="1:19" x14ac:dyDescent="0.25">
      <c r="A76" s="15"/>
      <c r="B76" s="25"/>
      <c r="C76" s="16"/>
      <c r="D76" s="16"/>
      <c r="E76" s="16"/>
      <c r="F76" s="19"/>
      <c r="G76" s="41"/>
      <c r="H76" s="21"/>
      <c r="I76" s="21"/>
      <c r="J76" s="21"/>
      <c r="K76" s="39"/>
      <c r="L76" s="42"/>
      <c r="M76" s="42"/>
      <c r="N76" s="42"/>
      <c r="O76" s="42"/>
      <c r="P76" s="42"/>
      <c r="Q76" s="42"/>
      <c r="R76" s="42"/>
      <c r="S76" s="42"/>
    </row>
    <row r="77" spans="1:19" x14ac:dyDescent="0.25">
      <c r="A77" s="15"/>
      <c r="B77" s="25"/>
      <c r="C77" s="16"/>
      <c r="D77" s="16"/>
      <c r="E77" s="16"/>
      <c r="F77" s="19"/>
      <c r="G77" s="41"/>
      <c r="H77" s="21"/>
      <c r="I77" s="21"/>
      <c r="J77" s="21"/>
      <c r="K77" s="39"/>
      <c r="L77" s="42"/>
      <c r="M77" s="42"/>
      <c r="N77" s="42"/>
      <c r="O77" s="42"/>
      <c r="P77" s="42"/>
      <c r="Q77" s="42"/>
      <c r="R77" s="42"/>
      <c r="S77" s="42"/>
    </row>
    <row r="78" spans="1:19" x14ac:dyDescent="0.25">
      <c r="A78" s="15"/>
      <c r="B78" s="25"/>
      <c r="C78" s="16"/>
      <c r="D78" s="16"/>
      <c r="E78" s="16"/>
      <c r="F78" s="19"/>
      <c r="G78" s="41"/>
      <c r="H78" s="21"/>
      <c r="I78" s="21"/>
      <c r="J78" s="21"/>
      <c r="K78" s="39"/>
      <c r="L78" s="42"/>
      <c r="M78" s="42"/>
      <c r="N78" s="42"/>
      <c r="O78" s="42"/>
      <c r="P78" s="42"/>
      <c r="Q78" s="42"/>
      <c r="R78" s="42"/>
      <c r="S78" s="42"/>
    </row>
    <row r="79" spans="1:19" x14ac:dyDescent="0.25">
      <c r="A79" s="15"/>
      <c r="B79" s="25"/>
      <c r="C79" s="16"/>
      <c r="D79" s="16"/>
      <c r="E79" s="16"/>
      <c r="F79" s="19"/>
      <c r="G79" s="23"/>
      <c r="H79" s="21"/>
      <c r="I79" s="21"/>
      <c r="J79" s="21"/>
      <c r="K79" s="39"/>
      <c r="L79" s="42"/>
      <c r="M79" s="42"/>
      <c r="N79" s="42"/>
      <c r="O79" s="42"/>
      <c r="P79" s="42"/>
      <c r="Q79" s="42"/>
      <c r="R79" s="42"/>
      <c r="S79" s="42"/>
    </row>
    <row r="80" spans="1:19" x14ac:dyDescent="0.25">
      <c r="A80" s="15"/>
      <c r="B80" s="25"/>
      <c r="C80" s="16"/>
      <c r="D80" s="16"/>
      <c r="E80" s="16"/>
      <c r="F80" s="19"/>
      <c r="G80" s="23"/>
      <c r="H80" s="21"/>
      <c r="I80" s="21"/>
      <c r="J80" s="21"/>
      <c r="K80" s="39"/>
      <c r="L80" s="42"/>
      <c r="M80" s="42"/>
      <c r="N80" s="42"/>
      <c r="O80" s="42"/>
      <c r="P80" s="42"/>
      <c r="Q80" s="42"/>
      <c r="R80" s="42"/>
      <c r="S80" s="42"/>
    </row>
    <row r="81" spans="6:6" x14ac:dyDescent="0.25">
      <c r="F81" s="13"/>
    </row>
    <row r="82" spans="6:6" x14ac:dyDescent="0.25">
      <c r="F82" s="13"/>
    </row>
    <row r="83" spans="6:6" x14ac:dyDescent="0.25">
      <c r="F83" s="13"/>
    </row>
    <row r="84" spans="6:6" x14ac:dyDescent="0.25">
      <c r="F84" s="13"/>
    </row>
    <row r="85" spans="6:6" x14ac:dyDescent="0.25">
      <c r="F85" s="13"/>
    </row>
    <row r="86" spans="6:6" x14ac:dyDescent="0.25">
      <c r="F86" s="13"/>
    </row>
    <row r="87" spans="6:6" x14ac:dyDescent="0.25">
      <c r="F87" s="13"/>
    </row>
    <row r="88" spans="6:6" x14ac:dyDescent="0.25">
      <c r="F88" s="13"/>
    </row>
    <row r="89" spans="6:6" x14ac:dyDescent="0.25">
      <c r="F89" s="13"/>
    </row>
    <row r="90" spans="6:6" x14ac:dyDescent="0.25">
      <c r="F90" s="13"/>
    </row>
    <row r="91" spans="6:6" x14ac:dyDescent="0.25">
      <c r="F91" s="13"/>
    </row>
    <row r="92" spans="6:6" x14ac:dyDescent="0.25">
      <c r="F92" s="13"/>
    </row>
    <row r="93" spans="6:6" x14ac:dyDescent="0.25">
      <c r="F93" s="13"/>
    </row>
    <row r="94" spans="6:6" x14ac:dyDescent="0.25">
      <c r="F94" s="13"/>
    </row>
    <row r="95" spans="6:6" x14ac:dyDescent="0.25">
      <c r="F95" s="13"/>
    </row>
    <row r="96" spans="6:6" x14ac:dyDescent="0.25">
      <c r="F96" s="13"/>
    </row>
    <row r="97" spans="6:6" x14ac:dyDescent="0.25">
      <c r="F97" s="13"/>
    </row>
    <row r="98" spans="6:6" x14ac:dyDescent="0.25">
      <c r="F98" s="13"/>
    </row>
    <row r="99" spans="6:6" x14ac:dyDescent="0.25">
      <c r="F99" s="13"/>
    </row>
    <row r="100" spans="6:6" x14ac:dyDescent="0.25">
      <c r="F100" s="13"/>
    </row>
    <row r="101" spans="6:6" x14ac:dyDescent="0.25">
      <c r="F101" s="13"/>
    </row>
    <row r="102" spans="6:6" x14ac:dyDescent="0.25">
      <c r="F102" s="13"/>
    </row>
    <row r="103" spans="6:6" x14ac:dyDescent="0.25">
      <c r="F103" s="13"/>
    </row>
    <row r="104" spans="6:6" x14ac:dyDescent="0.25">
      <c r="F104" s="13"/>
    </row>
    <row r="105" spans="6:6" x14ac:dyDescent="0.25">
      <c r="F105" s="13"/>
    </row>
    <row r="106" spans="6:6" x14ac:dyDescent="0.25">
      <c r="F106" s="13"/>
    </row>
    <row r="107" spans="6:6" x14ac:dyDescent="0.25">
      <c r="F107" s="13"/>
    </row>
    <row r="108" spans="6:6" x14ac:dyDescent="0.25">
      <c r="F108" s="13"/>
    </row>
    <row r="109" spans="6:6" x14ac:dyDescent="0.25">
      <c r="F109" s="13"/>
    </row>
    <row r="110" spans="6:6" x14ac:dyDescent="0.25">
      <c r="F110" s="13"/>
    </row>
    <row r="111" spans="6:6" x14ac:dyDescent="0.25">
      <c r="F111" s="13"/>
    </row>
    <row r="112" spans="6:6" x14ac:dyDescent="0.25">
      <c r="F112" s="13"/>
    </row>
    <row r="113" spans="6:6" x14ac:dyDescent="0.25">
      <c r="F113" s="13"/>
    </row>
    <row r="114" spans="6:6" x14ac:dyDescent="0.25">
      <c r="F114" s="13"/>
    </row>
    <row r="115" spans="6:6" x14ac:dyDescent="0.25">
      <c r="F115" s="13"/>
    </row>
    <row r="116" spans="6:6" x14ac:dyDescent="0.25">
      <c r="F116" s="13"/>
    </row>
    <row r="117" spans="6:6" x14ac:dyDescent="0.25">
      <c r="F117" s="13"/>
    </row>
    <row r="118" spans="6:6" x14ac:dyDescent="0.25">
      <c r="F118" s="13"/>
    </row>
    <row r="119" spans="6:6" x14ac:dyDescent="0.25">
      <c r="F119" s="13"/>
    </row>
    <row r="120" spans="6:6" x14ac:dyDescent="0.25">
      <c r="F120" s="13"/>
    </row>
    <row r="121" spans="6:6" x14ac:dyDescent="0.25">
      <c r="F121" s="13"/>
    </row>
    <row r="122" spans="6:6" x14ac:dyDescent="0.25">
      <c r="F122" s="13"/>
    </row>
    <row r="123" spans="6:6" x14ac:dyDescent="0.25">
      <c r="F123" s="13"/>
    </row>
    <row r="124" spans="6:6" x14ac:dyDescent="0.25">
      <c r="F124" s="13"/>
    </row>
    <row r="125" spans="6:6" x14ac:dyDescent="0.25">
      <c r="F125" s="13"/>
    </row>
    <row r="126" spans="6:6" x14ac:dyDescent="0.25">
      <c r="F126" s="13"/>
    </row>
    <row r="127" spans="6:6" x14ac:dyDescent="0.25">
      <c r="F127" s="13"/>
    </row>
    <row r="128" spans="6:6" x14ac:dyDescent="0.25">
      <c r="F128" s="13"/>
    </row>
    <row r="129" spans="6:6" x14ac:dyDescent="0.25">
      <c r="F129" s="13"/>
    </row>
    <row r="130" spans="6:6" x14ac:dyDescent="0.25">
      <c r="F130" s="13"/>
    </row>
    <row r="131" spans="6:6" x14ac:dyDescent="0.25">
      <c r="F131" s="13"/>
    </row>
    <row r="132" spans="6:6" x14ac:dyDescent="0.25">
      <c r="F132" s="13"/>
    </row>
    <row r="133" spans="6:6" x14ac:dyDescent="0.25">
      <c r="F133" s="13"/>
    </row>
    <row r="134" spans="6:6" x14ac:dyDescent="0.25">
      <c r="F134" s="13"/>
    </row>
    <row r="135" spans="6:6" x14ac:dyDescent="0.25">
      <c r="F135" s="13"/>
    </row>
    <row r="136" spans="6:6" x14ac:dyDescent="0.25">
      <c r="F136" s="13"/>
    </row>
    <row r="137" spans="6:6" x14ac:dyDescent="0.25">
      <c r="F137" s="13"/>
    </row>
    <row r="138" spans="6:6" x14ac:dyDescent="0.25">
      <c r="F138" s="13"/>
    </row>
    <row r="139" spans="6:6" x14ac:dyDescent="0.25">
      <c r="F139" s="13"/>
    </row>
    <row r="140" spans="6:6" x14ac:dyDescent="0.25">
      <c r="F140" s="13"/>
    </row>
    <row r="141" spans="6:6" x14ac:dyDescent="0.25">
      <c r="F141" s="13"/>
    </row>
    <row r="142" spans="6:6" x14ac:dyDescent="0.25">
      <c r="F142" s="13"/>
    </row>
    <row r="143" spans="6:6" x14ac:dyDescent="0.25">
      <c r="F143" s="13"/>
    </row>
    <row r="144" spans="6:6" x14ac:dyDescent="0.25">
      <c r="F144" s="13"/>
    </row>
    <row r="145" spans="6:6" x14ac:dyDescent="0.25">
      <c r="F145" s="13"/>
    </row>
    <row r="146" spans="6:6" x14ac:dyDescent="0.25">
      <c r="F146" s="13"/>
    </row>
    <row r="147" spans="6:6" x14ac:dyDescent="0.25">
      <c r="F147" s="13"/>
    </row>
    <row r="148" spans="6:6" x14ac:dyDescent="0.25">
      <c r="F148" s="13"/>
    </row>
    <row r="149" spans="6:6" x14ac:dyDescent="0.25">
      <c r="F149" s="13"/>
    </row>
    <row r="150" spans="6:6" x14ac:dyDescent="0.25">
      <c r="F150" s="13"/>
    </row>
    <row r="151" spans="6:6" x14ac:dyDescent="0.25">
      <c r="F151" s="13"/>
    </row>
    <row r="152" spans="6:6" x14ac:dyDescent="0.25">
      <c r="F152" s="13"/>
    </row>
    <row r="153" spans="6:6" x14ac:dyDescent="0.25">
      <c r="F153" s="13"/>
    </row>
    <row r="154" spans="6:6" x14ac:dyDescent="0.25">
      <c r="F154" s="13"/>
    </row>
    <row r="155" spans="6:6" x14ac:dyDescent="0.25">
      <c r="F155" s="13"/>
    </row>
    <row r="156" spans="6:6" x14ac:dyDescent="0.25">
      <c r="F156" s="13"/>
    </row>
    <row r="157" spans="6:6" x14ac:dyDescent="0.25">
      <c r="F157" s="13"/>
    </row>
    <row r="158" spans="6:6" x14ac:dyDescent="0.25">
      <c r="F158" s="13"/>
    </row>
    <row r="159" spans="6:6" x14ac:dyDescent="0.25">
      <c r="F159" s="13"/>
    </row>
    <row r="160" spans="6:6" x14ac:dyDescent="0.25">
      <c r="F160" s="13"/>
    </row>
    <row r="161" spans="6:6" x14ac:dyDescent="0.25">
      <c r="F161" s="13"/>
    </row>
    <row r="162" spans="6:6" x14ac:dyDescent="0.25">
      <c r="F162" s="13"/>
    </row>
    <row r="163" spans="6:6" x14ac:dyDescent="0.25">
      <c r="F163" s="13"/>
    </row>
    <row r="164" spans="6:6" x14ac:dyDescent="0.25">
      <c r="F164" s="13"/>
    </row>
    <row r="165" spans="6:6" x14ac:dyDescent="0.25">
      <c r="F165" s="13"/>
    </row>
    <row r="166" spans="6:6" x14ac:dyDescent="0.25">
      <c r="F166" s="13"/>
    </row>
    <row r="167" spans="6:6" x14ac:dyDescent="0.25">
      <c r="F167" s="13"/>
    </row>
    <row r="168" spans="6:6" x14ac:dyDescent="0.25">
      <c r="F168" s="13"/>
    </row>
    <row r="169" spans="6:6" x14ac:dyDescent="0.25">
      <c r="F169" s="13"/>
    </row>
    <row r="170" spans="6:6" x14ac:dyDescent="0.25">
      <c r="F170" s="13"/>
    </row>
    <row r="171" spans="6:6" x14ac:dyDescent="0.25">
      <c r="F171" s="13"/>
    </row>
    <row r="172" spans="6:6" x14ac:dyDescent="0.25">
      <c r="F172" s="13"/>
    </row>
    <row r="173" spans="6:6" x14ac:dyDescent="0.25">
      <c r="F173" s="13"/>
    </row>
    <row r="174" spans="6:6" x14ac:dyDescent="0.25">
      <c r="F174" s="13"/>
    </row>
    <row r="175" spans="6:6" x14ac:dyDescent="0.25">
      <c r="F175" s="13"/>
    </row>
    <row r="176" spans="6:6" x14ac:dyDescent="0.25">
      <c r="F176" s="13"/>
    </row>
    <row r="177" spans="6:6" x14ac:dyDescent="0.25">
      <c r="F177" s="13"/>
    </row>
    <row r="178" spans="6:6" x14ac:dyDescent="0.25">
      <c r="F178" s="13"/>
    </row>
    <row r="179" spans="6:6" x14ac:dyDescent="0.25">
      <c r="F179" s="13"/>
    </row>
    <row r="180" spans="6:6" x14ac:dyDescent="0.25">
      <c r="F180" s="13"/>
    </row>
    <row r="181" spans="6:6" x14ac:dyDescent="0.25">
      <c r="F181" s="13"/>
    </row>
    <row r="182" spans="6:6" x14ac:dyDescent="0.25">
      <c r="F182" s="13"/>
    </row>
    <row r="183" spans="6:6" x14ac:dyDescent="0.25">
      <c r="F183" s="13"/>
    </row>
    <row r="184" spans="6:6" x14ac:dyDescent="0.25">
      <c r="F184" s="13"/>
    </row>
    <row r="185" spans="6:6" x14ac:dyDescent="0.25">
      <c r="F185" s="13"/>
    </row>
    <row r="186" spans="6:6" x14ac:dyDescent="0.25">
      <c r="F186" s="13"/>
    </row>
    <row r="187" spans="6:6" x14ac:dyDescent="0.25">
      <c r="F187" s="13"/>
    </row>
    <row r="188" spans="6:6" x14ac:dyDescent="0.25">
      <c r="F188" s="13"/>
    </row>
    <row r="189" spans="6:6" x14ac:dyDescent="0.25">
      <c r="F189" s="13"/>
    </row>
    <row r="190" spans="6:6" x14ac:dyDescent="0.25">
      <c r="F190" s="13"/>
    </row>
    <row r="191" spans="6:6" x14ac:dyDescent="0.25">
      <c r="F191" s="13"/>
    </row>
    <row r="192" spans="6:6" x14ac:dyDescent="0.25">
      <c r="F192" s="13"/>
    </row>
    <row r="193" spans="6:6" x14ac:dyDescent="0.25">
      <c r="F193" s="13"/>
    </row>
    <row r="194" spans="6:6" x14ac:dyDescent="0.25">
      <c r="F194" s="13"/>
    </row>
    <row r="195" spans="6:6" x14ac:dyDescent="0.25">
      <c r="F195" s="13"/>
    </row>
    <row r="196" spans="6:6" x14ac:dyDescent="0.25">
      <c r="F196" s="13"/>
    </row>
    <row r="197" spans="6:6" x14ac:dyDescent="0.25">
      <c r="F197" s="13"/>
    </row>
    <row r="198" spans="6:6" x14ac:dyDescent="0.25">
      <c r="F198" s="13"/>
    </row>
    <row r="199" spans="6:6" x14ac:dyDescent="0.25">
      <c r="F199" s="13"/>
    </row>
    <row r="200" spans="6:6" x14ac:dyDescent="0.25">
      <c r="F200" s="13"/>
    </row>
    <row r="201" spans="6:6" x14ac:dyDescent="0.25">
      <c r="F201" s="13"/>
    </row>
    <row r="202" spans="6:6" x14ac:dyDescent="0.25">
      <c r="F202" s="13"/>
    </row>
    <row r="203" spans="6:6" x14ac:dyDescent="0.25">
      <c r="F203" s="13"/>
    </row>
    <row r="204" spans="6:6" x14ac:dyDescent="0.25">
      <c r="F204" s="13"/>
    </row>
    <row r="205" spans="6:6" x14ac:dyDescent="0.25">
      <c r="F205" s="13"/>
    </row>
    <row r="206" spans="6:6" x14ac:dyDescent="0.25">
      <c r="F206" s="13"/>
    </row>
    <row r="207" spans="6:6" x14ac:dyDescent="0.25">
      <c r="F207" s="13"/>
    </row>
    <row r="208" spans="6:6" x14ac:dyDescent="0.25">
      <c r="F208" s="13"/>
    </row>
    <row r="209" spans="6:6" x14ac:dyDescent="0.25">
      <c r="F209" s="13"/>
    </row>
    <row r="210" spans="6:6" x14ac:dyDescent="0.25">
      <c r="F210" s="13"/>
    </row>
    <row r="211" spans="6:6" x14ac:dyDescent="0.25">
      <c r="F211" s="13"/>
    </row>
    <row r="212" spans="6:6" x14ac:dyDescent="0.25">
      <c r="F212" s="13"/>
    </row>
    <row r="213" spans="6:6" x14ac:dyDescent="0.25">
      <c r="F213" s="13"/>
    </row>
    <row r="214" spans="6:6" x14ac:dyDescent="0.25">
      <c r="F214" s="13"/>
    </row>
    <row r="215" spans="6:6" x14ac:dyDescent="0.25">
      <c r="F215" s="13"/>
    </row>
    <row r="216" spans="6:6" x14ac:dyDescent="0.25">
      <c r="F216" s="13"/>
    </row>
    <row r="217" spans="6:6" x14ac:dyDescent="0.25">
      <c r="F217" s="13"/>
    </row>
    <row r="218" spans="6:6" x14ac:dyDescent="0.25">
      <c r="F218" s="13"/>
    </row>
    <row r="219" spans="6:6" x14ac:dyDescent="0.25">
      <c r="F219" s="13"/>
    </row>
    <row r="220" spans="6:6" x14ac:dyDescent="0.25">
      <c r="F220" s="13"/>
    </row>
    <row r="221" spans="6:6" x14ac:dyDescent="0.25">
      <c r="F221" s="13"/>
    </row>
    <row r="222" spans="6:6" x14ac:dyDescent="0.25">
      <c r="F222" s="13"/>
    </row>
    <row r="223" spans="6:6" x14ac:dyDescent="0.25">
      <c r="F223" s="13"/>
    </row>
    <row r="224" spans="6:6" x14ac:dyDescent="0.25">
      <c r="F224" s="13"/>
    </row>
    <row r="225" spans="6:6" x14ac:dyDescent="0.25">
      <c r="F225" s="13"/>
    </row>
    <row r="226" spans="6:6" x14ac:dyDescent="0.25">
      <c r="F226" s="13"/>
    </row>
    <row r="227" spans="6:6" x14ac:dyDescent="0.25">
      <c r="F227" s="13"/>
    </row>
    <row r="228" spans="6:6" x14ac:dyDescent="0.25">
      <c r="F228" s="13"/>
    </row>
    <row r="229" spans="6:6" x14ac:dyDescent="0.25">
      <c r="F229" s="13"/>
    </row>
    <row r="230" spans="6:6" x14ac:dyDescent="0.25">
      <c r="F230" s="13"/>
    </row>
    <row r="231" spans="6:6" x14ac:dyDescent="0.25">
      <c r="F231" s="13"/>
    </row>
    <row r="232" spans="6:6" x14ac:dyDescent="0.25">
      <c r="F232" s="13"/>
    </row>
    <row r="233" spans="6:6" x14ac:dyDescent="0.25">
      <c r="F233" s="13"/>
    </row>
    <row r="234" spans="6:6" x14ac:dyDescent="0.25">
      <c r="F234" s="13"/>
    </row>
    <row r="235" spans="6:6" x14ac:dyDescent="0.25">
      <c r="F235" s="13"/>
    </row>
    <row r="236" spans="6:6" x14ac:dyDescent="0.25">
      <c r="F236" s="13"/>
    </row>
    <row r="237" spans="6:6" x14ac:dyDescent="0.25">
      <c r="F237" s="13"/>
    </row>
    <row r="238" spans="6:6" x14ac:dyDescent="0.25">
      <c r="F238" s="13"/>
    </row>
    <row r="239" spans="6:6" x14ac:dyDescent="0.25">
      <c r="F239" s="13"/>
    </row>
    <row r="240" spans="6:6" x14ac:dyDescent="0.25">
      <c r="F240" s="13"/>
    </row>
    <row r="241" spans="6:6" x14ac:dyDescent="0.25">
      <c r="F241" s="13"/>
    </row>
    <row r="242" spans="6:6" x14ac:dyDescent="0.25">
      <c r="F242" s="13"/>
    </row>
    <row r="243" spans="6:6" x14ac:dyDescent="0.25">
      <c r="F243" s="13"/>
    </row>
    <row r="244" spans="6:6" x14ac:dyDescent="0.25">
      <c r="F244" s="24"/>
    </row>
    <row r="245" spans="6:6" x14ac:dyDescent="0.25">
      <c r="F245" s="24"/>
    </row>
    <row r="246" spans="6:6" x14ac:dyDescent="0.25">
      <c r="F246" s="24"/>
    </row>
    <row r="247" spans="6:6" x14ac:dyDescent="0.25">
      <c r="F247" s="24"/>
    </row>
    <row r="248" spans="6:6" x14ac:dyDescent="0.25">
      <c r="F248" s="24"/>
    </row>
    <row r="249" spans="6:6" x14ac:dyDescent="0.25">
      <c r="F249" s="24"/>
    </row>
    <row r="250" spans="6:6" x14ac:dyDescent="0.25">
      <c r="F250" s="24"/>
    </row>
    <row r="251" spans="6:6" x14ac:dyDescent="0.25">
      <c r="F251" s="24"/>
    </row>
    <row r="252" spans="6:6" x14ac:dyDescent="0.25">
      <c r="F252" s="24"/>
    </row>
    <row r="253" spans="6:6" x14ac:dyDescent="0.25">
      <c r="F253" s="24"/>
    </row>
    <row r="254" spans="6:6" x14ac:dyDescent="0.25">
      <c r="F254" s="24"/>
    </row>
    <row r="255" spans="6:6" x14ac:dyDescent="0.25">
      <c r="F255" s="24"/>
    </row>
    <row r="256" spans="6:6" x14ac:dyDescent="0.25">
      <c r="F256" s="24"/>
    </row>
    <row r="257" spans="6:6" x14ac:dyDescent="0.25">
      <c r="F257" s="24"/>
    </row>
    <row r="258" spans="6:6" x14ac:dyDescent="0.25">
      <c r="F258" s="24"/>
    </row>
    <row r="259" spans="6:6" x14ac:dyDescent="0.25">
      <c r="F259" s="24"/>
    </row>
    <row r="260" spans="6:6" x14ac:dyDescent="0.25">
      <c r="F260" s="24"/>
    </row>
    <row r="261" spans="6:6" x14ac:dyDescent="0.25">
      <c r="F261" s="24"/>
    </row>
    <row r="262" spans="6:6" x14ac:dyDescent="0.25">
      <c r="F262" s="24"/>
    </row>
    <row r="263" spans="6:6" x14ac:dyDescent="0.25">
      <c r="F263" s="24"/>
    </row>
    <row r="264" spans="6:6" x14ac:dyDescent="0.25">
      <c r="F264" s="24"/>
    </row>
    <row r="265" spans="6:6" x14ac:dyDescent="0.25">
      <c r="F265" s="24"/>
    </row>
    <row r="266" spans="6:6" x14ac:dyDescent="0.25">
      <c r="F266" s="24"/>
    </row>
    <row r="267" spans="6:6" x14ac:dyDescent="0.25">
      <c r="F267" s="24"/>
    </row>
    <row r="268" spans="6:6" x14ac:dyDescent="0.25">
      <c r="F268" s="24"/>
    </row>
    <row r="269" spans="6:6" x14ac:dyDescent="0.25">
      <c r="F269" s="24"/>
    </row>
    <row r="270" spans="6:6" x14ac:dyDescent="0.25">
      <c r="F270" s="24"/>
    </row>
    <row r="271" spans="6:6" x14ac:dyDescent="0.25">
      <c r="F271" s="24"/>
    </row>
    <row r="272" spans="6:6" x14ac:dyDescent="0.25">
      <c r="F272" s="24"/>
    </row>
    <row r="273" spans="6:6" x14ac:dyDescent="0.25">
      <c r="F273" s="24"/>
    </row>
    <row r="274" spans="6:6" x14ac:dyDescent="0.25">
      <c r="F274" s="24"/>
    </row>
    <row r="275" spans="6:6" x14ac:dyDescent="0.25">
      <c r="F275" s="24"/>
    </row>
    <row r="276" spans="6:6" x14ac:dyDescent="0.25">
      <c r="F276" s="24"/>
    </row>
    <row r="277" spans="6:6" x14ac:dyDescent="0.25">
      <c r="F277" s="24"/>
    </row>
    <row r="278" spans="6:6" x14ac:dyDescent="0.25">
      <c r="F278" s="24"/>
    </row>
    <row r="279" spans="6:6" x14ac:dyDescent="0.25">
      <c r="F279" s="24"/>
    </row>
    <row r="280" spans="6:6" x14ac:dyDescent="0.25">
      <c r="F280" s="24"/>
    </row>
    <row r="281" spans="6:6" x14ac:dyDescent="0.25">
      <c r="F281" s="24"/>
    </row>
    <row r="282" spans="6:6" x14ac:dyDescent="0.25">
      <c r="F282" s="24"/>
    </row>
    <row r="283" spans="6:6" x14ac:dyDescent="0.25">
      <c r="F283" s="24"/>
    </row>
    <row r="284" spans="6:6" x14ac:dyDescent="0.25">
      <c r="F284" s="24"/>
    </row>
    <row r="285" spans="6:6" x14ac:dyDescent="0.25">
      <c r="F285" s="24"/>
    </row>
    <row r="286" spans="6:6" x14ac:dyDescent="0.25">
      <c r="F286" s="24"/>
    </row>
    <row r="287" spans="6:6" x14ac:dyDescent="0.25">
      <c r="F287" s="24"/>
    </row>
    <row r="288" spans="6:6" x14ac:dyDescent="0.25">
      <c r="F288" s="24"/>
    </row>
    <row r="289" spans="6:6" x14ac:dyDescent="0.25">
      <c r="F289" s="24"/>
    </row>
    <row r="290" spans="6:6" x14ac:dyDescent="0.25">
      <c r="F290" s="24"/>
    </row>
    <row r="291" spans="6:6" x14ac:dyDescent="0.25">
      <c r="F291" s="24"/>
    </row>
    <row r="292" spans="6:6" x14ac:dyDescent="0.25">
      <c r="F292" s="24"/>
    </row>
    <row r="293" spans="6:6" x14ac:dyDescent="0.25">
      <c r="F293" s="24"/>
    </row>
    <row r="294" spans="6:6" x14ac:dyDescent="0.25">
      <c r="F294" s="24"/>
    </row>
    <row r="295" spans="6:6" x14ac:dyDescent="0.25">
      <c r="F295" s="24"/>
    </row>
    <row r="296" spans="6:6" x14ac:dyDescent="0.25">
      <c r="F296" s="24"/>
    </row>
    <row r="297" spans="6:6" x14ac:dyDescent="0.25">
      <c r="F297" s="24"/>
    </row>
    <row r="298" spans="6:6" x14ac:dyDescent="0.25">
      <c r="F298" s="24"/>
    </row>
    <row r="299" spans="6:6" x14ac:dyDescent="0.25">
      <c r="F299" s="24"/>
    </row>
    <row r="300" spans="6:6" x14ac:dyDescent="0.25">
      <c r="F300" s="24"/>
    </row>
    <row r="301" spans="6:6" x14ac:dyDescent="0.25">
      <c r="F301" s="24"/>
    </row>
    <row r="302" spans="6:6" x14ac:dyDescent="0.25">
      <c r="F302" s="24"/>
    </row>
    <row r="303" spans="6:6" x14ac:dyDescent="0.25">
      <c r="F303" s="24"/>
    </row>
    <row r="304" spans="6:6" x14ac:dyDescent="0.25">
      <c r="F304" s="24"/>
    </row>
    <row r="305" spans="6:6" x14ac:dyDescent="0.25">
      <c r="F305" s="24"/>
    </row>
    <row r="306" spans="6:6" x14ac:dyDescent="0.25">
      <c r="F306" s="24"/>
    </row>
    <row r="307" spans="6:6" x14ac:dyDescent="0.25">
      <c r="F307" s="24"/>
    </row>
    <row r="308" spans="6:6" x14ac:dyDescent="0.25">
      <c r="F308" s="24"/>
    </row>
    <row r="309" spans="6:6" x14ac:dyDescent="0.25">
      <c r="F309" s="24"/>
    </row>
    <row r="310" spans="6:6" x14ac:dyDescent="0.25">
      <c r="F310" s="24"/>
    </row>
    <row r="311" spans="6:6" x14ac:dyDescent="0.25">
      <c r="F311" s="24"/>
    </row>
    <row r="312" spans="6:6" x14ac:dyDescent="0.25">
      <c r="F312" s="24"/>
    </row>
    <row r="313" spans="6:6" x14ac:dyDescent="0.25">
      <c r="F313" s="24"/>
    </row>
    <row r="314" spans="6:6" x14ac:dyDescent="0.25">
      <c r="F314" s="24"/>
    </row>
    <row r="315" spans="6:6" x14ac:dyDescent="0.25">
      <c r="F315" s="24"/>
    </row>
    <row r="316" spans="6:6" x14ac:dyDescent="0.25">
      <c r="F316" s="24"/>
    </row>
    <row r="317" spans="6:6" x14ac:dyDescent="0.25">
      <c r="F317" s="24"/>
    </row>
    <row r="318" spans="6:6" x14ac:dyDescent="0.25">
      <c r="F318" s="24"/>
    </row>
    <row r="319" spans="6:6" x14ac:dyDescent="0.25">
      <c r="F319" s="24"/>
    </row>
    <row r="320" spans="6:6" x14ac:dyDescent="0.25">
      <c r="F320" s="24"/>
    </row>
    <row r="321" spans="6:6" x14ac:dyDescent="0.25">
      <c r="F321" s="24"/>
    </row>
    <row r="322" spans="6:6" x14ac:dyDescent="0.25">
      <c r="F322" s="24"/>
    </row>
    <row r="323" spans="6:6" x14ac:dyDescent="0.25">
      <c r="F323" s="24"/>
    </row>
    <row r="324" spans="6:6" x14ac:dyDescent="0.25">
      <c r="F324" s="24"/>
    </row>
    <row r="325" spans="6:6" x14ac:dyDescent="0.25">
      <c r="F325" s="24"/>
    </row>
    <row r="326" spans="6:6" x14ac:dyDescent="0.25">
      <c r="F326" s="24"/>
    </row>
    <row r="327" spans="6:6" x14ac:dyDescent="0.25">
      <c r="F327" s="24"/>
    </row>
    <row r="328" spans="6:6" x14ac:dyDescent="0.25">
      <c r="F328" s="24"/>
    </row>
    <row r="329" spans="6:6" x14ac:dyDescent="0.25">
      <c r="F329" s="24"/>
    </row>
    <row r="330" spans="6:6" x14ac:dyDescent="0.25">
      <c r="F330" s="24"/>
    </row>
    <row r="331" spans="6:6" x14ac:dyDescent="0.25">
      <c r="F331" s="24"/>
    </row>
    <row r="332" spans="6:6" x14ac:dyDescent="0.25">
      <c r="F332" s="24"/>
    </row>
    <row r="333" spans="6:6" x14ac:dyDescent="0.25">
      <c r="F333" s="24"/>
    </row>
    <row r="334" spans="6:6" x14ac:dyDescent="0.25">
      <c r="F334" s="24"/>
    </row>
    <row r="335" spans="6:6" x14ac:dyDescent="0.25">
      <c r="F335" s="24"/>
    </row>
    <row r="336" spans="6:6" x14ac:dyDescent="0.25">
      <c r="F336" s="24"/>
    </row>
    <row r="337" spans="6:6" x14ac:dyDescent="0.25">
      <c r="F337" s="24"/>
    </row>
    <row r="338" spans="6:6" x14ac:dyDescent="0.25">
      <c r="F338" s="24"/>
    </row>
    <row r="339" spans="6:6" x14ac:dyDescent="0.25">
      <c r="F339" s="24"/>
    </row>
    <row r="340" spans="6:6" x14ac:dyDescent="0.25">
      <c r="F340" s="24"/>
    </row>
    <row r="341" spans="6:6" x14ac:dyDescent="0.25">
      <c r="F341" s="24"/>
    </row>
    <row r="342" spans="6:6" x14ac:dyDescent="0.25">
      <c r="F342" s="24"/>
    </row>
    <row r="343" spans="6:6" x14ac:dyDescent="0.25">
      <c r="F343" s="24"/>
    </row>
    <row r="344" spans="6:6" x14ac:dyDescent="0.25">
      <c r="F344" s="24"/>
    </row>
    <row r="345" spans="6:6" x14ac:dyDescent="0.25">
      <c r="F345" s="24"/>
    </row>
    <row r="346" spans="6:6" x14ac:dyDescent="0.25">
      <c r="F346" s="24"/>
    </row>
    <row r="347" spans="6:6" x14ac:dyDescent="0.25">
      <c r="F347" s="24"/>
    </row>
    <row r="348" spans="6:6" x14ac:dyDescent="0.25">
      <c r="F348" s="24"/>
    </row>
    <row r="349" spans="6:6" x14ac:dyDescent="0.25">
      <c r="F349" s="24"/>
    </row>
    <row r="350" spans="6:6" x14ac:dyDescent="0.25">
      <c r="F350" s="24"/>
    </row>
    <row r="351" spans="6:6" x14ac:dyDescent="0.25">
      <c r="F351" s="24"/>
    </row>
    <row r="352" spans="6:6" x14ac:dyDescent="0.25">
      <c r="F352" s="24"/>
    </row>
    <row r="353" spans="6:6" x14ac:dyDescent="0.25">
      <c r="F353" s="24"/>
    </row>
    <row r="354" spans="6:6" x14ac:dyDescent="0.25">
      <c r="F354" s="24"/>
    </row>
    <row r="355" spans="6:6" x14ac:dyDescent="0.25">
      <c r="F355" s="24"/>
    </row>
    <row r="356" spans="6:6" x14ac:dyDescent="0.25">
      <c r="F356" s="24"/>
    </row>
    <row r="357" spans="6:6" x14ac:dyDescent="0.25">
      <c r="F357" s="24"/>
    </row>
    <row r="358" spans="6:6" x14ac:dyDescent="0.25">
      <c r="F358" s="24"/>
    </row>
    <row r="359" spans="6:6" x14ac:dyDescent="0.25">
      <c r="F359" s="24"/>
    </row>
    <row r="360" spans="6:6" x14ac:dyDescent="0.25">
      <c r="F360" s="24"/>
    </row>
    <row r="361" spans="6:6" x14ac:dyDescent="0.25">
      <c r="F361" s="24"/>
    </row>
    <row r="362" spans="6:6" x14ac:dyDescent="0.25">
      <c r="F362" s="24"/>
    </row>
    <row r="363" spans="6:6" x14ac:dyDescent="0.25">
      <c r="F363" s="24"/>
    </row>
    <row r="364" spans="6:6" x14ac:dyDescent="0.25">
      <c r="F364" s="24"/>
    </row>
    <row r="365" spans="6:6" x14ac:dyDescent="0.25">
      <c r="F365" s="24"/>
    </row>
    <row r="366" spans="6:6" x14ac:dyDescent="0.25">
      <c r="F366" s="24"/>
    </row>
    <row r="367" spans="6:6" x14ac:dyDescent="0.25">
      <c r="F367" s="24"/>
    </row>
    <row r="368" spans="6:6" x14ac:dyDescent="0.25">
      <c r="F368" s="24"/>
    </row>
    <row r="369" spans="6:6" x14ac:dyDescent="0.25">
      <c r="F369" s="24"/>
    </row>
    <row r="370" spans="6:6" x14ac:dyDescent="0.25">
      <c r="F370" s="24"/>
    </row>
    <row r="371" spans="6:6" x14ac:dyDescent="0.25">
      <c r="F371" s="24"/>
    </row>
    <row r="372" spans="6:6" x14ac:dyDescent="0.25">
      <c r="F372" s="24"/>
    </row>
    <row r="373" spans="6:6" x14ac:dyDescent="0.25">
      <c r="F373" s="24"/>
    </row>
    <row r="374" spans="6:6" x14ac:dyDescent="0.25">
      <c r="F374" s="24"/>
    </row>
    <row r="375" spans="6:6" x14ac:dyDescent="0.25">
      <c r="F375" s="24"/>
    </row>
    <row r="376" spans="6:6" x14ac:dyDescent="0.25">
      <c r="F376" s="24"/>
    </row>
    <row r="377" spans="6:6" x14ac:dyDescent="0.25">
      <c r="F377" s="2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Sardin 2012</vt:lpstr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2020-03-26T13:42:37Z</dcterms:modified>
</cp:coreProperties>
</file>