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CCI_OG\Documents\Olivier\La Poste\GF Vernois\Dossier labellisation\"/>
    </mc:Choice>
  </mc:AlternateContent>
  <bookViews>
    <workbookView xWindow="0" yWindow="0" windowWidth="15345" windowHeight="3675" firstSheet="1" activeTab="1"/>
  </bookViews>
  <sheets>
    <sheet name="PP3 CAPSIS" sheetId="1" r:id="rId1"/>
    <sheet name="Quantification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4" i="2" l="1"/>
  <c r="W3" i="2"/>
  <c r="B45" i="2"/>
  <c r="C45" i="2" s="1"/>
  <c r="A45" i="2"/>
  <c r="C43" i="2"/>
  <c r="F47" i="2"/>
  <c r="D45" i="2" l="1"/>
  <c r="E45" i="2" s="1"/>
  <c r="B4" i="2" l="1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S2" i="2"/>
  <c r="R3" i="2" l="1"/>
  <c r="R4" i="2" s="1"/>
  <c r="R5" i="2" s="1"/>
  <c r="R6" i="2" s="1"/>
  <c r="R7" i="2" s="1"/>
  <c r="R8" i="2" s="1"/>
  <c r="R9" i="2" s="1"/>
  <c r="R10" i="2" s="1"/>
  <c r="R11" i="2" s="1"/>
  <c r="R12" i="2" s="1"/>
  <c r="R13" i="2" s="1"/>
  <c r="R14" i="2" s="1"/>
  <c r="R15" i="2" s="1"/>
  <c r="Q3" i="2"/>
  <c r="Q4" i="2" s="1"/>
  <c r="Q5" i="2" s="1"/>
  <c r="Q6" i="2" s="1"/>
  <c r="Q7" i="2" s="1"/>
  <c r="Q8" i="2" s="1"/>
  <c r="Q9" i="2" s="1"/>
  <c r="Q10" i="2" s="1"/>
  <c r="Q11" i="2" s="1"/>
  <c r="Q12" i="2" s="1"/>
  <c r="Q13" i="2" s="1"/>
  <c r="Q14" i="2" s="1"/>
  <c r="Q15" i="2" s="1"/>
  <c r="P3" i="2" l="1"/>
  <c r="I9" i="2"/>
  <c r="I20" i="2"/>
  <c r="I28" i="2"/>
  <c r="I44" i="2"/>
  <c r="H4" i="2"/>
  <c r="H5" i="2"/>
  <c r="H6" i="2"/>
  <c r="H7" i="2"/>
  <c r="H8" i="2"/>
  <c r="I8" i="2" s="1"/>
  <c r="H9" i="2"/>
  <c r="H10" i="2"/>
  <c r="I10" i="2" s="1"/>
  <c r="J10" i="2" s="1"/>
  <c r="H11" i="2"/>
  <c r="I11" i="2" s="1"/>
  <c r="J11" i="2" s="1"/>
  <c r="H12" i="2"/>
  <c r="I12" i="2" s="1"/>
  <c r="H13" i="2"/>
  <c r="I13" i="2" s="1"/>
  <c r="H14" i="2"/>
  <c r="I14" i="2" s="1"/>
  <c r="H15" i="2"/>
  <c r="I15" i="2" s="1"/>
  <c r="H16" i="2"/>
  <c r="I16" i="2" s="1"/>
  <c r="J16" i="2" s="1"/>
  <c r="H18" i="2"/>
  <c r="H19" i="2"/>
  <c r="H20" i="2"/>
  <c r="J20" i="2" s="1"/>
  <c r="H21" i="2"/>
  <c r="I21" i="2" s="1"/>
  <c r="H22" i="2"/>
  <c r="I22" i="2" s="1"/>
  <c r="H24" i="2"/>
  <c r="I24" i="2" s="1"/>
  <c r="J24" i="2" s="1"/>
  <c r="H25" i="2"/>
  <c r="H26" i="2"/>
  <c r="H27" i="2"/>
  <c r="H28" i="2"/>
  <c r="J28" i="2" s="1"/>
  <c r="H29" i="2"/>
  <c r="I29" i="2" s="1"/>
  <c r="H31" i="2"/>
  <c r="I31" i="2" s="1"/>
  <c r="H32" i="2"/>
  <c r="I32" i="2" s="1"/>
  <c r="J32" i="2" s="1"/>
  <c r="H33" i="2"/>
  <c r="H34" i="2"/>
  <c r="H35" i="2"/>
  <c r="H37" i="2"/>
  <c r="I37" i="2" s="1"/>
  <c r="H38" i="2"/>
  <c r="I38" i="2" s="1"/>
  <c r="H39" i="2"/>
  <c r="I39" i="2" s="1"/>
  <c r="H40" i="2"/>
  <c r="I40" i="2" s="1"/>
  <c r="J40" i="2" s="1"/>
  <c r="H41" i="2"/>
  <c r="H42" i="2"/>
  <c r="H43" i="2"/>
  <c r="H44" i="2"/>
  <c r="J44" i="2" s="1"/>
  <c r="H45" i="2"/>
  <c r="I45" i="2" s="1"/>
  <c r="H46" i="2"/>
  <c r="I46" i="2" s="1"/>
  <c r="H47" i="2"/>
  <c r="I47" i="2" s="1"/>
  <c r="H48" i="2"/>
  <c r="I48" i="2" s="1"/>
  <c r="J48" i="2" s="1"/>
  <c r="H49" i="2"/>
  <c r="J49" i="2" s="1"/>
  <c r="H3" i="2"/>
  <c r="L48" i="2"/>
  <c r="F18" i="2"/>
  <c r="F19" i="2" s="1"/>
  <c r="F20" i="2" s="1"/>
  <c r="F21" i="2" s="1"/>
  <c r="F22" i="2" s="1"/>
  <c r="F24" i="2" s="1"/>
  <c r="F25" i="2" s="1"/>
  <c r="F26" i="2" s="1"/>
  <c r="F27" i="2" s="1"/>
  <c r="F28" i="2" s="1"/>
  <c r="F29" i="2" s="1"/>
  <c r="F31" i="2" s="1"/>
  <c r="F32" i="2" s="1"/>
  <c r="F33" i="2" s="1"/>
  <c r="F34" i="2" s="1"/>
  <c r="F35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8" i="2" s="1"/>
  <c r="Q33" i="1"/>
  <c r="J33" i="1"/>
  <c r="F33" i="1"/>
  <c r="Q32" i="1"/>
  <c r="J32" i="1"/>
  <c r="F32" i="1"/>
  <c r="Q31" i="1"/>
  <c r="J31" i="1"/>
  <c r="F31" i="1"/>
  <c r="Q30" i="1"/>
  <c r="J30" i="1"/>
  <c r="F30" i="1"/>
  <c r="Q29" i="1"/>
  <c r="J29" i="1"/>
  <c r="F29" i="1"/>
  <c r="Q28" i="1"/>
  <c r="J28" i="1"/>
  <c r="F28" i="1"/>
  <c r="Q27" i="1"/>
  <c r="J27" i="1"/>
  <c r="F27" i="1"/>
  <c r="Q26" i="1"/>
  <c r="J26" i="1"/>
  <c r="F26" i="1"/>
  <c r="Q25" i="1"/>
  <c r="J25" i="1"/>
  <c r="F25" i="1"/>
  <c r="Q24" i="1"/>
  <c r="J24" i="1"/>
  <c r="F24" i="1"/>
  <c r="Q23" i="1"/>
  <c r="J23" i="1"/>
  <c r="F23" i="1"/>
  <c r="Q22" i="1"/>
  <c r="J22" i="1"/>
  <c r="F22" i="1"/>
  <c r="Q21" i="1"/>
  <c r="N21" i="1"/>
  <c r="L35" i="2" s="1"/>
  <c r="G36" i="2" s="1"/>
  <c r="H36" i="2" s="1"/>
  <c r="J21" i="1"/>
  <c r="F21" i="1"/>
  <c r="Q20" i="1"/>
  <c r="J20" i="1"/>
  <c r="F20" i="1"/>
  <c r="Q19" i="1"/>
  <c r="J19" i="1"/>
  <c r="F19" i="1"/>
  <c r="Q18" i="1"/>
  <c r="J18" i="1"/>
  <c r="F18" i="1"/>
  <c r="Q17" i="1"/>
  <c r="J17" i="1"/>
  <c r="F17" i="1"/>
  <c r="Q16" i="1"/>
  <c r="N16" i="1"/>
  <c r="L29" i="2" s="1"/>
  <c r="G30" i="2" s="1"/>
  <c r="H30" i="2" s="1"/>
  <c r="J16" i="1"/>
  <c r="F16" i="1"/>
  <c r="Q15" i="1"/>
  <c r="J15" i="1"/>
  <c r="F15" i="1"/>
  <c r="Q14" i="1"/>
  <c r="J14" i="1"/>
  <c r="F14" i="1"/>
  <c r="Q13" i="1"/>
  <c r="J13" i="1"/>
  <c r="F13" i="1"/>
  <c r="Q12" i="1"/>
  <c r="J12" i="1"/>
  <c r="F12" i="1"/>
  <c r="Q11" i="1"/>
  <c r="J11" i="1"/>
  <c r="F11" i="1"/>
  <c r="Q10" i="1"/>
  <c r="N10" i="1"/>
  <c r="L22" i="2" s="1"/>
  <c r="J10" i="1"/>
  <c r="F10" i="1"/>
  <c r="Q9" i="1"/>
  <c r="J9" i="1"/>
  <c r="F9" i="1"/>
  <c r="Q8" i="1"/>
  <c r="J8" i="1"/>
  <c r="F8" i="1"/>
  <c r="Q7" i="1"/>
  <c r="J7" i="1"/>
  <c r="F7" i="1"/>
  <c r="Q6" i="1"/>
  <c r="J6" i="1"/>
  <c r="F6" i="1"/>
  <c r="Q5" i="1"/>
  <c r="N5" i="1"/>
  <c r="L16" i="2" s="1"/>
  <c r="G17" i="2" s="1"/>
  <c r="H17" i="2" s="1"/>
  <c r="J5" i="1"/>
  <c r="F5" i="1"/>
  <c r="Q4" i="1"/>
  <c r="J4" i="1"/>
  <c r="F4" i="1"/>
  <c r="Q3" i="1"/>
  <c r="J3" i="1"/>
  <c r="F3" i="1"/>
  <c r="C3" i="2"/>
  <c r="D3" i="2" s="1"/>
  <c r="C4" i="2"/>
  <c r="F3" i="2"/>
  <c r="F4" i="2" s="1"/>
  <c r="F5" i="2" s="1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4" i="2" s="1"/>
  <c r="W11" i="2" l="1"/>
  <c r="W13" i="2" s="1"/>
  <c r="D4" i="2"/>
  <c r="E4" i="2" s="1"/>
  <c r="J33" i="2"/>
  <c r="I30" i="2"/>
  <c r="J30" i="2"/>
  <c r="J27" i="2"/>
  <c r="I36" i="2"/>
  <c r="J36" i="2" s="1"/>
  <c r="J35" i="2"/>
  <c r="I17" i="2"/>
  <c r="J17" i="2" s="1"/>
  <c r="J43" i="2"/>
  <c r="G23" i="2"/>
  <c r="H23" i="2" s="1"/>
  <c r="I43" i="2"/>
  <c r="I35" i="2"/>
  <c r="I27" i="2"/>
  <c r="I19" i="2"/>
  <c r="J19" i="2" s="1"/>
  <c r="J47" i="2"/>
  <c r="J39" i="2"/>
  <c r="J31" i="2"/>
  <c r="J15" i="2"/>
  <c r="E3" i="2"/>
  <c r="I42" i="2"/>
  <c r="J42" i="2" s="1"/>
  <c r="I34" i="2"/>
  <c r="J34" i="2" s="1"/>
  <c r="I26" i="2"/>
  <c r="J26" i="2" s="1"/>
  <c r="I18" i="2"/>
  <c r="J18" i="2" s="1"/>
  <c r="I7" i="2"/>
  <c r="J7" i="2" s="1"/>
  <c r="J46" i="2"/>
  <c r="J38" i="2"/>
  <c r="J22" i="2"/>
  <c r="J14" i="2"/>
  <c r="I3" i="2"/>
  <c r="J3" i="2" s="1"/>
  <c r="I41" i="2"/>
  <c r="J41" i="2" s="1"/>
  <c r="I33" i="2"/>
  <c r="I25" i="2"/>
  <c r="J25" i="2" s="1"/>
  <c r="I6" i="2"/>
  <c r="J6" i="2" s="1"/>
  <c r="J45" i="2"/>
  <c r="J37" i="2"/>
  <c r="J29" i="2"/>
  <c r="J21" i="2"/>
  <c r="Q16" i="2"/>
  <c r="Q17" i="2" s="1"/>
  <c r="Q18" i="2" s="1"/>
  <c r="Q19" i="2" s="1"/>
  <c r="Q20" i="2" s="1"/>
  <c r="Q21" i="2" s="1"/>
  <c r="Q22" i="2" s="1"/>
  <c r="Q23" i="2" s="1"/>
  <c r="Q24" i="2" s="1"/>
  <c r="Q25" i="2" s="1"/>
  <c r="Q26" i="2" s="1"/>
  <c r="Q27" i="2" s="1"/>
  <c r="Q28" i="2" s="1"/>
  <c r="Q29" i="2" s="1"/>
  <c r="Q30" i="2" s="1"/>
  <c r="Q31" i="2" s="1"/>
  <c r="Q32" i="2" s="1"/>
  <c r="Q33" i="2" s="1"/>
  <c r="Q34" i="2" s="1"/>
  <c r="Q35" i="2" s="1"/>
  <c r="Q36" i="2" s="1"/>
  <c r="Q37" i="2" s="1"/>
  <c r="Q38" i="2" s="1"/>
  <c r="Q39" i="2" s="1"/>
  <c r="Q40" i="2" s="1"/>
  <c r="Q41" i="2" s="1"/>
  <c r="Q42" i="2" s="1"/>
  <c r="Q43" i="2" s="1"/>
  <c r="Q44" i="2" s="1"/>
  <c r="Q45" i="2" s="1"/>
  <c r="Q46" i="2" s="1"/>
  <c r="Q47" i="2" s="1"/>
  <c r="Q48" i="2" s="1"/>
  <c r="Q49" i="2" s="1"/>
  <c r="R16" i="2"/>
  <c r="R17" i="2" s="1"/>
  <c r="R18" i="2" s="1"/>
  <c r="R19" i="2" s="1"/>
  <c r="R20" i="2" s="1"/>
  <c r="R21" i="2" s="1"/>
  <c r="R22" i="2" s="1"/>
  <c r="R23" i="2" s="1"/>
  <c r="R24" i="2" s="1"/>
  <c r="R25" i="2" s="1"/>
  <c r="R26" i="2" s="1"/>
  <c r="R27" i="2" s="1"/>
  <c r="R28" i="2" s="1"/>
  <c r="R29" i="2" s="1"/>
  <c r="R30" i="2" s="1"/>
  <c r="R31" i="2" s="1"/>
  <c r="R32" i="2" s="1"/>
  <c r="R33" i="2" s="1"/>
  <c r="R34" i="2" s="1"/>
  <c r="R35" i="2" s="1"/>
  <c r="R36" i="2" s="1"/>
  <c r="R37" i="2" s="1"/>
  <c r="R38" i="2" s="1"/>
  <c r="R39" i="2" s="1"/>
  <c r="R40" i="2" s="1"/>
  <c r="R41" i="2" s="1"/>
  <c r="R42" i="2" s="1"/>
  <c r="R43" i="2" s="1"/>
  <c r="R44" i="2" s="1"/>
  <c r="R45" i="2" s="1"/>
  <c r="R46" i="2" s="1"/>
  <c r="R47" i="2" s="1"/>
  <c r="R48" i="2" s="1"/>
  <c r="R49" i="2" s="1"/>
  <c r="I5" i="2"/>
  <c r="J5" i="2" s="1"/>
  <c r="J9" i="2"/>
  <c r="I4" i="2"/>
  <c r="J4" i="2" s="1"/>
  <c r="J8" i="2"/>
  <c r="P4" i="2"/>
  <c r="S3" i="2"/>
  <c r="J12" i="2"/>
  <c r="J13" i="2"/>
  <c r="K4" i="2"/>
  <c r="K5" i="2" s="1"/>
  <c r="K6" i="2" s="1"/>
  <c r="K7" i="2" s="1"/>
  <c r="K8" i="2" s="1"/>
  <c r="K9" i="2" s="1"/>
  <c r="K10" i="2" s="1"/>
  <c r="K11" i="2" s="1"/>
  <c r="K12" i="2" s="1"/>
  <c r="K13" i="2" s="1"/>
  <c r="K14" i="2" s="1"/>
  <c r="K15" i="2" s="1"/>
  <c r="K16" i="2" s="1"/>
  <c r="K18" i="2" s="1"/>
  <c r="K19" i="2" s="1"/>
  <c r="K20" i="2" s="1"/>
  <c r="K21" i="2" s="1"/>
  <c r="K22" i="2" s="1"/>
  <c r="K24" i="2" s="1"/>
  <c r="K25" i="2" s="1"/>
  <c r="K26" i="2" s="1"/>
  <c r="K27" i="2" s="1"/>
  <c r="K28" i="2" s="1"/>
  <c r="K29" i="2" s="1"/>
  <c r="K31" i="2" s="1"/>
  <c r="K32" i="2" s="1"/>
  <c r="K33" i="2" s="1"/>
  <c r="K34" i="2" s="1"/>
  <c r="K35" i="2" s="1"/>
  <c r="K37" i="2" s="1"/>
  <c r="K38" i="2" s="1"/>
  <c r="K39" i="2" s="1"/>
  <c r="K40" i="2" s="1"/>
  <c r="K41" i="2" s="1"/>
  <c r="K42" i="2" s="1"/>
  <c r="K43" i="2" s="1"/>
  <c r="K44" i="2" s="1"/>
  <c r="K45" i="2" s="1"/>
  <c r="K46" i="2" s="1"/>
  <c r="K47" i="2" s="1"/>
  <c r="K48" i="2" s="1"/>
  <c r="K3" i="2"/>
  <c r="C5" i="2" l="1"/>
  <c r="D5" i="2" s="1"/>
  <c r="E5" i="2" s="1"/>
  <c r="C6" i="2"/>
  <c r="D6" i="2" s="1"/>
  <c r="E6" i="2" s="1"/>
  <c r="C7" i="2"/>
  <c r="I23" i="2"/>
  <c r="J23" i="2" s="1"/>
  <c r="W2" i="2" s="1"/>
  <c r="P5" i="2"/>
  <c r="S4" i="2"/>
  <c r="D7" i="2" l="1"/>
  <c r="E7" i="2" s="1"/>
  <c r="C8" i="2"/>
  <c r="P6" i="2"/>
  <c r="S5" i="2"/>
  <c r="C9" i="2" l="1"/>
  <c r="D8" i="2"/>
  <c r="E8" i="2" s="1"/>
  <c r="P7" i="2"/>
  <c r="S6" i="2"/>
  <c r="C10" i="2" l="1"/>
  <c r="D9" i="2"/>
  <c r="E9" i="2" s="1"/>
  <c r="P8" i="2"/>
  <c r="S7" i="2"/>
  <c r="D10" i="2" l="1"/>
  <c r="E10" i="2" s="1"/>
  <c r="C11" i="2"/>
  <c r="D11" i="2" s="1"/>
  <c r="E11" i="2" s="1"/>
  <c r="P9" i="2"/>
  <c r="S8" i="2"/>
  <c r="C12" i="2" l="1"/>
  <c r="D12" i="2" s="1"/>
  <c r="E12" i="2" s="1"/>
  <c r="P10" i="2"/>
  <c r="S9" i="2"/>
  <c r="C13" i="2" l="1"/>
  <c r="D13" i="2" s="1"/>
  <c r="E13" i="2" s="1"/>
  <c r="P11" i="2"/>
  <c r="S10" i="2"/>
  <c r="C14" i="2" l="1"/>
  <c r="D14" i="2" s="1"/>
  <c r="E14" i="2" s="1"/>
  <c r="P12" i="2"/>
  <c r="S11" i="2"/>
  <c r="C15" i="2" l="1"/>
  <c r="P13" i="2"/>
  <c r="S12" i="2"/>
  <c r="C16" i="2" l="1"/>
  <c r="D16" i="2" s="1"/>
  <c r="E16" i="2" s="1"/>
  <c r="D15" i="2"/>
  <c r="E15" i="2" s="1"/>
  <c r="P14" i="2"/>
  <c r="S13" i="2"/>
  <c r="C17" i="2" l="1"/>
  <c r="P15" i="2"/>
  <c r="S14" i="2"/>
  <c r="C18" i="2" l="1"/>
  <c r="D17" i="2"/>
  <c r="E17" i="2" s="1"/>
  <c r="P16" i="2"/>
  <c r="S15" i="2"/>
  <c r="C19" i="2" l="1"/>
  <c r="D19" i="2" s="1"/>
  <c r="E19" i="2" s="1"/>
  <c r="D18" i="2"/>
  <c r="E18" i="2" s="1"/>
  <c r="P17" i="2"/>
  <c r="S16" i="2"/>
  <c r="C20" i="2" l="1"/>
  <c r="D20" i="2" s="1"/>
  <c r="E20" i="2" s="1"/>
  <c r="P18" i="2"/>
  <c r="S17" i="2"/>
  <c r="C21" i="2" l="1"/>
  <c r="D21" i="2" s="1"/>
  <c r="E21" i="2" s="1"/>
  <c r="P19" i="2"/>
  <c r="S18" i="2"/>
  <c r="C22" i="2" l="1"/>
  <c r="P20" i="2"/>
  <c r="S19" i="2"/>
  <c r="D22" i="2" l="1"/>
  <c r="E22" i="2" s="1"/>
  <c r="C23" i="2"/>
  <c r="P21" i="2"/>
  <c r="S20" i="2"/>
  <c r="D23" i="2" l="1"/>
  <c r="E23" i="2" s="1"/>
  <c r="C24" i="2"/>
  <c r="P22" i="2"/>
  <c r="S21" i="2"/>
  <c r="C25" i="2" l="1"/>
  <c r="D24" i="2"/>
  <c r="E24" i="2"/>
  <c r="P23" i="2"/>
  <c r="S22" i="2"/>
  <c r="D25" i="2" l="1"/>
  <c r="E25" i="2" s="1"/>
  <c r="C26" i="2"/>
  <c r="D26" i="2" s="1"/>
  <c r="E26" i="2" s="1"/>
  <c r="P24" i="2"/>
  <c r="S23" i="2"/>
  <c r="C27" i="2" l="1"/>
  <c r="P25" i="2"/>
  <c r="S24" i="2"/>
  <c r="D27" i="2" l="1"/>
  <c r="E27" i="2" s="1"/>
  <c r="C28" i="2"/>
  <c r="D28" i="2" s="1"/>
  <c r="E28" i="2" s="1"/>
  <c r="P26" i="2"/>
  <c r="S25" i="2"/>
  <c r="C29" i="2" l="1"/>
  <c r="D29" i="2" s="1"/>
  <c r="E29" i="2" s="1"/>
  <c r="P27" i="2"/>
  <c r="S26" i="2"/>
  <c r="C30" i="2" l="1"/>
  <c r="D30" i="2" s="1"/>
  <c r="E30" i="2" s="1"/>
  <c r="P28" i="2"/>
  <c r="S27" i="2"/>
  <c r="C31" i="2" l="1"/>
  <c r="P29" i="2"/>
  <c r="S28" i="2"/>
  <c r="D31" i="2" l="1"/>
  <c r="E31" i="2" s="1"/>
  <c r="C32" i="2"/>
  <c r="P30" i="2"/>
  <c r="S29" i="2"/>
  <c r="D32" i="2" l="1"/>
  <c r="E32" i="2" s="1"/>
  <c r="W5" i="2" s="1"/>
  <c r="C33" i="2"/>
  <c r="D33" i="2" s="1"/>
  <c r="E33" i="2" s="1"/>
  <c r="P31" i="2"/>
  <c r="S30" i="2"/>
  <c r="C34" i="2" l="1"/>
  <c r="D34" i="2" s="1"/>
  <c r="E34" i="2" s="1"/>
  <c r="P32" i="2"/>
  <c r="S31" i="2"/>
  <c r="C35" i="2" l="1"/>
  <c r="D35" i="2" s="1"/>
  <c r="E35" i="2" s="1"/>
  <c r="P33" i="2"/>
  <c r="S32" i="2"/>
  <c r="C36" i="2" l="1"/>
  <c r="D36" i="2" s="1"/>
  <c r="E36" i="2" s="1"/>
  <c r="P34" i="2"/>
  <c r="S33" i="2"/>
  <c r="C37" i="2" l="1"/>
  <c r="P35" i="2"/>
  <c r="S34" i="2"/>
  <c r="C38" i="2" l="1"/>
  <c r="D37" i="2"/>
  <c r="E37" i="2" s="1"/>
  <c r="P36" i="2"/>
  <c r="S35" i="2"/>
  <c r="W14" i="2" s="1"/>
  <c r="C39" i="2" l="1"/>
  <c r="D39" i="2" s="1"/>
  <c r="E39" i="2" s="1"/>
  <c r="D38" i="2"/>
  <c r="E38" i="2" s="1"/>
  <c r="P37" i="2"/>
  <c r="S36" i="2"/>
  <c r="C40" i="2" l="1"/>
  <c r="D40" i="2" s="1"/>
  <c r="E40" i="2" s="1"/>
  <c r="P38" i="2"/>
  <c r="S37" i="2"/>
  <c r="C41" i="2" l="1"/>
  <c r="D41" i="2" s="1"/>
  <c r="E41" i="2" s="1"/>
  <c r="P39" i="2"/>
  <c r="S38" i="2"/>
  <c r="C42" i="2" l="1"/>
  <c r="D42" i="2" s="1"/>
  <c r="E42" i="2" s="1"/>
  <c r="P40" i="2"/>
  <c r="S39" i="2"/>
  <c r="C44" i="2" l="1"/>
  <c r="D44" i="2" s="1"/>
  <c r="E44" i="2" s="1"/>
  <c r="E43" i="2"/>
  <c r="P41" i="2"/>
  <c r="S40" i="2"/>
  <c r="W6" i="2" l="1"/>
  <c r="W10" i="2" s="1"/>
  <c r="P42" i="2"/>
  <c r="S41" i="2"/>
  <c r="P43" i="2" l="1"/>
  <c r="S42" i="2"/>
  <c r="P44" i="2" l="1"/>
  <c r="S43" i="2"/>
  <c r="P45" i="2" l="1"/>
  <c r="S44" i="2"/>
  <c r="P46" i="2" l="1"/>
  <c r="S45" i="2"/>
  <c r="P47" i="2" l="1"/>
  <c r="S46" i="2"/>
  <c r="P48" i="2" l="1"/>
  <c r="S47" i="2"/>
  <c r="P49" i="2" l="1"/>
  <c r="S49" i="2" s="1"/>
  <c r="S48" i="2"/>
</calcChain>
</file>

<file path=xl/sharedStrings.xml><?xml version="1.0" encoding="utf-8"?>
<sst xmlns="http://schemas.openxmlformats.org/spreadsheetml/2006/main" count="59" uniqueCount="51">
  <si>
    <t>Peuplement</t>
  </si>
  <si>
    <t>Eclaircie</t>
  </si>
  <si>
    <t>production</t>
  </si>
  <si>
    <t>Type de coupe</t>
  </si>
  <si>
    <t>Age</t>
  </si>
  <si>
    <t>N/ha</t>
  </si>
  <si>
    <t>G/ha</t>
  </si>
  <si>
    <t>V/ha</t>
  </si>
  <si>
    <t>V/ha avec reduction de 15%</t>
  </si>
  <si>
    <t>Hg</t>
  </si>
  <si>
    <t>Hdom</t>
  </si>
  <si>
    <t>Dg</t>
  </si>
  <si>
    <t>Cg</t>
  </si>
  <si>
    <t>Vg</t>
  </si>
  <si>
    <t>Vm</t>
  </si>
  <si>
    <t>V prod/ha</t>
  </si>
  <si>
    <t>V prod/ha avec reduction de 15%</t>
  </si>
  <si>
    <t>E1</t>
  </si>
  <si>
    <t>E2</t>
  </si>
  <si>
    <t>E3</t>
  </si>
  <si>
    <t>E4</t>
  </si>
  <si>
    <t>CR</t>
  </si>
  <si>
    <t>Année</t>
  </si>
  <si>
    <r>
      <t>V (m</t>
    </r>
    <r>
      <rPr>
        <b/>
        <sz val="11"/>
        <color theme="1"/>
        <rFont val="Arial"/>
        <family val="2"/>
      </rPr>
      <t>³</t>
    </r>
    <r>
      <rPr>
        <b/>
        <sz val="11"/>
        <color theme="1"/>
        <rFont val="Calibri"/>
        <family val="2"/>
        <scheme val="minor"/>
      </rPr>
      <t>/ha)</t>
    </r>
  </si>
  <si>
    <t>Biomasse aérienne 
(tMS/ha)</t>
  </si>
  <si>
    <t>Biomasse racinaire 
(tMS/ha)</t>
  </si>
  <si>
    <t>V éclairci 
(m³/ha)</t>
  </si>
  <si>
    <t>% Sciages</t>
  </si>
  <si>
    <t>% Panneaux</t>
  </si>
  <si>
    <t>% Pâte à 
papier</t>
  </si>
  <si>
    <t>Stock 
sciages (tCO₂/ha)</t>
  </si>
  <si>
    <t>Stock 
panneaux (tCO₂/ha)</t>
  </si>
  <si>
    <t>Stocks pâte 
à papier (tCO₂/ha)</t>
  </si>
  <si>
    <t>Stock produits 
bois (tCO₂/ha)</t>
  </si>
  <si>
    <t>V (m³/ha)</t>
  </si>
  <si>
    <t>Biomasse 
totale (tCO₂/ha)</t>
  </si>
  <si>
    <t>Stock moyen de long terme</t>
  </si>
  <si>
    <t>Référence</t>
  </si>
  <si>
    <t>Diff. stock moyen de long terme</t>
  </si>
  <si>
    <t>Diff. stock (30 ans)</t>
  </si>
  <si>
    <t>Gain CO₂ dans la biomasse</t>
  </si>
  <si>
    <t>Gain CO₂ dans la litière</t>
  </si>
  <si>
    <t>Gain en CO₂ dans le bois mort</t>
  </si>
  <si>
    <t>Gain en CO₂ dans le sol</t>
  </si>
  <si>
    <t>REA forêt générables</t>
  </si>
  <si>
    <t>Récolte pendant 30 ans (m³/ha)</t>
  </si>
  <si>
    <t>Coefficient de substitution</t>
  </si>
  <si>
    <t>REA produits</t>
  </si>
  <si>
    <t>REI substitution</t>
  </si>
  <si>
    <r>
      <t>Biomasse totale pin maritime
(tCO</t>
    </r>
    <r>
      <rPr>
        <b/>
        <sz val="11"/>
        <color theme="1"/>
        <rFont val="Calibri"/>
        <family val="2"/>
      </rPr>
      <t>₂</t>
    </r>
    <r>
      <rPr>
        <b/>
        <sz val="11"/>
        <color theme="1"/>
        <rFont val="Calibri"/>
        <family val="2"/>
        <scheme val="minor"/>
      </rPr>
      <t>/ha)</t>
    </r>
  </si>
  <si>
    <t>Pin maritime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</si>
</sst>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rgb="FFCFE7F5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rgb="FFCFE7F5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rgb="FFCFE7F5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1" xfId="0" applyFont="1" applyFill="1" applyBorder="1" applyAlignment="1">
      <alignment wrapText="1"/>
    </xf>
    <xf numFmtId="0" fontId="3" fillId="0" borderId="7" xfId="0" applyFont="1" applyBorder="1"/>
    <xf numFmtId="0" fontId="3" fillId="0" borderId="8" xfId="0" applyFont="1" applyBorder="1"/>
    <xf numFmtId="1" fontId="3" fillId="0" borderId="8" xfId="0" applyNumberFormat="1" applyFont="1" applyBorder="1"/>
    <xf numFmtId="164" fontId="3" fillId="0" borderId="8" xfId="0" applyNumberFormat="1" applyFont="1" applyBorder="1"/>
    <xf numFmtId="164" fontId="3" fillId="0" borderId="8" xfId="0" applyNumberFormat="1" applyFont="1" applyBorder="1" applyAlignment="1">
      <alignment horizontal="center"/>
    </xf>
    <xf numFmtId="2" fontId="3" fillId="0" borderId="9" xfId="0" applyNumberFormat="1" applyFont="1" applyBorder="1"/>
    <xf numFmtId="0" fontId="3" fillId="0" borderId="9" xfId="0" applyFont="1" applyBorder="1"/>
    <xf numFmtId="1" fontId="3" fillId="0" borderId="10" xfId="0" applyNumberFormat="1" applyFont="1" applyBorder="1"/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/>
    <xf numFmtId="2" fontId="3" fillId="0" borderId="7" xfId="0" applyNumberFormat="1" applyFont="1" applyBorder="1"/>
    <xf numFmtId="2" fontId="3" fillId="0" borderId="9" xfId="0" applyNumberFormat="1" applyFont="1" applyBorder="1" applyAlignment="1">
      <alignment horizontal="center"/>
    </xf>
    <xf numFmtId="0" fontId="3" fillId="0" borderId="12" xfId="0" applyFont="1" applyBorder="1"/>
    <xf numFmtId="0" fontId="3" fillId="0" borderId="13" xfId="0" applyFont="1" applyBorder="1"/>
    <xf numFmtId="1" fontId="3" fillId="0" borderId="13" xfId="0" applyNumberFormat="1" applyFont="1" applyBorder="1"/>
    <xf numFmtId="164" fontId="3" fillId="0" borderId="13" xfId="0" applyNumberFormat="1" applyFont="1" applyBorder="1"/>
    <xf numFmtId="164" fontId="3" fillId="0" borderId="13" xfId="0" applyNumberFormat="1" applyFont="1" applyBorder="1" applyAlignment="1">
      <alignment horizontal="center"/>
    </xf>
    <xf numFmtId="2" fontId="3" fillId="0" borderId="14" xfId="0" applyNumberFormat="1" applyFont="1" applyBorder="1"/>
    <xf numFmtId="0" fontId="3" fillId="0" borderId="14" xfId="0" applyFont="1" applyBorder="1"/>
    <xf numFmtId="1" fontId="3" fillId="0" borderId="15" xfId="0" applyNumberFormat="1" applyFont="1" applyBorder="1"/>
    <xf numFmtId="1" fontId="3" fillId="0" borderId="14" xfId="0" applyNumberFormat="1" applyFont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" fontId="3" fillId="0" borderId="16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0" fontId="0" fillId="0" borderId="0" xfId="0" applyFont="1" applyBorder="1"/>
    <xf numFmtId="164" fontId="0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9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64" fontId="0" fillId="0" borderId="0" xfId="0" applyNumberFormat="1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1" fontId="1" fillId="8" borderId="0" xfId="0" applyNumberFormat="1" applyFont="1" applyFill="1" applyAlignment="1">
      <alignment horizontal="center"/>
    </xf>
    <xf numFmtId="1" fontId="1" fillId="8" borderId="0" xfId="0" applyNumberFormat="1" applyFont="1" applyFill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Quantification!$E$1</c:f>
              <c:strCache>
                <c:ptCount val="1"/>
                <c:pt idx="0">
                  <c:v>Biomasse 
totale (tCO₂/ha)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Quantification!$A$2:$A$45</c:f>
              <c:numCache>
                <c:formatCode>General</c:formatCode>
                <c:ptCount val="4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</c:numCache>
            </c:numRef>
          </c:xVal>
          <c:yVal>
            <c:numRef>
              <c:f>Quantification!$E$2:$E$45</c:f>
              <c:numCache>
                <c:formatCode>0.0</c:formatCode>
                <c:ptCount val="44"/>
                <c:pt idx="0" formatCode="General">
                  <c:v>0</c:v>
                </c:pt>
                <c:pt idx="1">
                  <c:v>3.6796673131459507</c:v>
                </c:pt>
                <c:pt idx="2">
                  <c:v>7.1848231259998343</c:v>
                </c:pt>
                <c:pt idx="3">
                  <c:v>10.633620484188709</c:v>
                </c:pt>
                <c:pt idx="4">
                  <c:v>14.047677179605484</c:v>
                </c:pt>
                <c:pt idx="5">
                  <c:v>17.436791104214109</c:v>
                </c:pt>
                <c:pt idx="6">
                  <c:v>20.806551384664228</c:v>
                </c:pt>
                <c:pt idx="7">
                  <c:v>24.160561114800146</c:v>
                </c:pt>
                <c:pt idx="8">
                  <c:v>27.501329991734462</c:v>
                </c:pt>
                <c:pt idx="9">
                  <c:v>30.830702674770873</c:v>
                </c:pt>
                <c:pt idx="10">
                  <c:v>34.150089850661452</c:v>
                </c:pt>
                <c:pt idx="11">
                  <c:v>37.460603742273456</c:v>
                </c:pt>
                <c:pt idx="12">
                  <c:v>40.763142751326477</c:v>
                </c:pt>
                <c:pt idx="13">
                  <c:v>44.058447007477412</c:v>
                </c:pt>
                <c:pt idx="14">
                  <c:v>47.347136305954848</c:v>
                </c:pt>
                <c:pt idx="15">
                  <c:v>50.629736882594621</c:v>
                </c:pt>
                <c:pt idx="16">
                  <c:v>53.906700838909053</c:v>
                </c:pt>
                <c:pt idx="17">
                  <c:v>57.178420569613913</c:v>
                </c:pt>
                <c:pt idx="18">
                  <c:v>60.44523969749801</c:v>
                </c:pt>
                <c:pt idx="19">
                  <c:v>63.707461508656593</c:v>
                </c:pt>
                <c:pt idx="20">
                  <c:v>66.965355561225593</c:v>
                </c:pt>
                <c:pt idx="21">
                  <c:v>70.219162934807017</c:v>
                </c:pt>
                <c:pt idx="22">
                  <c:v>73.469100451673611</c:v>
                </c:pt>
                <c:pt idx="23">
                  <c:v>76.715364108786517</c:v>
                </c:pt>
                <c:pt idx="24">
                  <c:v>79.958131896098436</c:v>
                </c:pt>
                <c:pt idx="25">
                  <c:v>83.197566131903656</c:v>
                </c:pt>
                <c:pt idx="26">
                  <c:v>86.433815414014191</c:v>
                </c:pt>
                <c:pt idx="27">
                  <c:v>89.667016262311833</c:v>
                </c:pt>
                <c:pt idx="28">
                  <c:v>92.897294511118176</c:v>
                </c:pt>
                <c:pt idx="29">
                  <c:v>96.124766497065238</c:v>
                </c:pt>
                <c:pt idx="30">
                  <c:v>99.349540078518643</c:v>
                </c:pt>
                <c:pt idx="31">
                  <c:v>102.57171551525953</c:v>
                </c:pt>
                <c:pt idx="32">
                  <c:v>105.79138623147044</c:v>
                </c:pt>
                <c:pt idx="33">
                  <c:v>109.00863948066892</c:v>
                </c:pt>
                <c:pt idx="34">
                  <c:v>112.22355692777835</c:v>
                </c:pt>
                <c:pt idx="35">
                  <c:v>115.43621516079588</c:v>
                </c:pt>
                <c:pt idx="36">
                  <c:v>118.64668614234016</c:v>
                </c:pt>
                <c:pt idx="37">
                  <c:v>121.85503760961672</c:v>
                </c:pt>
                <c:pt idx="38">
                  <c:v>125.0613334299279</c:v>
                </c:pt>
                <c:pt idx="39">
                  <c:v>128.2656339177079</c:v>
                </c:pt>
                <c:pt idx="40">
                  <c:v>131.46799611812642</c:v>
                </c:pt>
                <c:pt idx="41">
                  <c:v>0</c:v>
                </c:pt>
                <c:pt idx="42">
                  <c:v>3.6796673131459507</c:v>
                </c:pt>
                <c:pt idx="43">
                  <c:v>7.1848231259998343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Quantification!$J$1</c:f>
              <c:strCache>
                <c:ptCount val="1"/>
                <c:pt idx="0">
                  <c:v>Biomasse totale pin maritime
(tCO₂/ha)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Quantification!$F$2:$F$49</c:f>
              <c:numCache>
                <c:formatCode>General</c:formatCode>
                <c:ptCount val="4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42</c:v>
                </c:pt>
              </c:numCache>
            </c:numRef>
          </c:xVal>
          <c:yVal>
            <c:numRef>
              <c:f>Quantification!$J$2:$J$49</c:f>
              <c:numCache>
                <c:formatCode>0.0</c:formatCode>
                <c:ptCount val="48"/>
                <c:pt idx="0" formatCode="General">
                  <c:v>0</c:v>
                </c:pt>
                <c:pt idx="1">
                  <c:v>1.5510941986885924</c:v>
                </c:pt>
                <c:pt idx="2">
                  <c:v>3.0231903145261385</c:v>
                </c:pt>
                <c:pt idx="3">
                  <c:v>5.900631269188306</c:v>
                </c:pt>
                <c:pt idx="4">
                  <c:v>10.134677616029224</c:v>
                </c:pt>
                <c:pt idx="5">
                  <c:v>14.312883377918808</c:v>
                </c:pt>
                <c:pt idx="6">
                  <c:v>18.454344288518698</c:v>
                </c:pt>
                <c:pt idx="7">
                  <c:v>23.935021531116348</c:v>
                </c:pt>
                <c:pt idx="8">
                  <c:v>30.736395877407301</c:v>
                </c:pt>
                <c:pt idx="9">
                  <c:v>37.495777668551533</c:v>
                </c:pt>
                <c:pt idx="10">
                  <c:v>45.56363466225568</c:v>
                </c:pt>
                <c:pt idx="11">
                  <c:v>54.928208921069135</c:v>
                </c:pt>
                <c:pt idx="12">
                  <c:v>66.459471748081853</c:v>
                </c:pt>
                <c:pt idx="13">
                  <c:v>89.518491602178926</c:v>
                </c:pt>
                <c:pt idx="14">
                  <c:v>115.34507792286411</c:v>
                </c:pt>
                <c:pt idx="15">
                  <c:v>86.133674582206382</c:v>
                </c:pt>
                <c:pt idx="16">
                  <c:v>107.7353130524844</c:v>
                </c:pt>
                <c:pt idx="17">
                  <c:v>121.79757291627975</c:v>
                </c:pt>
                <c:pt idx="18">
                  <c:v>137.94887635398439</c:v>
                </c:pt>
                <c:pt idx="19">
                  <c:v>155.82325453701938</c:v>
                </c:pt>
                <c:pt idx="20">
                  <c:v>178.71809195658315</c:v>
                </c:pt>
                <c:pt idx="21">
                  <c:v>133.35814820883837</c:v>
                </c:pt>
                <c:pt idx="22">
                  <c:v>156.01113549659763</c:v>
                </c:pt>
                <c:pt idx="23">
                  <c:v>179.4671614268108</c:v>
                </c:pt>
                <c:pt idx="24">
                  <c:v>203.97157947599115</c:v>
                </c:pt>
                <c:pt idx="25">
                  <c:v>229.34983593044981</c:v>
                </c:pt>
                <c:pt idx="26">
                  <c:v>256.16070947885601</c:v>
                </c:pt>
                <c:pt idx="27">
                  <c:v>283.4422200558077</c:v>
                </c:pt>
                <c:pt idx="28">
                  <c:v>213.94902698233361</c:v>
                </c:pt>
                <c:pt idx="29">
                  <c:v>235.98505858386397</c:v>
                </c:pt>
                <c:pt idx="30">
                  <c:v>258.0506253647863</c:v>
                </c:pt>
                <c:pt idx="31">
                  <c:v>280.5423775629647</c:v>
                </c:pt>
                <c:pt idx="32">
                  <c:v>303.43995205127447</c:v>
                </c:pt>
                <c:pt idx="33">
                  <c:v>326.35342702648569</c:v>
                </c:pt>
                <c:pt idx="34">
                  <c:v>244.75980794430973</c:v>
                </c:pt>
                <c:pt idx="35">
                  <c:v>263.03064485439239</c:v>
                </c:pt>
                <c:pt idx="36">
                  <c:v>281.21834051012081</c:v>
                </c:pt>
                <c:pt idx="37">
                  <c:v>299.80426673288258</c:v>
                </c:pt>
                <c:pt idx="38">
                  <c:v>318.41889760735023</c:v>
                </c:pt>
                <c:pt idx="39">
                  <c:v>337.03115895237863</c:v>
                </c:pt>
                <c:pt idx="40">
                  <c:v>355.84855705596402</c:v>
                </c:pt>
                <c:pt idx="41">
                  <c:v>374.56833778527488</c:v>
                </c:pt>
                <c:pt idx="42">
                  <c:v>393.40842768859216</c:v>
                </c:pt>
                <c:pt idx="43">
                  <c:v>412.36950492777049</c:v>
                </c:pt>
                <c:pt idx="44">
                  <c:v>431.08496372674944</c:v>
                </c:pt>
                <c:pt idx="45">
                  <c:v>449.65348242906884</c:v>
                </c:pt>
                <c:pt idx="46">
                  <c:v>468.52904418534735</c:v>
                </c:pt>
                <c:pt idx="47" formatCode="General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1944112"/>
        <c:axId val="2031941936"/>
      </c:scatterChart>
      <c:valAx>
        <c:axId val="2031944112"/>
        <c:scaling>
          <c:orientation val="minMax"/>
          <c:max val="43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31941936"/>
        <c:crosses val="autoZero"/>
        <c:crossBetween val="midCat"/>
      </c:valAx>
      <c:valAx>
        <c:axId val="2031941936"/>
        <c:scaling>
          <c:orientation val="minMax"/>
          <c:max val="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319441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180975</xdr:colOff>
      <xdr:row>17</xdr:row>
      <xdr:rowOff>14287</xdr:rowOff>
    </xdr:from>
    <xdr:to>
      <xdr:col>25</xdr:col>
      <xdr:colOff>180975</xdr:colOff>
      <xdr:row>31</xdr:row>
      <xdr:rowOff>90487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workbookViewId="0">
      <selection sqref="A1:XFD1"/>
    </sheetView>
  </sheetViews>
  <sheetFormatPr baseColWidth="10" defaultRowHeight="15" x14ac:dyDescent="0.25"/>
  <sheetData>
    <row r="1" spans="1:17" x14ac:dyDescent="0.25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5"/>
      <c r="K1" s="56"/>
      <c r="L1" s="53" t="s">
        <v>1</v>
      </c>
      <c r="M1" s="54"/>
      <c r="N1" s="54"/>
      <c r="O1" s="56"/>
      <c r="P1" s="57" t="s">
        <v>2</v>
      </c>
      <c r="Q1" s="58"/>
    </row>
    <row r="2" spans="1:17" ht="51.75" x14ac:dyDescent="0.25">
      <c r="A2" s="1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2" t="s">
        <v>12</v>
      </c>
      <c r="K2" s="3" t="s">
        <v>13</v>
      </c>
      <c r="L2" s="1" t="s">
        <v>5</v>
      </c>
      <c r="M2" s="2" t="s">
        <v>7</v>
      </c>
      <c r="N2" s="2" t="s">
        <v>8</v>
      </c>
      <c r="O2" s="3" t="s">
        <v>14</v>
      </c>
      <c r="P2" s="4" t="s">
        <v>15</v>
      </c>
      <c r="Q2" s="5" t="s">
        <v>16</v>
      </c>
    </row>
    <row r="3" spans="1:17" x14ac:dyDescent="0.25">
      <c r="A3" s="6"/>
      <c r="B3" s="7">
        <v>12</v>
      </c>
      <c r="C3" s="8">
        <v>1250.2</v>
      </c>
      <c r="D3" s="9">
        <v>14.63</v>
      </c>
      <c r="E3" s="9">
        <v>57.25</v>
      </c>
      <c r="F3" s="10">
        <f>E3-(E3*15/100)</f>
        <v>48.662500000000001</v>
      </c>
      <c r="G3" s="10">
        <v>8.61</v>
      </c>
      <c r="H3" s="10">
        <v>9.3634109497070295</v>
      </c>
      <c r="I3" s="9">
        <v>12.21</v>
      </c>
      <c r="J3" s="9">
        <f t="shared" ref="J3:J33" si="0">I3*3.14</f>
        <v>38.339400000000005</v>
      </c>
      <c r="K3" s="11">
        <v>4.4999999999999998E-2</v>
      </c>
      <c r="L3" s="6"/>
      <c r="M3" s="7"/>
      <c r="N3" s="7"/>
      <c r="O3" s="12"/>
      <c r="P3" s="13">
        <v>57.25</v>
      </c>
      <c r="Q3" s="14">
        <f>P3-(P3*15/100)</f>
        <v>48.662500000000001</v>
      </c>
    </row>
    <row r="4" spans="1:17" x14ac:dyDescent="0.25">
      <c r="A4" s="6"/>
      <c r="B4" s="7">
        <v>13</v>
      </c>
      <c r="C4" s="8">
        <v>1250.2</v>
      </c>
      <c r="D4" s="9">
        <v>17.920000000000002</v>
      </c>
      <c r="E4" s="9">
        <v>77.760000000000005</v>
      </c>
      <c r="F4" s="10">
        <f t="shared" ref="F4:F33" si="1">E4-(E4*15/100)</f>
        <v>66.096000000000004</v>
      </c>
      <c r="G4" s="10">
        <v>9.41</v>
      </c>
      <c r="H4" s="10">
        <v>10.2040538787841</v>
      </c>
      <c r="I4" s="9">
        <v>13.51</v>
      </c>
      <c r="J4" s="9">
        <f t="shared" si="0"/>
        <v>42.421399999999998</v>
      </c>
      <c r="K4" s="11">
        <v>6.2E-2</v>
      </c>
      <c r="L4" s="6"/>
      <c r="M4" s="7"/>
      <c r="N4" s="7"/>
      <c r="O4" s="12"/>
      <c r="P4" s="13">
        <v>77.760000000000005</v>
      </c>
      <c r="Q4" s="14">
        <f t="shared" ref="Q4:Q33" si="2">P4-(P4*15/100)</f>
        <v>66.096000000000004</v>
      </c>
    </row>
    <row r="5" spans="1:17" x14ac:dyDescent="0.25">
      <c r="A5" s="6" t="s">
        <v>17</v>
      </c>
      <c r="B5" s="7">
        <v>14</v>
      </c>
      <c r="C5" s="8">
        <v>1250.2</v>
      </c>
      <c r="D5" s="9">
        <v>21.29</v>
      </c>
      <c r="E5" s="9">
        <v>100.89</v>
      </c>
      <c r="F5" s="10">
        <f t="shared" si="1"/>
        <v>85.756500000000003</v>
      </c>
      <c r="G5" s="10">
        <v>10.210000000000001</v>
      </c>
      <c r="H5" s="10">
        <v>11.0439081192016</v>
      </c>
      <c r="I5" s="9">
        <v>14.72</v>
      </c>
      <c r="J5" s="9">
        <f t="shared" si="0"/>
        <v>46.220800000000004</v>
      </c>
      <c r="K5" s="11">
        <v>0.08</v>
      </c>
      <c r="L5" s="15">
        <v>374.4</v>
      </c>
      <c r="M5" s="9">
        <v>26.15</v>
      </c>
      <c r="N5" s="10">
        <f>M5-(M5*15/100)</f>
        <v>22.227499999999999</v>
      </c>
      <c r="O5" s="12">
        <v>7.0000000000000007E-2</v>
      </c>
      <c r="P5" s="13">
        <v>100.89</v>
      </c>
      <c r="Q5" s="14">
        <f t="shared" si="2"/>
        <v>85.756500000000003</v>
      </c>
    </row>
    <row r="6" spans="1:17" x14ac:dyDescent="0.25">
      <c r="A6" s="6"/>
      <c r="B6" s="7">
        <v>15</v>
      </c>
      <c r="C6" s="8">
        <v>875.8</v>
      </c>
      <c r="D6" s="9">
        <v>18.34</v>
      </c>
      <c r="E6" s="9">
        <v>94.06</v>
      </c>
      <c r="F6" s="10">
        <f t="shared" si="1"/>
        <v>79.950999999999993</v>
      </c>
      <c r="G6" s="10">
        <v>11.07</v>
      </c>
      <c r="H6" s="10">
        <v>11.837373733520501</v>
      </c>
      <c r="I6" s="9">
        <v>16.329999999999998</v>
      </c>
      <c r="J6" s="9">
        <f t="shared" si="0"/>
        <v>51.276199999999996</v>
      </c>
      <c r="K6" s="11">
        <v>0.107</v>
      </c>
      <c r="L6" s="16"/>
      <c r="M6" s="9"/>
      <c r="N6" s="9"/>
      <c r="O6" s="17"/>
      <c r="P6" s="13">
        <v>120.21</v>
      </c>
      <c r="Q6" s="14">
        <f t="shared" si="2"/>
        <v>102.1785</v>
      </c>
    </row>
    <row r="7" spans="1:17" x14ac:dyDescent="0.25">
      <c r="A7" s="6"/>
      <c r="B7" s="7">
        <v>16</v>
      </c>
      <c r="C7" s="8">
        <v>875.8</v>
      </c>
      <c r="D7" s="9">
        <v>21.12</v>
      </c>
      <c r="E7" s="9">
        <v>106.69</v>
      </c>
      <c r="F7" s="10">
        <f t="shared" si="1"/>
        <v>90.686499999999995</v>
      </c>
      <c r="G7" s="10">
        <v>11.82</v>
      </c>
      <c r="H7" s="10">
        <v>12.621767997741699</v>
      </c>
      <c r="I7" s="9">
        <v>17.52</v>
      </c>
      <c r="J7" s="9">
        <f t="shared" si="0"/>
        <v>55.012799999999999</v>
      </c>
      <c r="K7" s="11">
        <v>0.13200000000000001</v>
      </c>
      <c r="L7" s="16"/>
      <c r="M7" s="9"/>
      <c r="N7" s="9"/>
      <c r="O7" s="12"/>
      <c r="P7" s="13">
        <v>132.83000000000001</v>
      </c>
      <c r="Q7" s="14">
        <f t="shared" si="2"/>
        <v>112.90550000000002</v>
      </c>
    </row>
    <row r="8" spans="1:17" x14ac:dyDescent="0.25">
      <c r="A8" s="6"/>
      <c r="B8" s="7">
        <v>17</v>
      </c>
      <c r="C8" s="8">
        <v>875.8</v>
      </c>
      <c r="D8" s="9">
        <v>23.93</v>
      </c>
      <c r="E8" s="9">
        <v>121.24</v>
      </c>
      <c r="F8" s="10">
        <f t="shared" si="1"/>
        <v>103.054</v>
      </c>
      <c r="G8" s="10">
        <v>12.55</v>
      </c>
      <c r="H8" s="10">
        <v>13.399885177612299</v>
      </c>
      <c r="I8" s="9">
        <v>18.649999999999999</v>
      </c>
      <c r="J8" s="9">
        <f t="shared" si="0"/>
        <v>58.561</v>
      </c>
      <c r="K8" s="11">
        <v>0.159</v>
      </c>
      <c r="L8" s="16"/>
      <c r="M8" s="9"/>
      <c r="N8" s="9"/>
      <c r="O8" s="12"/>
      <c r="P8" s="13">
        <v>147.38999999999999</v>
      </c>
      <c r="Q8" s="14">
        <f t="shared" si="2"/>
        <v>125.28149999999999</v>
      </c>
    </row>
    <row r="9" spans="1:17" x14ac:dyDescent="0.25">
      <c r="A9" s="6"/>
      <c r="B9" s="7">
        <v>18</v>
      </c>
      <c r="C9" s="8">
        <v>875.8</v>
      </c>
      <c r="D9" s="9">
        <v>26.75</v>
      </c>
      <c r="E9" s="9">
        <v>137.38999999999999</v>
      </c>
      <c r="F9" s="10">
        <f t="shared" si="1"/>
        <v>116.78149999999999</v>
      </c>
      <c r="G9" s="10">
        <v>13.25</v>
      </c>
      <c r="H9" s="10">
        <v>14.1406650543212</v>
      </c>
      <c r="I9" s="9">
        <v>19.72</v>
      </c>
      <c r="J9" s="9">
        <f t="shared" si="0"/>
        <v>61.9208</v>
      </c>
      <c r="K9" s="11">
        <v>0.187</v>
      </c>
      <c r="L9" s="16"/>
      <c r="M9" s="9"/>
      <c r="N9" s="9"/>
      <c r="O9" s="12"/>
      <c r="P9" s="13">
        <v>163.54</v>
      </c>
      <c r="Q9" s="14">
        <f t="shared" si="2"/>
        <v>139.00899999999999</v>
      </c>
    </row>
    <row r="10" spans="1:17" x14ac:dyDescent="0.25">
      <c r="A10" s="6" t="s">
        <v>18</v>
      </c>
      <c r="B10" s="7">
        <v>19</v>
      </c>
      <c r="C10" s="8">
        <v>875.8</v>
      </c>
      <c r="D10" s="9">
        <v>29.58</v>
      </c>
      <c r="E10" s="9">
        <v>158.13999999999999</v>
      </c>
      <c r="F10" s="10">
        <f t="shared" si="1"/>
        <v>134.41899999999998</v>
      </c>
      <c r="G10" s="10">
        <v>13.93</v>
      </c>
      <c r="H10" s="10">
        <v>14.8462772369384</v>
      </c>
      <c r="I10" s="9">
        <v>20.74</v>
      </c>
      <c r="J10" s="9">
        <f t="shared" si="0"/>
        <v>65.123599999999996</v>
      </c>
      <c r="K10" s="11">
        <v>0.14699999999999999</v>
      </c>
      <c r="L10" s="15">
        <v>262</v>
      </c>
      <c r="M10" s="9">
        <v>41.04</v>
      </c>
      <c r="N10" s="10">
        <f>M10-(M10*15/100)</f>
        <v>34.884</v>
      </c>
      <c r="O10" s="11">
        <v>0.157</v>
      </c>
      <c r="P10" s="13">
        <v>184.29</v>
      </c>
      <c r="Q10" s="14">
        <f t="shared" si="2"/>
        <v>156.6465</v>
      </c>
    </row>
    <row r="11" spans="1:17" x14ac:dyDescent="0.25">
      <c r="A11" s="6"/>
      <c r="B11" s="7">
        <v>20</v>
      </c>
      <c r="C11" s="8">
        <v>613.79999999999995</v>
      </c>
      <c r="D11" s="9">
        <v>24.05</v>
      </c>
      <c r="E11" s="9">
        <v>137.56</v>
      </c>
      <c r="F11" s="10">
        <f t="shared" si="1"/>
        <v>116.926</v>
      </c>
      <c r="G11" s="10">
        <v>14.71</v>
      </c>
      <c r="H11" s="10">
        <v>15.551760673522899</v>
      </c>
      <c r="I11" s="9">
        <v>22.33</v>
      </c>
      <c r="J11" s="9">
        <f t="shared" si="0"/>
        <v>70.116199999999992</v>
      </c>
      <c r="K11" s="11">
        <v>0.20100000000000001</v>
      </c>
      <c r="L11" s="15"/>
      <c r="M11" s="9"/>
      <c r="N11" s="9"/>
      <c r="O11" s="17"/>
      <c r="P11" s="13">
        <v>204.74</v>
      </c>
      <c r="Q11" s="14">
        <f t="shared" si="2"/>
        <v>174.029</v>
      </c>
    </row>
    <row r="12" spans="1:17" x14ac:dyDescent="0.25">
      <c r="A12" s="6"/>
      <c r="B12" s="7">
        <v>21</v>
      </c>
      <c r="C12" s="8">
        <v>613.79999999999995</v>
      </c>
      <c r="D12" s="9">
        <v>26.31</v>
      </c>
      <c r="E12" s="9">
        <v>158.82</v>
      </c>
      <c r="F12" s="10">
        <f t="shared" si="1"/>
        <v>134.99699999999999</v>
      </c>
      <c r="G12" s="10">
        <v>15.33</v>
      </c>
      <c r="H12" s="10">
        <v>16.208873748779201</v>
      </c>
      <c r="I12" s="9">
        <v>23.36</v>
      </c>
      <c r="J12" s="9">
        <f t="shared" si="0"/>
        <v>73.350400000000008</v>
      </c>
      <c r="K12" s="11">
        <v>0.24</v>
      </c>
      <c r="L12" s="15"/>
      <c r="M12" s="9"/>
      <c r="N12" s="9"/>
      <c r="O12" s="12"/>
      <c r="P12" s="13">
        <v>226</v>
      </c>
      <c r="Q12" s="14">
        <f t="shared" si="2"/>
        <v>192.1</v>
      </c>
    </row>
    <row r="13" spans="1:17" x14ac:dyDescent="0.25">
      <c r="A13" s="6"/>
      <c r="B13" s="7">
        <v>22</v>
      </c>
      <c r="C13" s="8">
        <v>613.79999999999995</v>
      </c>
      <c r="D13" s="9">
        <v>28.57</v>
      </c>
      <c r="E13" s="9">
        <v>181.1</v>
      </c>
      <c r="F13" s="10">
        <f t="shared" si="1"/>
        <v>153.935</v>
      </c>
      <c r="G13" s="10">
        <v>15.94</v>
      </c>
      <c r="H13" s="10">
        <v>16.852176666259702</v>
      </c>
      <c r="I13" s="9">
        <v>24.35</v>
      </c>
      <c r="J13" s="9">
        <f t="shared" si="0"/>
        <v>76.459000000000003</v>
      </c>
      <c r="K13" s="11">
        <v>0.28000000000000003</v>
      </c>
      <c r="L13" s="15"/>
      <c r="M13" s="9"/>
      <c r="N13" s="9"/>
      <c r="O13" s="12"/>
      <c r="P13" s="13">
        <v>248.28</v>
      </c>
      <c r="Q13" s="14">
        <f t="shared" si="2"/>
        <v>211.03800000000001</v>
      </c>
    </row>
    <row r="14" spans="1:17" x14ac:dyDescent="0.25">
      <c r="A14" s="6"/>
      <c r="B14" s="7">
        <v>23</v>
      </c>
      <c r="C14" s="8">
        <v>613.79999999999995</v>
      </c>
      <c r="D14" s="9">
        <v>30.83</v>
      </c>
      <c r="E14" s="9">
        <v>204.24</v>
      </c>
      <c r="F14" s="10">
        <f t="shared" si="1"/>
        <v>173.60400000000001</v>
      </c>
      <c r="G14" s="10">
        <v>16.53</v>
      </c>
      <c r="H14" s="10">
        <v>17.4828166961669</v>
      </c>
      <c r="I14" s="9">
        <v>25.29</v>
      </c>
      <c r="J14" s="9">
        <f t="shared" si="0"/>
        <v>79.410600000000002</v>
      </c>
      <c r="K14" s="11">
        <v>0.32100000000000001</v>
      </c>
      <c r="L14" s="15"/>
      <c r="M14" s="9"/>
      <c r="N14" s="9"/>
      <c r="O14" s="12"/>
      <c r="P14" s="13">
        <v>271.42</v>
      </c>
      <c r="Q14" s="14">
        <f t="shared" si="2"/>
        <v>230.70700000000002</v>
      </c>
    </row>
    <row r="15" spans="1:17" x14ac:dyDescent="0.25">
      <c r="A15" s="6"/>
      <c r="B15" s="7">
        <v>24</v>
      </c>
      <c r="C15" s="8">
        <v>613.79999999999995</v>
      </c>
      <c r="D15" s="9">
        <v>33.07</v>
      </c>
      <c r="E15" s="9">
        <v>228.75</v>
      </c>
      <c r="F15" s="10">
        <f t="shared" si="1"/>
        <v>194.4375</v>
      </c>
      <c r="G15" s="10">
        <v>17.09</v>
      </c>
      <c r="H15" s="10">
        <v>18.0689601898193</v>
      </c>
      <c r="I15" s="9">
        <v>26.19</v>
      </c>
      <c r="J15" s="9">
        <f t="shared" si="0"/>
        <v>82.23660000000001</v>
      </c>
      <c r="K15" s="11">
        <v>0.36299999999999999</v>
      </c>
      <c r="L15" s="15"/>
      <c r="M15" s="9"/>
      <c r="N15" s="9"/>
      <c r="O15" s="12"/>
      <c r="P15" s="13">
        <v>295.93</v>
      </c>
      <c r="Q15" s="14">
        <f t="shared" si="2"/>
        <v>251.54050000000001</v>
      </c>
    </row>
    <row r="16" spans="1:17" x14ac:dyDescent="0.25">
      <c r="A16" s="6" t="s">
        <v>19</v>
      </c>
      <c r="B16" s="7">
        <v>25</v>
      </c>
      <c r="C16" s="8">
        <v>613.79999999999995</v>
      </c>
      <c r="D16" s="9">
        <v>35.299999999999997</v>
      </c>
      <c r="E16" s="9">
        <v>253.75</v>
      </c>
      <c r="F16" s="10">
        <f t="shared" si="1"/>
        <v>215.6875</v>
      </c>
      <c r="G16" s="10">
        <v>17.64</v>
      </c>
      <c r="H16" s="10">
        <v>18.660894393920898</v>
      </c>
      <c r="I16" s="9">
        <v>27.06</v>
      </c>
      <c r="J16" s="9">
        <f t="shared" si="0"/>
        <v>84.968400000000003</v>
      </c>
      <c r="K16" s="11">
        <v>0.40500000000000003</v>
      </c>
      <c r="L16" s="15">
        <v>183.6</v>
      </c>
      <c r="M16" s="9">
        <v>63.56</v>
      </c>
      <c r="N16" s="10">
        <f>M16-(M16*15/100)</f>
        <v>54.026000000000003</v>
      </c>
      <c r="O16" s="11">
        <v>0.34599999999999997</v>
      </c>
      <c r="P16" s="13">
        <v>320.93</v>
      </c>
      <c r="Q16" s="14">
        <f t="shared" si="2"/>
        <v>272.79050000000001</v>
      </c>
    </row>
    <row r="17" spans="1:17" x14ac:dyDescent="0.25">
      <c r="A17" s="6"/>
      <c r="B17" s="7">
        <v>26</v>
      </c>
      <c r="C17" s="8">
        <v>430.2</v>
      </c>
      <c r="D17" s="9">
        <v>27.85</v>
      </c>
      <c r="E17" s="9">
        <v>210.3</v>
      </c>
      <c r="F17" s="10">
        <f t="shared" si="1"/>
        <v>178.755</v>
      </c>
      <c r="G17" s="10">
        <v>18.329999999999998</v>
      </c>
      <c r="H17" s="10">
        <v>19.210241317748999</v>
      </c>
      <c r="I17" s="9">
        <v>28.71</v>
      </c>
      <c r="J17" s="9">
        <f t="shared" si="0"/>
        <v>90.1494</v>
      </c>
      <c r="K17" s="11">
        <v>0.48199999999999998</v>
      </c>
      <c r="L17" s="15"/>
      <c r="M17" s="9"/>
      <c r="N17" s="9"/>
      <c r="O17" s="17"/>
      <c r="P17" s="13">
        <v>341.04</v>
      </c>
      <c r="Q17" s="14">
        <f t="shared" si="2"/>
        <v>289.88400000000001</v>
      </c>
    </row>
    <row r="18" spans="1:17" x14ac:dyDescent="0.25">
      <c r="A18" s="6"/>
      <c r="B18" s="7">
        <v>27</v>
      </c>
      <c r="C18" s="8">
        <v>430.2</v>
      </c>
      <c r="D18" s="9">
        <v>29.61</v>
      </c>
      <c r="E18" s="9">
        <v>230.48</v>
      </c>
      <c r="F18" s="10">
        <f t="shared" si="1"/>
        <v>195.90799999999999</v>
      </c>
      <c r="G18" s="10">
        <v>18.829999999999998</v>
      </c>
      <c r="H18" s="10">
        <v>19.750564575195298</v>
      </c>
      <c r="I18" s="9">
        <v>29.6</v>
      </c>
      <c r="J18" s="9">
        <f t="shared" si="0"/>
        <v>92.944000000000003</v>
      </c>
      <c r="K18" s="11">
        <v>0.53</v>
      </c>
      <c r="L18" s="15"/>
      <c r="M18" s="9"/>
      <c r="N18" s="9"/>
      <c r="O18" s="12"/>
      <c r="P18" s="13">
        <v>361.22</v>
      </c>
      <c r="Q18" s="14">
        <f t="shared" si="2"/>
        <v>307.03700000000003</v>
      </c>
    </row>
    <row r="19" spans="1:17" x14ac:dyDescent="0.25">
      <c r="A19" s="6"/>
      <c r="B19" s="7">
        <v>28</v>
      </c>
      <c r="C19" s="8">
        <v>430.2</v>
      </c>
      <c r="D19" s="9">
        <v>31.37</v>
      </c>
      <c r="E19" s="9">
        <v>251.09</v>
      </c>
      <c r="F19" s="10">
        <f t="shared" si="1"/>
        <v>213.4265</v>
      </c>
      <c r="G19" s="10">
        <v>19.32</v>
      </c>
      <c r="H19" s="10">
        <v>20.266212463378899</v>
      </c>
      <c r="I19" s="9">
        <v>30.47</v>
      </c>
      <c r="J19" s="9">
        <f t="shared" si="0"/>
        <v>95.675799999999995</v>
      </c>
      <c r="K19" s="11">
        <v>0.57799999999999996</v>
      </c>
      <c r="L19" s="15"/>
      <c r="M19" s="9"/>
      <c r="N19" s="9"/>
      <c r="O19" s="12"/>
      <c r="P19" s="13">
        <v>381.83</v>
      </c>
      <c r="Q19" s="14">
        <f t="shared" si="2"/>
        <v>324.55549999999999</v>
      </c>
    </row>
    <row r="20" spans="1:17" x14ac:dyDescent="0.25">
      <c r="A20" s="6"/>
      <c r="B20" s="7">
        <v>29</v>
      </c>
      <c r="C20" s="8">
        <v>430.2</v>
      </c>
      <c r="D20" s="9">
        <v>33.119999999999997</v>
      </c>
      <c r="E20" s="9">
        <v>272.11</v>
      </c>
      <c r="F20" s="10">
        <f t="shared" si="1"/>
        <v>231.29350000000002</v>
      </c>
      <c r="G20" s="10">
        <v>19.78</v>
      </c>
      <c r="H20" s="10">
        <v>20.7578430175781</v>
      </c>
      <c r="I20" s="9">
        <v>31.31</v>
      </c>
      <c r="J20" s="9">
        <f t="shared" si="0"/>
        <v>98.313400000000001</v>
      </c>
      <c r="K20" s="11">
        <v>0.627</v>
      </c>
      <c r="L20" s="15"/>
      <c r="M20" s="9"/>
      <c r="N20" s="9"/>
      <c r="O20" s="12"/>
      <c r="P20" s="13">
        <v>402.85</v>
      </c>
      <c r="Q20" s="14">
        <f t="shared" si="2"/>
        <v>342.42250000000001</v>
      </c>
    </row>
    <row r="21" spans="1:17" x14ac:dyDescent="0.25">
      <c r="A21" s="6" t="s">
        <v>20</v>
      </c>
      <c r="B21" s="7">
        <v>30</v>
      </c>
      <c r="C21" s="8">
        <v>430.2</v>
      </c>
      <c r="D21" s="9">
        <v>34.86</v>
      </c>
      <c r="E21" s="9">
        <v>293.18</v>
      </c>
      <c r="F21" s="10">
        <f t="shared" si="1"/>
        <v>249.203</v>
      </c>
      <c r="G21" s="10">
        <v>20.239999999999998</v>
      </c>
      <c r="H21" s="10">
        <v>21.2422981262207</v>
      </c>
      <c r="I21" s="9">
        <v>32.119999999999997</v>
      </c>
      <c r="J21" s="9">
        <f t="shared" si="0"/>
        <v>100.85679999999999</v>
      </c>
      <c r="K21" s="11">
        <v>0.67700000000000005</v>
      </c>
      <c r="L21" s="15">
        <v>129.4</v>
      </c>
      <c r="M21" s="9">
        <v>74.86</v>
      </c>
      <c r="N21" s="10">
        <f>M21-(M21*15/100)</f>
        <v>63.631</v>
      </c>
      <c r="O21" s="17">
        <v>0.57899999999999996</v>
      </c>
      <c r="P21" s="13">
        <v>423.92</v>
      </c>
      <c r="Q21" s="14">
        <f t="shared" si="2"/>
        <v>360.33199999999999</v>
      </c>
    </row>
    <row r="22" spans="1:17" x14ac:dyDescent="0.25">
      <c r="A22" s="6"/>
      <c r="B22" s="7">
        <v>31</v>
      </c>
      <c r="C22" s="8">
        <v>300.8</v>
      </c>
      <c r="D22" s="9">
        <v>27.05</v>
      </c>
      <c r="E22" s="9">
        <v>235.04</v>
      </c>
      <c r="F22" s="10">
        <f t="shared" si="1"/>
        <v>199.78399999999999</v>
      </c>
      <c r="G22" s="10">
        <v>20.84</v>
      </c>
      <c r="H22" s="10">
        <v>21.703834533691399</v>
      </c>
      <c r="I22" s="9">
        <v>33.840000000000003</v>
      </c>
      <c r="J22" s="9">
        <f t="shared" si="0"/>
        <v>106.25760000000001</v>
      </c>
      <c r="K22" s="11">
        <v>0.77600000000000002</v>
      </c>
      <c r="L22" s="6"/>
      <c r="M22" s="7"/>
      <c r="N22" s="7"/>
      <c r="O22" s="12"/>
      <c r="P22" s="13">
        <v>440.64</v>
      </c>
      <c r="Q22" s="14">
        <f t="shared" si="2"/>
        <v>374.54399999999998</v>
      </c>
    </row>
    <row r="23" spans="1:17" x14ac:dyDescent="0.25">
      <c r="A23" s="6"/>
      <c r="B23" s="7">
        <v>32</v>
      </c>
      <c r="C23" s="8">
        <v>300.8</v>
      </c>
      <c r="D23" s="9">
        <v>28.41</v>
      </c>
      <c r="E23" s="9">
        <v>251.71</v>
      </c>
      <c r="F23" s="10">
        <f t="shared" si="1"/>
        <v>213.95350000000002</v>
      </c>
      <c r="G23" s="10">
        <v>21.27</v>
      </c>
      <c r="H23" s="10">
        <v>22.159145355224599</v>
      </c>
      <c r="I23" s="9">
        <v>34.68</v>
      </c>
      <c r="J23" s="9">
        <f t="shared" si="0"/>
        <v>108.8952</v>
      </c>
      <c r="K23" s="11">
        <v>0.83199999999999996</v>
      </c>
      <c r="L23" s="6"/>
      <c r="M23" s="7"/>
      <c r="N23" s="7"/>
      <c r="O23" s="12"/>
      <c r="P23" s="13">
        <v>457.31</v>
      </c>
      <c r="Q23" s="14">
        <f t="shared" si="2"/>
        <v>388.71350000000001</v>
      </c>
    </row>
    <row r="24" spans="1:17" x14ac:dyDescent="0.25">
      <c r="A24" s="6"/>
      <c r="B24" s="7">
        <v>33</v>
      </c>
      <c r="C24" s="8">
        <v>300.8</v>
      </c>
      <c r="D24" s="9">
        <v>29.76</v>
      </c>
      <c r="E24" s="9">
        <v>268.77</v>
      </c>
      <c r="F24" s="10">
        <f t="shared" si="1"/>
        <v>228.4545</v>
      </c>
      <c r="G24" s="10">
        <v>21.69</v>
      </c>
      <c r="H24" s="10">
        <v>22.592445373535099</v>
      </c>
      <c r="I24" s="9">
        <v>35.49</v>
      </c>
      <c r="J24" s="9">
        <f t="shared" si="0"/>
        <v>111.43860000000001</v>
      </c>
      <c r="K24" s="11">
        <v>0.88900000000000001</v>
      </c>
      <c r="L24" s="6"/>
      <c r="M24" s="7"/>
      <c r="N24" s="7"/>
      <c r="O24" s="12"/>
      <c r="P24" s="13">
        <v>474.37</v>
      </c>
      <c r="Q24" s="14">
        <f t="shared" si="2"/>
        <v>403.21449999999999</v>
      </c>
    </row>
    <row r="25" spans="1:17" x14ac:dyDescent="0.25">
      <c r="A25" s="6"/>
      <c r="B25" s="7">
        <v>34</v>
      </c>
      <c r="C25" s="8">
        <v>300.8</v>
      </c>
      <c r="D25" s="9">
        <v>31.11</v>
      </c>
      <c r="E25" s="9">
        <v>285.88</v>
      </c>
      <c r="F25" s="10">
        <f t="shared" si="1"/>
        <v>242.99799999999999</v>
      </c>
      <c r="G25" s="10">
        <v>22.08</v>
      </c>
      <c r="H25" s="10">
        <v>23.004156112670898</v>
      </c>
      <c r="I25" s="9">
        <v>36.29</v>
      </c>
      <c r="J25" s="9">
        <f t="shared" si="0"/>
        <v>113.95060000000001</v>
      </c>
      <c r="K25" s="11">
        <v>0.94499999999999995</v>
      </c>
      <c r="L25" s="6"/>
      <c r="M25" s="7"/>
      <c r="N25" s="7"/>
      <c r="O25" s="12"/>
      <c r="P25" s="13">
        <v>491.48</v>
      </c>
      <c r="Q25" s="14">
        <f t="shared" si="2"/>
        <v>417.75800000000004</v>
      </c>
    </row>
    <row r="26" spans="1:17" x14ac:dyDescent="0.25">
      <c r="A26" s="6"/>
      <c r="B26" s="7">
        <v>35</v>
      </c>
      <c r="C26" s="8">
        <v>300.8</v>
      </c>
      <c r="D26" s="9">
        <v>32.46</v>
      </c>
      <c r="E26" s="9">
        <v>303.01</v>
      </c>
      <c r="F26" s="10">
        <f t="shared" si="1"/>
        <v>257.55849999999998</v>
      </c>
      <c r="G26" s="10">
        <v>22.46</v>
      </c>
      <c r="H26" s="10">
        <v>23.410789489746001</v>
      </c>
      <c r="I26" s="9">
        <v>37.06</v>
      </c>
      <c r="J26" s="9">
        <f t="shared" si="0"/>
        <v>116.36840000000001</v>
      </c>
      <c r="K26" s="11">
        <v>1.002</v>
      </c>
      <c r="L26" s="6"/>
      <c r="M26" s="7"/>
      <c r="N26" s="7"/>
      <c r="O26" s="12"/>
      <c r="P26" s="13">
        <v>508.61</v>
      </c>
      <c r="Q26" s="14">
        <f t="shared" si="2"/>
        <v>432.31850000000003</v>
      </c>
    </row>
    <row r="27" spans="1:17" x14ac:dyDescent="0.25">
      <c r="A27" s="6"/>
      <c r="B27" s="7">
        <v>36</v>
      </c>
      <c r="C27" s="8">
        <v>300.8</v>
      </c>
      <c r="D27" s="9">
        <v>33.79</v>
      </c>
      <c r="E27" s="9">
        <v>320.35000000000002</v>
      </c>
      <c r="F27" s="10">
        <f t="shared" si="1"/>
        <v>272.29750000000001</v>
      </c>
      <c r="G27" s="10">
        <v>22.85</v>
      </c>
      <c r="H27" s="10">
        <v>23.812643051147401</v>
      </c>
      <c r="I27" s="9">
        <v>37.82</v>
      </c>
      <c r="J27" s="9">
        <f t="shared" si="0"/>
        <v>118.7548</v>
      </c>
      <c r="K27" s="11">
        <v>1.06</v>
      </c>
      <c r="L27" s="6"/>
      <c r="M27" s="7"/>
      <c r="N27" s="7"/>
      <c r="O27" s="12"/>
      <c r="P27" s="13">
        <v>525.95000000000005</v>
      </c>
      <c r="Q27" s="14">
        <f t="shared" si="2"/>
        <v>447.0575</v>
      </c>
    </row>
    <row r="28" spans="1:17" x14ac:dyDescent="0.25">
      <c r="A28" s="6"/>
      <c r="B28" s="7">
        <v>37</v>
      </c>
      <c r="C28" s="8">
        <v>300.8</v>
      </c>
      <c r="D28" s="9">
        <v>35.119999999999997</v>
      </c>
      <c r="E28" s="9">
        <v>337.62</v>
      </c>
      <c r="F28" s="10">
        <f t="shared" si="1"/>
        <v>286.97699999999998</v>
      </c>
      <c r="G28" s="10">
        <v>23.2</v>
      </c>
      <c r="H28" s="10">
        <v>24.193891525268501</v>
      </c>
      <c r="I28" s="9">
        <v>38.56</v>
      </c>
      <c r="J28" s="9">
        <f t="shared" si="0"/>
        <v>121.07840000000002</v>
      </c>
      <c r="K28" s="11">
        <v>1.117</v>
      </c>
      <c r="L28" s="6"/>
      <c r="M28" s="7"/>
      <c r="N28" s="7"/>
      <c r="O28" s="12"/>
      <c r="P28" s="13">
        <v>543.22</v>
      </c>
      <c r="Q28" s="14">
        <f t="shared" si="2"/>
        <v>461.73700000000002</v>
      </c>
    </row>
    <row r="29" spans="1:17" x14ac:dyDescent="0.25">
      <c r="A29" s="6"/>
      <c r="B29" s="7">
        <v>38</v>
      </c>
      <c r="C29" s="8">
        <v>300.8</v>
      </c>
      <c r="D29" s="9">
        <v>36.44</v>
      </c>
      <c r="E29" s="9">
        <v>355.02</v>
      </c>
      <c r="F29" s="10">
        <f t="shared" si="1"/>
        <v>301.767</v>
      </c>
      <c r="G29" s="10">
        <v>23.54</v>
      </c>
      <c r="H29" s="10">
        <v>24.554843902587798</v>
      </c>
      <c r="I29" s="9">
        <v>39.270000000000003</v>
      </c>
      <c r="J29" s="9">
        <f t="shared" si="0"/>
        <v>123.30780000000001</v>
      </c>
      <c r="K29" s="11">
        <v>1.1739999999999999</v>
      </c>
      <c r="L29" s="6"/>
      <c r="M29" s="7"/>
      <c r="N29" s="7"/>
      <c r="O29" s="12"/>
      <c r="P29" s="13">
        <v>560.62</v>
      </c>
      <c r="Q29" s="14">
        <f t="shared" si="2"/>
        <v>476.52700000000004</v>
      </c>
    </row>
    <row r="30" spans="1:17" x14ac:dyDescent="0.25">
      <c r="A30" s="6"/>
      <c r="B30" s="7">
        <v>39</v>
      </c>
      <c r="C30" s="8">
        <v>300.8</v>
      </c>
      <c r="D30" s="9">
        <v>37.75</v>
      </c>
      <c r="E30" s="9">
        <v>372.55</v>
      </c>
      <c r="F30" s="10">
        <f t="shared" si="1"/>
        <v>316.66750000000002</v>
      </c>
      <c r="G30" s="10">
        <v>23.88</v>
      </c>
      <c r="H30" s="10">
        <v>24.9118347167968</v>
      </c>
      <c r="I30" s="9">
        <v>39.97</v>
      </c>
      <c r="J30" s="9">
        <f t="shared" si="0"/>
        <v>125.50580000000001</v>
      </c>
      <c r="K30" s="11">
        <v>1.232</v>
      </c>
      <c r="L30" s="6"/>
      <c r="M30" s="7"/>
      <c r="N30" s="7"/>
      <c r="O30" s="12"/>
      <c r="P30" s="13">
        <v>578.15</v>
      </c>
      <c r="Q30" s="14">
        <f t="shared" si="2"/>
        <v>491.42750000000001</v>
      </c>
    </row>
    <row r="31" spans="1:17" x14ac:dyDescent="0.25">
      <c r="A31" s="6"/>
      <c r="B31" s="7">
        <v>40</v>
      </c>
      <c r="C31" s="8">
        <v>300.8</v>
      </c>
      <c r="D31" s="9">
        <v>39.03</v>
      </c>
      <c r="E31" s="9">
        <v>389.87</v>
      </c>
      <c r="F31" s="10">
        <f t="shared" si="1"/>
        <v>331.3895</v>
      </c>
      <c r="G31" s="10">
        <v>24.2</v>
      </c>
      <c r="H31" s="10">
        <v>25.249034881591701</v>
      </c>
      <c r="I31" s="9">
        <v>40.65</v>
      </c>
      <c r="J31" s="9">
        <f t="shared" si="0"/>
        <v>127.64100000000001</v>
      </c>
      <c r="K31" s="11">
        <v>1.2889999999999999</v>
      </c>
      <c r="L31" s="6"/>
      <c r="M31" s="7"/>
      <c r="N31" s="7"/>
      <c r="O31" s="12"/>
      <c r="P31" s="13">
        <v>595.47</v>
      </c>
      <c r="Q31" s="14">
        <f t="shared" si="2"/>
        <v>506.14949999999999</v>
      </c>
    </row>
    <row r="32" spans="1:17" x14ac:dyDescent="0.25">
      <c r="A32" s="6"/>
      <c r="B32" s="7">
        <v>41</v>
      </c>
      <c r="C32" s="8">
        <v>300.8</v>
      </c>
      <c r="D32" s="9">
        <v>40.31</v>
      </c>
      <c r="E32" s="9">
        <v>407.07</v>
      </c>
      <c r="F32" s="10">
        <f t="shared" si="1"/>
        <v>346.0095</v>
      </c>
      <c r="G32" s="10">
        <v>24.5</v>
      </c>
      <c r="H32" s="10">
        <v>25.5827102661132</v>
      </c>
      <c r="I32" s="9">
        <v>41.31</v>
      </c>
      <c r="J32" s="9">
        <f t="shared" si="0"/>
        <v>129.71340000000001</v>
      </c>
      <c r="K32" s="11">
        <v>1.3460000000000001</v>
      </c>
      <c r="L32" s="6"/>
      <c r="M32" s="7"/>
      <c r="N32" s="7"/>
      <c r="O32" s="12"/>
      <c r="P32" s="13">
        <v>612.66999999999996</v>
      </c>
      <c r="Q32" s="14">
        <f t="shared" si="2"/>
        <v>520.76949999999999</v>
      </c>
    </row>
    <row r="33" spans="1:17" ht="15.75" thickBot="1" x14ac:dyDescent="0.3">
      <c r="A33" s="18" t="s">
        <v>21</v>
      </c>
      <c r="B33" s="19">
        <v>42</v>
      </c>
      <c r="C33" s="20">
        <v>300.8</v>
      </c>
      <c r="D33" s="21">
        <v>41.58</v>
      </c>
      <c r="E33" s="21">
        <v>424.57</v>
      </c>
      <c r="F33" s="22">
        <f t="shared" si="1"/>
        <v>360.8845</v>
      </c>
      <c r="G33" s="22">
        <v>24.81</v>
      </c>
      <c r="H33" s="22">
        <v>25.897027969360298</v>
      </c>
      <c r="I33" s="21">
        <v>41.95</v>
      </c>
      <c r="J33" s="21">
        <f t="shared" si="0"/>
        <v>131.72300000000001</v>
      </c>
      <c r="K33" s="23">
        <v>1.4039999999999999</v>
      </c>
      <c r="L33" s="18"/>
      <c r="M33" s="19"/>
      <c r="N33" s="19"/>
      <c r="O33" s="24"/>
      <c r="P33" s="25">
        <v>630.16999999999996</v>
      </c>
      <c r="Q33" s="26">
        <f t="shared" si="2"/>
        <v>535.64449999999999</v>
      </c>
    </row>
    <row r="34" spans="1:17" x14ac:dyDescent="0.25">
      <c r="Q34" s="37"/>
    </row>
  </sheetData>
  <mergeCells count="3">
    <mergeCell ref="A1:K1"/>
    <mergeCell ref="L1:O1"/>
    <mergeCell ref="P1:Q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5"/>
  <sheetViews>
    <sheetView tabSelected="1" topLeftCell="G1" workbookViewId="0">
      <selection activeCell="U3" sqref="U3"/>
    </sheetView>
  </sheetViews>
  <sheetFormatPr baseColWidth="10" defaultRowHeight="15" x14ac:dyDescent="0.25"/>
  <cols>
    <col min="1" max="1" width="6.85546875" bestFit="1" customWidth="1"/>
    <col min="2" max="2" width="9.5703125" bestFit="1" customWidth="1"/>
    <col min="3" max="5" width="9.42578125" bestFit="1" customWidth="1"/>
    <col min="6" max="6" width="6.85546875" bestFit="1" customWidth="1"/>
    <col min="7" max="7" width="9.5703125" bestFit="1" customWidth="1"/>
    <col min="8" max="9" width="9.42578125" bestFit="1" customWidth="1"/>
    <col min="11" max="11" width="6.85546875" bestFit="1" customWidth="1"/>
    <col min="12" max="12" width="9" bestFit="1" customWidth="1"/>
    <col min="13" max="13" width="9.42578125" bestFit="1" customWidth="1"/>
    <col min="14" max="14" width="11.7109375" bestFit="1" customWidth="1"/>
    <col min="15" max="15" width="8.42578125" bestFit="1" customWidth="1"/>
    <col min="16" max="16" width="9.42578125" bestFit="1" customWidth="1"/>
    <col min="17" max="17" width="9.7109375" bestFit="1" customWidth="1"/>
    <col min="18" max="18" width="11" bestFit="1" customWidth="1"/>
    <col min="19" max="19" width="9.42578125" bestFit="1" customWidth="1"/>
    <col min="21" max="21" width="12.42578125" bestFit="1" customWidth="1"/>
    <col min="22" max="22" width="29.7109375" bestFit="1" customWidth="1"/>
  </cols>
  <sheetData>
    <row r="1" spans="1:23" ht="60" x14ac:dyDescent="0.25">
      <c r="A1" s="27" t="s">
        <v>22</v>
      </c>
      <c r="B1" s="27" t="s">
        <v>34</v>
      </c>
      <c r="C1" s="28" t="s">
        <v>24</v>
      </c>
      <c r="D1" s="28" t="s">
        <v>25</v>
      </c>
      <c r="E1" s="28" t="s">
        <v>35</v>
      </c>
      <c r="F1" s="29" t="s">
        <v>22</v>
      </c>
      <c r="G1" s="30" t="s">
        <v>23</v>
      </c>
      <c r="H1" s="31" t="s">
        <v>24</v>
      </c>
      <c r="I1" s="31" t="s">
        <v>25</v>
      </c>
      <c r="J1" s="31" t="s">
        <v>49</v>
      </c>
      <c r="K1" s="32" t="s">
        <v>22</v>
      </c>
      <c r="L1" s="33" t="s">
        <v>26</v>
      </c>
      <c r="M1" s="34" t="s">
        <v>27</v>
      </c>
      <c r="N1" s="34" t="s">
        <v>28</v>
      </c>
      <c r="O1" s="33" t="s">
        <v>29</v>
      </c>
      <c r="P1" s="33" t="s">
        <v>30</v>
      </c>
      <c r="Q1" s="33" t="s">
        <v>31</v>
      </c>
      <c r="R1" s="33" t="s">
        <v>32</v>
      </c>
      <c r="S1" s="33" t="s">
        <v>33</v>
      </c>
    </row>
    <row r="2" spans="1:23" x14ac:dyDescent="0.25">
      <c r="A2" s="35">
        <v>0</v>
      </c>
      <c r="B2" s="35">
        <v>0</v>
      </c>
      <c r="C2" s="35">
        <v>0</v>
      </c>
      <c r="D2" s="35">
        <v>0</v>
      </c>
      <c r="E2" s="35">
        <v>0</v>
      </c>
      <c r="F2" s="41">
        <v>0</v>
      </c>
      <c r="G2" s="42">
        <v>0</v>
      </c>
      <c r="H2" s="42">
        <v>0</v>
      </c>
      <c r="I2" s="42">
        <v>0</v>
      </c>
      <c r="J2" s="42">
        <v>0</v>
      </c>
      <c r="K2" s="42">
        <v>0</v>
      </c>
      <c r="L2" s="42"/>
      <c r="M2" s="35"/>
      <c r="N2" s="35"/>
      <c r="O2" s="35"/>
      <c r="P2" s="35">
        <v>0</v>
      </c>
      <c r="Q2" s="35">
        <v>0</v>
      </c>
      <c r="R2" s="35">
        <v>0</v>
      </c>
      <c r="S2" s="35">
        <f t="shared" ref="S2:S49" si="0">SUM(P2:R2)</f>
        <v>0</v>
      </c>
      <c r="U2" s="41" t="s">
        <v>50</v>
      </c>
      <c r="V2" s="41" t="s">
        <v>36</v>
      </c>
      <c r="W2" s="47">
        <f>AVERAGE(J2:J48)</f>
        <v>191.38983779664284</v>
      </c>
    </row>
    <row r="3" spans="1:23" x14ac:dyDescent="0.25">
      <c r="A3" s="35">
        <f t="shared" ref="A3:A45" si="1">A2+1</f>
        <v>1</v>
      </c>
      <c r="B3" s="35">
        <v>2</v>
      </c>
      <c r="C3" s="36">
        <f>B3*0.47*1.56</f>
        <v>1.4663999999999999</v>
      </c>
      <c r="D3" s="36">
        <f>EXP(-1.0587+0.8836*LN(C3)+0.284)</f>
        <v>0.64632764391155073</v>
      </c>
      <c r="E3" s="36">
        <f>(C3+D3)*0.475*44/12</f>
        <v>3.6796673131459507</v>
      </c>
      <c r="F3" s="41">
        <f>F2+1</f>
        <v>1</v>
      </c>
      <c r="G3" s="42">
        <v>1</v>
      </c>
      <c r="H3" s="43">
        <f>G3*0.46*1.3</f>
        <v>0.59800000000000009</v>
      </c>
      <c r="I3" s="43">
        <f>EXP(-1.0587+0.8836*LN(H3)+0.284)</f>
        <v>0.29258040116091422</v>
      </c>
      <c r="J3" s="43">
        <f>(H3+I3)*0.475*44/12</f>
        <v>1.5510941986885924</v>
      </c>
      <c r="K3" s="42">
        <f>K2+1</f>
        <v>1</v>
      </c>
      <c r="L3" s="42"/>
      <c r="M3" s="35"/>
      <c r="N3" s="35"/>
      <c r="O3" s="35"/>
      <c r="P3" s="35">
        <f t="shared" ref="P3:P49" si="2">EXP(-LN(2)/35)*P2+(1-EXP(-LN(2)/35))/(LN(2)/35)*M3*L3*0.51*0.475*44/12</f>
        <v>0</v>
      </c>
      <c r="Q3" s="35">
        <f t="shared" ref="Q3:Q49" si="3">EXP(-LN(2)/25)*Q2+(1-EXP(-LN(2)/25))/(LN(2)/25)*N3*L3*0.43*0.475*44/12</f>
        <v>0</v>
      </c>
      <c r="R3" s="35">
        <f t="shared" ref="R3:R49" si="4">EXP(-LN(2)/2)*R2+(1-EXP(-LN(2)/2))/(LN(2)/2)*O3*L3*0.43*0.475*44/12</f>
        <v>0</v>
      </c>
      <c r="S3" s="35">
        <f t="shared" si="0"/>
        <v>0</v>
      </c>
      <c r="U3" s="41" t="s">
        <v>37</v>
      </c>
      <c r="V3" s="41" t="s">
        <v>36</v>
      </c>
      <c r="W3" s="47">
        <f>AVERAGE(E2:E42)</f>
        <v>66.615951656324498</v>
      </c>
    </row>
    <row r="4" spans="1:23" x14ac:dyDescent="0.25">
      <c r="A4" s="35">
        <f t="shared" si="1"/>
        <v>2</v>
      </c>
      <c r="B4" s="35">
        <f>B3+2</f>
        <v>4</v>
      </c>
      <c r="C4" s="36">
        <f t="shared" ref="C4:C45" si="5">B4*0.47*1.56</f>
        <v>2.9327999999999999</v>
      </c>
      <c r="D4" s="36">
        <f t="shared" ref="D4:D45" si="6">EXP(-1.0587+0.8836*LN(C4)+0.284)</f>
        <v>1.1924572972247856</v>
      </c>
      <c r="E4" s="36">
        <f t="shared" ref="E4:E45" si="7">(C4+D4)*0.475*44/12</f>
        <v>7.1848231259998343</v>
      </c>
      <c r="F4" s="41">
        <f t="shared" ref="F4:F48" si="8">F3+1</f>
        <v>2</v>
      </c>
      <c r="G4" s="44">
        <v>2</v>
      </c>
      <c r="H4" s="43">
        <f t="shared" ref="H4:H49" si="9">G4*0.46*1.3</f>
        <v>1.1960000000000002</v>
      </c>
      <c r="I4" s="43">
        <f t="shared" ref="I4:I48" si="10">EXP(-1.0587+0.8836*LN(H4)+0.284)</f>
        <v>0.53980305140256757</v>
      </c>
      <c r="J4" s="43">
        <f t="shared" ref="J4:J49" si="11">(H4+I4)*0.475*44/12</f>
        <v>3.0231903145261385</v>
      </c>
      <c r="K4" s="42">
        <f t="shared" ref="K4:K48" si="12">K3+1</f>
        <v>2</v>
      </c>
      <c r="L4" s="42"/>
      <c r="M4" s="35"/>
      <c r="N4" s="35"/>
      <c r="O4" s="35"/>
      <c r="P4" s="35">
        <f t="shared" si="2"/>
        <v>0</v>
      </c>
      <c r="Q4" s="35">
        <f t="shared" si="3"/>
        <v>0</v>
      </c>
      <c r="R4" s="35">
        <f t="shared" si="4"/>
        <v>0</v>
      </c>
      <c r="S4" s="35">
        <f t="shared" si="0"/>
        <v>0</v>
      </c>
      <c r="U4" s="41"/>
      <c r="V4" s="35" t="s">
        <v>38</v>
      </c>
      <c r="W4" s="47">
        <f>W2-W3</f>
        <v>124.77388614031834</v>
      </c>
    </row>
    <row r="5" spans="1:23" x14ac:dyDescent="0.25">
      <c r="A5" s="35">
        <f t="shared" si="1"/>
        <v>3</v>
      </c>
      <c r="B5" s="35">
        <f t="shared" ref="B5:B42" si="13">B4+2</f>
        <v>6</v>
      </c>
      <c r="C5" s="36">
        <f t="shared" si="5"/>
        <v>4.3991999999999996</v>
      </c>
      <c r="D5" s="36">
        <f t="shared" si="6"/>
        <v>1.7062280291992591</v>
      </c>
      <c r="E5" s="36">
        <f t="shared" si="7"/>
        <v>10.633620484188709</v>
      </c>
      <c r="F5" s="41">
        <f t="shared" si="8"/>
        <v>3</v>
      </c>
      <c r="G5" s="42">
        <v>4</v>
      </c>
      <c r="H5" s="43">
        <f t="shared" si="9"/>
        <v>2.3920000000000003</v>
      </c>
      <c r="I5" s="43">
        <f t="shared" si="10"/>
        <v>0.99592225982103644</v>
      </c>
      <c r="J5" s="43">
        <f t="shared" si="11"/>
        <v>5.900631269188306</v>
      </c>
      <c r="K5" s="42">
        <f t="shared" si="12"/>
        <v>3</v>
      </c>
      <c r="L5" s="42"/>
      <c r="M5" s="35"/>
      <c r="N5" s="35"/>
      <c r="O5" s="35"/>
      <c r="P5" s="35">
        <f t="shared" si="2"/>
        <v>0</v>
      </c>
      <c r="Q5" s="35">
        <f t="shared" si="3"/>
        <v>0</v>
      </c>
      <c r="R5" s="35">
        <f t="shared" si="4"/>
        <v>0</v>
      </c>
      <c r="S5" s="35">
        <f t="shared" si="0"/>
        <v>0</v>
      </c>
      <c r="U5" s="41"/>
      <c r="V5" s="41" t="s">
        <v>39</v>
      </c>
      <c r="W5" s="47">
        <f>J35-E32</f>
        <v>227.00388694796703</v>
      </c>
    </row>
    <row r="6" spans="1:23" x14ac:dyDescent="0.25">
      <c r="A6" s="35">
        <f t="shared" si="1"/>
        <v>4</v>
      </c>
      <c r="B6" s="35">
        <f t="shared" si="13"/>
        <v>8</v>
      </c>
      <c r="C6" s="36">
        <f t="shared" si="5"/>
        <v>5.8655999999999997</v>
      </c>
      <c r="D6" s="36">
        <f t="shared" si="6"/>
        <v>2.2000519691514757</v>
      </c>
      <c r="E6" s="36">
        <f t="shared" si="7"/>
        <v>14.047677179605484</v>
      </c>
      <c r="F6" s="41">
        <f t="shared" si="8"/>
        <v>4</v>
      </c>
      <c r="G6" s="42">
        <v>7</v>
      </c>
      <c r="H6" s="43">
        <f t="shared" si="9"/>
        <v>4.1860000000000008</v>
      </c>
      <c r="I6" s="43">
        <f t="shared" si="10"/>
        <v>1.6329536551363957</v>
      </c>
      <c r="J6" s="43">
        <f t="shared" si="11"/>
        <v>10.134677616029224</v>
      </c>
      <c r="K6" s="42">
        <f t="shared" si="12"/>
        <v>4</v>
      </c>
      <c r="L6" s="42"/>
      <c r="M6" s="35"/>
      <c r="N6" s="35"/>
      <c r="O6" s="35"/>
      <c r="P6" s="35">
        <f t="shared" si="2"/>
        <v>0</v>
      </c>
      <c r="Q6" s="35">
        <f t="shared" si="3"/>
        <v>0</v>
      </c>
      <c r="R6" s="35">
        <f t="shared" si="4"/>
        <v>0</v>
      </c>
      <c r="S6" s="35">
        <f t="shared" si="0"/>
        <v>0</v>
      </c>
      <c r="U6" s="41"/>
      <c r="V6" s="48" t="s">
        <v>40</v>
      </c>
      <c r="W6" s="49">
        <f>W4</f>
        <v>124.77388614031834</v>
      </c>
    </row>
    <row r="7" spans="1:23" x14ac:dyDescent="0.25">
      <c r="A7" s="35">
        <f t="shared" si="1"/>
        <v>5</v>
      </c>
      <c r="B7" s="35">
        <f t="shared" si="13"/>
        <v>10</v>
      </c>
      <c r="C7" s="36">
        <f t="shared" si="5"/>
        <v>7.331999999999999</v>
      </c>
      <c r="D7" s="36">
        <f t="shared" si="6"/>
        <v>2.6795547009841778</v>
      </c>
      <c r="E7" s="36">
        <f t="shared" si="7"/>
        <v>17.436791104214109</v>
      </c>
      <c r="F7" s="41">
        <f t="shared" si="8"/>
        <v>5</v>
      </c>
      <c r="G7" s="42">
        <v>10</v>
      </c>
      <c r="H7" s="43">
        <f t="shared" si="9"/>
        <v>5.9800000000000013</v>
      </c>
      <c r="I7" s="43">
        <f t="shared" si="10"/>
        <v>2.2379234705753923</v>
      </c>
      <c r="J7" s="43">
        <f t="shared" si="11"/>
        <v>14.312883377918808</v>
      </c>
      <c r="K7" s="42">
        <f t="shared" si="12"/>
        <v>5</v>
      </c>
      <c r="L7" s="42"/>
      <c r="M7" s="35"/>
      <c r="N7" s="35"/>
      <c r="O7" s="35"/>
      <c r="P7" s="35">
        <f t="shared" si="2"/>
        <v>0</v>
      </c>
      <c r="Q7" s="35">
        <f t="shared" si="3"/>
        <v>0</v>
      </c>
      <c r="R7" s="35">
        <f t="shared" si="4"/>
        <v>0</v>
      </c>
      <c r="S7" s="35">
        <f t="shared" si="0"/>
        <v>0</v>
      </c>
      <c r="U7" s="41"/>
      <c r="V7" s="41" t="s">
        <v>41</v>
      </c>
      <c r="W7" s="36">
        <v>0</v>
      </c>
    </row>
    <row r="8" spans="1:23" x14ac:dyDescent="0.25">
      <c r="A8" s="35">
        <f t="shared" si="1"/>
        <v>6</v>
      </c>
      <c r="B8" s="35">
        <f t="shared" si="13"/>
        <v>12</v>
      </c>
      <c r="C8" s="36">
        <f t="shared" si="5"/>
        <v>8.7983999999999991</v>
      </c>
      <c r="D8" s="36">
        <f t="shared" si="6"/>
        <v>3.1479452926301796</v>
      </c>
      <c r="E8" s="36">
        <f t="shared" si="7"/>
        <v>20.806551384664228</v>
      </c>
      <c r="F8" s="41">
        <f t="shared" si="8"/>
        <v>6</v>
      </c>
      <c r="G8" s="42">
        <v>13</v>
      </c>
      <c r="H8" s="43">
        <f t="shared" si="9"/>
        <v>7.7740000000000009</v>
      </c>
      <c r="I8" s="43">
        <f t="shared" si="10"/>
        <v>2.8217957637427906</v>
      </c>
      <c r="J8" s="43">
        <f t="shared" si="11"/>
        <v>18.454344288518698</v>
      </c>
      <c r="K8" s="42">
        <f t="shared" si="12"/>
        <v>6</v>
      </c>
      <c r="L8" s="42"/>
      <c r="M8" s="35"/>
      <c r="N8" s="35"/>
      <c r="O8" s="35"/>
      <c r="P8" s="35">
        <f t="shared" si="2"/>
        <v>0</v>
      </c>
      <c r="Q8" s="35">
        <f t="shared" si="3"/>
        <v>0</v>
      </c>
      <c r="R8" s="35">
        <f t="shared" si="4"/>
        <v>0</v>
      </c>
      <c r="S8" s="35">
        <f t="shared" si="0"/>
        <v>0</v>
      </c>
      <c r="U8" s="41"/>
      <c r="V8" s="41" t="s">
        <v>42</v>
      </c>
      <c r="W8" s="35">
        <v>0</v>
      </c>
    </row>
    <row r="9" spans="1:23" x14ac:dyDescent="0.25">
      <c r="A9" s="35">
        <f t="shared" si="1"/>
        <v>7</v>
      </c>
      <c r="B9" s="35">
        <f t="shared" si="13"/>
        <v>14</v>
      </c>
      <c r="C9" s="36">
        <f t="shared" si="5"/>
        <v>10.264800000000001</v>
      </c>
      <c r="D9" s="36">
        <f t="shared" si="6"/>
        <v>3.6072925061053467</v>
      </c>
      <c r="E9" s="36">
        <f t="shared" si="7"/>
        <v>24.160561114800146</v>
      </c>
      <c r="F9" s="41">
        <f t="shared" si="8"/>
        <v>7</v>
      </c>
      <c r="G9" s="42">
        <v>17</v>
      </c>
      <c r="H9" s="43">
        <f t="shared" si="9"/>
        <v>10.166</v>
      </c>
      <c r="I9" s="43">
        <f t="shared" si="10"/>
        <v>3.5765960944208692</v>
      </c>
      <c r="J9" s="43">
        <f t="shared" si="11"/>
        <v>23.935021531116348</v>
      </c>
      <c r="K9" s="42">
        <f t="shared" si="12"/>
        <v>7</v>
      </c>
      <c r="L9" s="42"/>
      <c r="M9" s="35"/>
      <c r="N9" s="35"/>
      <c r="O9" s="35"/>
      <c r="P9" s="35">
        <f t="shared" si="2"/>
        <v>0</v>
      </c>
      <c r="Q9" s="35">
        <f t="shared" si="3"/>
        <v>0</v>
      </c>
      <c r="R9" s="35">
        <f t="shared" si="4"/>
        <v>0</v>
      </c>
      <c r="S9" s="35">
        <f t="shared" si="0"/>
        <v>0</v>
      </c>
      <c r="U9" s="41"/>
      <c r="V9" s="41" t="s">
        <v>43</v>
      </c>
      <c r="W9" s="36">
        <v>0</v>
      </c>
    </row>
    <row r="10" spans="1:23" x14ac:dyDescent="0.25">
      <c r="A10" s="35">
        <f t="shared" si="1"/>
        <v>8</v>
      </c>
      <c r="B10" s="35">
        <f t="shared" si="13"/>
        <v>16</v>
      </c>
      <c r="C10" s="36">
        <f t="shared" si="5"/>
        <v>11.731199999999999</v>
      </c>
      <c r="D10" s="36">
        <f t="shared" si="6"/>
        <v>4.0590373158284008</v>
      </c>
      <c r="E10" s="36">
        <f t="shared" si="7"/>
        <v>27.501329991734462</v>
      </c>
      <c r="F10" s="41">
        <f t="shared" si="8"/>
        <v>8</v>
      </c>
      <c r="G10" s="42">
        <v>22</v>
      </c>
      <c r="H10" s="43">
        <f t="shared" si="9"/>
        <v>13.156000000000002</v>
      </c>
      <c r="I10" s="43">
        <f t="shared" si="10"/>
        <v>4.4916914128654311</v>
      </c>
      <c r="J10" s="43">
        <f t="shared" si="11"/>
        <v>30.736395877407301</v>
      </c>
      <c r="K10" s="42">
        <f t="shared" si="12"/>
        <v>8</v>
      </c>
      <c r="L10" s="42"/>
      <c r="M10" s="35"/>
      <c r="N10" s="35"/>
      <c r="O10" s="35"/>
      <c r="P10" s="35">
        <f t="shared" si="2"/>
        <v>0</v>
      </c>
      <c r="Q10" s="35">
        <f t="shared" si="3"/>
        <v>0</v>
      </c>
      <c r="R10" s="35">
        <f t="shared" si="4"/>
        <v>0</v>
      </c>
      <c r="S10" s="35">
        <f t="shared" si="0"/>
        <v>0</v>
      </c>
      <c r="U10" s="41"/>
      <c r="V10" s="50" t="s">
        <v>44</v>
      </c>
      <c r="W10" s="51">
        <f>SUM(W6:W9)</f>
        <v>124.77388614031834</v>
      </c>
    </row>
    <row r="11" spans="1:23" x14ac:dyDescent="0.25">
      <c r="A11" s="35">
        <f t="shared" si="1"/>
        <v>9</v>
      </c>
      <c r="B11" s="35">
        <f t="shared" si="13"/>
        <v>18</v>
      </c>
      <c r="C11" s="36">
        <f t="shared" si="5"/>
        <v>13.1976</v>
      </c>
      <c r="D11" s="36">
        <f t="shared" si="6"/>
        <v>4.504238856327774</v>
      </c>
      <c r="E11" s="36">
        <f t="shared" si="7"/>
        <v>30.830702674770873</v>
      </c>
      <c r="F11" s="41">
        <f t="shared" si="8"/>
        <v>9</v>
      </c>
      <c r="G11" s="42">
        <v>27</v>
      </c>
      <c r="H11" s="43">
        <f t="shared" si="9"/>
        <v>16.146000000000001</v>
      </c>
      <c r="I11" s="43">
        <f t="shared" si="10"/>
        <v>5.3826761733310189</v>
      </c>
      <c r="J11" s="43">
        <f t="shared" si="11"/>
        <v>37.495777668551533</v>
      </c>
      <c r="K11" s="42">
        <f t="shared" si="12"/>
        <v>9</v>
      </c>
      <c r="L11" s="42"/>
      <c r="M11" s="35"/>
      <c r="N11" s="35"/>
      <c r="O11" s="35"/>
      <c r="P11" s="35">
        <f t="shared" si="2"/>
        <v>0</v>
      </c>
      <c r="Q11" s="35">
        <f t="shared" si="3"/>
        <v>0</v>
      </c>
      <c r="R11" s="35">
        <f t="shared" si="4"/>
        <v>0</v>
      </c>
      <c r="S11" s="35">
        <f t="shared" si="0"/>
        <v>0</v>
      </c>
      <c r="U11" s="41"/>
      <c r="V11" s="41" t="s">
        <v>45</v>
      </c>
      <c r="W11" s="47">
        <f>SUM(L19:L35)</f>
        <v>152.541</v>
      </c>
    </row>
    <row r="12" spans="1:23" x14ac:dyDescent="0.25">
      <c r="A12" s="35">
        <f t="shared" si="1"/>
        <v>10</v>
      </c>
      <c r="B12" s="35">
        <f t="shared" si="13"/>
        <v>20</v>
      </c>
      <c r="C12" s="36">
        <f t="shared" si="5"/>
        <v>14.663999999999998</v>
      </c>
      <c r="D12" s="36">
        <f t="shared" si="6"/>
        <v>4.9437070912888705</v>
      </c>
      <c r="E12" s="36">
        <f t="shared" si="7"/>
        <v>34.150089850661452</v>
      </c>
      <c r="F12" s="41">
        <f t="shared" si="8"/>
        <v>10</v>
      </c>
      <c r="G12" s="42">
        <v>33</v>
      </c>
      <c r="H12" s="43">
        <f t="shared" si="9"/>
        <v>19.734000000000002</v>
      </c>
      <c r="I12" s="43">
        <f t="shared" si="10"/>
        <v>6.4269385620606752</v>
      </c>
      <c r="J12" s="43">
        <f t="shared" si="11"/>
        <v>45.56363466225568</v>
      </c>
      <c r="K12" s="42">
        <f t="shared" si="12"/>
        <v>10</v>
      </c>
      <c r="L12" s="42"/>
      <c r="M12" s="35"/>
      <c r="N12" s="35"/>
      <c r="O12" s="35"/>
      <c r="P12" s="35">
        <f t="shared" si="2"/>
        <v>0</v>
      </c>
      <c r="Q12" s="35">
        <f t="shared" si="3"/>
        <v>0</v>
      </c>
      <c r="R12" s="35">
        <f t="shared" si="4"/>
        <v>0</v>
      </c>
      <c r="S12" s="35">
        <f t="shared" si="0"/>
        <v>0</v>
      </c>
      <c r="U12" s="41"/>
      <c r="V12" s="41" t="s">
        <v>46</v>
      </c>
      <c r="W12" s="41">
        <v>0.56999999999999995</v>
      </c>
    </row>
    <row r="13" spans="1:23" x14ac:dyDescent="0.25">
      <c r="A13" s="35">
        <f t="shared" si="1"/>
        <v>11</v>
      </c>
      <c r="B13" s="35">
        <f t="shared" si="13"/>
        <v>22</v>
      </c>
      <c r="C13" s="36">
        <f t="shared" si="5"/>
        <v>16.130400000000002</v>
      </c>
      <c r="D13" s="36">
        <f t="shared" si="6"/>
        <v>5.3780806175732758</v>
      </c>
      <c r="E13" s="36">
        <f t="shared" si="7"/>
        <v>37.460603742273456</v>
      </c>
      <c r="F13" s="41">
        <f t="shared" si="8"/>
        <v>11</v>
      </c>
      <c r="G13" s="42">
        <v>40</v>
      </c>
      <c r="H13" s="43">
        <f t="shared" si="9"/>
        <v>23.920000000000005</v>
      </c>
      <c r="I13" s="43">
        <f t="shared" si="10"/>
        <v>7.6177276101832296</v>
      </c>
      <c r="J13" s="43">
        <f t="shared" si="11"/>
        <v>54.928208921069135</v>
      </c>
      <c r="K13" s="42">
        <f t="shared" si="12"/>
        <v>11</v>
      </c>
      <c r="L13" s="42"/>
      <c r="M13" s="35"/>
      <c r="N13" s="35"/>
      <c r="O13" s="35"/>
      <c r="P13" s="35">
        <f t="shared" si="2"/>
        <v>0</v>
      </c>
      <c r="Q13" s="35">
        <f t="shared" si="3"/>
        <v>0</v>
      </c>
      <c r="R13" s="35">
        <f t="shared" si="4"/>
        <v>0</v>
      </c>
      <c r="S13" s="35">
        <f t="shared" si="0"/>
        <v>0</v>
      </c>
      <c r="U13" s="41"/>
      <c r="V13" s="50" t="s">
        <v>48</v>
      </c>
      <c r="W13" s="52">
        <f>W11*W12</f>
        <v>86.948369999999997</v>
      </c>
    </row>
    <row r="14" spans="1:23" x14ac:dyDescent="0.25">
      <c r="A14" s="35">
        <f t="shared" si="1"/>
        <v>12</v>
      </c>
      <c r="B14" s="35">
        <f t="shared" si="13"/>
        <v>24</v>
      </c>
      <c r="C14" s="36">
        <f t="shared" si="5"/>
        <v>17.596799999999998</v>
      </c>
      <c r="D14" s="36">
        <f t="shared" si="6"/>
        <v>5.8078752639195086</v>
      </c>
      <c r="E14" s="36">
        <f t="shared" si="7"/>
        <v>40.763142751326477</v>
      </c>
      <c r="F14" s="41">
        <f t="shared" si="8"/>
        <v>12</v>
      </c>
      <c r="G14" s="43">
        <v>48.662500000000001</v>
      </c>
      <c r="H14" s="43">
        <f t="shared" si="9"/>
        <v>29.100175</v>
      </c>
      <c r="I14" s="43">
        <f t="shared" si="10"/>
        <v>9.0583733721044215</v>
      </c>
      <c r="J14" s="43">
        <f t="shared" si="11"/>
        <v>66.459471748081853</v>
      </c>
      <c r="K14" s="42">
        <f t="shared" si="12"/>
        <v>12</v>
      </c>
      <c r="L14" s="42"/>
      <c r="M14" s="35"/>
      <c r="N14" s="35"/>
      <c r="O14" s="35"/>
      <c r="P14" s="35">
        <f t="shared" si="2"/>
        <v>0</v>
      </c>
      <c r="Q14" s="35">
        <f t="shared" si="3"/>
        <v>0</v>
      </c>
      <c r="R14" s="35">
        <f t="shared" si="4"/>
        <v>0</v>
      </c>
      <c r="S14" s="35">
        <f t="shared" si="0"/>
        <v>0</v>
      </c>
      <c r="U14" s="41"/>
      <c r="V14" s="50" t="s">
        <v>47</v>
      </c>
      <c r="W14" s="51">
        <f>AVERAGE(S2:S35)</f>
        <v>15.848144391649601</v>
      </c>
    </row>
    <row r="15" spans="1:23" x14ac:dyDescent="0.25">
      <c r="A15" s="35">
        <f t="shared" si="1"/>
        <v>13</v>
      </c>
      <c r="B15" s="35">
        <f t="shared" si="13"/>
        <v>26</v>
      </c>
      <c r="C15" s="36">
        <f t="shared" si="5"/>
        <v>19.063199999999998</v>
      </c>
      <c r="D15" s="36">
        <f t="shared" si="6"/>
        <v>6.2335159851544919</v>
      </c>
      <c r="E15" s="36">
        <f t="shared" si="7"/>
        <v>44.058447007477412</v>
      </c>
      <c r="F15" s="41">
        <f t="shared" si="8"/>
        <v>13</v>
      </c>
      <c r="G15" s="43">
        <v>66.096000000000004</v>
      </c>
      <c r="H15" s="43">
        <f t="shared" si="9"/>
        <v>39.525408000000006</v>
      </c>
      <c r="I15" s="43">
        <f t="shared" si="10"/>
        <v>11.872768996466366</v>
      </c>
      <c r="J15" s="43">
        <f t="shared" si="11"/>
        <v>89.518491602178926</v>
      </c>
      <c r="K15" s="42">
        <f t="shared" si="12"/>
        <v>13</v>
      </c>
      <c r="L15" s="42"/>
      <c r="M15" s="35"/>
      <c r="N15" s="35"/>
      <c r="O15" s="35"/>
      <c r="P15" s="35">
        <f t="shared" si="2"/>
        <v>0</v>
      </c>
      <c r="Q15" s="35">
        <f t="shared" si="3"/>
        <v>0</v>
      </c>
      <c r="R15" s="35">
        <f t="shared" si="4"/>
        <v>0</v>
      </c>
      <c r="S15" s="35">
        <f t="shared" si="0"/>
        <v>0</v>
      </c>
    </row>
    <row r="16" spans="1:23" x14ac:dyDescent="0.25">
      <c r="A16" s="35">
        <f t="shared" si="1"/>
        <v>14</v>
      </c>
      <c r="B16" s="35">
        <f t="shared" si="13"/>
        <v>28</v>
      </c>
      <c r="C16" s="36">
        <f t="shared" si="5"/>
        <v>20.529600000000002</v>
      </c>
      <c r="D16" s="36">
        <f t="shared" si="6"/>
        <v>6.6553586445673778</v>
      </c>
      <c r="E16" s="36">
        <f t="shared" si="7"/>
        <v>47.347136305954848</v>
      </c>
      <c r="F16" s="41">
        <f t="shared" si="8"/>
        <v>14</v>
      </c>
      <c r="G16" s="43">
        <v>85.756500000000003</v>
      </c>
      <c r="H16" s="43">
        <f t="shared" si="9"/>
        <v>51.282387000000007</v>
      </c>
      <c r="I16" s="43">
        <f t="shared" si="10"/>
        <v>14.944451998773655</v>
      </c>
      <c r="J16" s="43">
        <f t="shared" si="11"/>
        <v>115.34507792286411</v>
      </c>
      <c r="K16" s="42">
        <f t="shared" si="12"/>
        <v>14</v>
      </c>
      <c r="L16" s="42">
        <f>'PP3 CAPSIS'!N5</f>
        <v>22.227499999999999</v>
      </c>
      <c r="M16" s="45">
        <v>0</v>
      </c>
      <c r="N16" s="45">
        <v>0.5</v>
      </c>
      <c r="O16" s="45">
        <v>0.5</v>
      </c>
      <c r="P16" s="35">
        <f t="shared" si="2"/>
        <v>0</v>
      </c>
      <c r="Q16" s="36">
        <f t="shared" si="3"/>
        <v>8.2089465789559366</v>
      </c>
      <c r="R16" s="36">
        <f t="shared" si="4"/>
        <v>7.034090803418831</v>
      </c>
      <c r="S16" s="36">
        <f t="shared" si="0"/>
        <v>15.243037382374768</v>
      </c>
    </row>
    <row r="17" spans="1:19" x14ac:dyDescent="0.25">
      <c r="A17" s="35">
        <f t="shared" si="1"/>
        <v>15</v>
      </c>
      <c r="B17" s="35">
        <f t="shared" si="13"/>
        <v>30</v>
      </c>
      <c r="C17" s="36">
        <f t="shared" si="5"/>
        <v>21.995999999999999</v>
      </c>
      <c r="D17" s="36">
        <f t="shared" si="6"/>
        <v>7.0737053871356732</v>
      </c>
      <c r="E17" s="36">
        <f t="shared" si="7"/>
        <v>50.629736882594621</v>
      </c>
      <c r="F17" s="41">
        <v>14</v>
      </c>
      <c r="G17" s="43">
        <f>G16-L16</f>
        <v>63.529000000000003</v>
      </c>
      <c r="H17" s="43">
        <f t="shared" si="9"/>
        <v>37.990342000000005</v>
      </c>
      <c r="I17" s="43">
        <f t="shared" si="10"/>
        <v>11.464399386912756</v>
      </c>
      <c r="J17" s="43">
        <f t="shared" si="11"/>
        <v>86.133674582206382</v>
      </c>
      <c r="K17" s="42">
        <v>14</v>
      </c>
      <c r="L17" s="42"/>
      <c r="M17" s="35"/>
      <c r="N17" s="35"/>
      <c r="O17" s="35"/>
      <c r="P17" s="35">
        <f t="shared" si="2"/>
        <v>0</v>
      </c>
      <c r="Q17" s="36">
        <f t="shared" si="3"/>
        <v>7.984472503064648</v>
      </c>
      <c r="R17" s="36">
        <f t="shared" si="4"/>
        <v>4.973853306579386</v>
      </c>
      <c r="S17" s="36">
        <f t="shared" si="0"/>
        <v>12.958325809644034</v>
      </c>
    </row>
    <row r="18" spans="1:19" x14ac:dyDescent="0.25">
      <c r="A18" s="35">
        <f t="shared" si="1"/>
        <v>16</v>
      </c>
      <c r="B18" s="35">
        <f t="shared" si="13"/>
        <v>32</v>
      </c>
      <c r="C18" s="36">
        <f t="shared" si="5"/>
        <v>23.462399999999999</v>
      </c>
      <c r="D18" s="36">
        <f t="shared" si="6"/>
        <v>7.4888157926750578</v>
      </c>
      <c r="E18" s="36">
        <f t="shared" si="7"/>
        <v>53.906700838909053</v>
      </c>
      <c r="F18" s="41">
        <f t="shared" si="8"/>
        <v>15</v>
      </c>
      <c r="G18" s="43">
        <v>79.950999999999993</v>
      </c>
      <c r="H18" s="43">
        <f t="shared" si="9"/>
        <v>47.810698000000002</v>
      </c>
      <c r="I18" s="43">
        <f t="shared" si="10"/>
        <v>14.046898010995823</v>
      </c>
      <c r="J18" s="43">
        <f t="shared" si="11"/>
        <v>107.7353130524844</v>
      </c>
      <c r="K18" s="42">
        <f t="shared" si="12"/>
        <v>15</v>
      </c>
      <c r="L18" s="42"/>
      <c r="M18" s="35"/>
      <c r="N18" s="35"/>
      <c r="O18" s="35"/>
      <c r="P18" s="35">
        <f t="shared" si="2"/>
        <v>0</v>
      </c>
      <c r="Q18" s="36">
        <f t="shared" si="3"/>
        <v>7.766136682583185</v>
      </c>
      <c r="R18" s="36">
        <f t="shared" si="4"/>
        <v>3.5170454017094159</v>
      </c>
      <c r="S18" s="36">
        <f t="shared" si="0"/>
        <v>11.283182084292601</v>
      </c>
    </row>
    <row r="19" spans="1:19" x14ac:dyDescent="0.25">
      <c r="A19" s="35">
        <f t="shared" si="1"/>
        <v>17</v>
      </c>
      <c r="B19" s="35">
        <f t="shared" si="13"/>
        <v>34</v>
      </c>
      <c r="C19" s="36">
        <f t="shared" si="5"/>
        <v>24.928799999999999</v>
      </c>
      <c r="D19" s="36">
        <f t="shared" si="6"/>
        <v>7.9009151595869396</v>
      </c>
      <c r="E19" s="36">
        <f t="shared" si="7"/>
        <v>57.178420569613913</v>
      </c>
      <c r="F19" s="41">
        <f t="shared" si="8"/>
        <v>16</v>
      </c>
      <c r="G19" s="43">
        <v>90.686499999999995</v>
      </c>
      <c r="H19" s="43">
        <f t="shared" si="9"/>
        <v>54.230527000000002</v>
      </c>
      <c r="I19" s="43">
        <f t="shared" si="10"/>
        <v>15.701093813174976</v>
      </c>
      <c r="J19" s="43">
        <f t="shared" si="11"/>
        <v>121.79757291627975</v>
      </c>
      <c r="K19" s="42">
        <f t="shared" si="12"/>
        <v>16</v>
      </c>
      <c r="L19" s="42"/>
      <c r="M19" s="35"/>
      <c r="N19" s="35"/>
      <c r="O19" s="35"/>
      <c r="P19" s="35">
        <f t="shared" si="2"/>
        <v>0</v>
      </c>
      <c r="Q19" s="36">
        <f t="shared" si="3"/>
        <v>7.5537712665945698</v>
      </c>
      <c r="R19" s="36">
        <f t="shared" si="4"/>
        <v>2.4869266532896934</v>
      </c>
      <c r="S19" s="36">
        <f t="shared" si="0"/>
        <v>10.040697919884263</v>
      </c>
    </row>
    <row r="20" spans="1:19" x14ac:dyDescent="0.25">
      <c r="A20" s="35">
        <f t="shared" si="1"/>
        <v>18</v>
      </c>
      <c r="B20" s="35">
        <f t="shared" si="13"/>
        <v>36</v>
      </c>
      <c r="C20" s="36">
        <f t="shared" si="5"/>
        <v>26.395199999999999</v>
      </c>
      <c r="D20" s="36">
        <f t="shared" si="6"/>
        <v>8.3102007832524443</v>
      </c>
      <c r="E20" s="36">
        <f t="shared" si="7"/>
        <v>60.44523969749801</v>
      </c>
      <c r="F20" s="41">
        <f t="shared" si="8"/>
        <v>17</v>
      </c>
      <c r="G20" s="43">
        <v>103.054</v>
      </c>
      <c r="H20" s="43">
        <f t="shared" si="9"/>
        <v>61.626291999999999</v>
      </c>
      <c r="I20" s="43">
        <f t="shared" si="10"/>
        <v>17.578804471187219</v>
      </c>
      <c r="J20" s="43">
        <f t="shared" si="11"/>
        <v>137.94887635398439</v>
      </c>
      <c r="K20" s="42">
        <f t="shared" si="12"/>
        <v>17</v>
      </c>
      <c r="L20" s="42"/>
      <c r="M20" s="35"/>
      <c r="N20" s="35"/>
      <c r="O20" s="35"/>
      <c r="P20" s="35">
        <f t="shared" si="2"/>
        <v>0</v>
      </c>
      <c r="Q20" s="36">
        <f t="shared" si="3"/>
        <v>7.347212994073975</v>
      </c>
      <c r="R20" s="36">
        <f t="shared" si="4"/>
        <v>1.7585227008547084</v>
      </c>
      <c r="S20" s="36">
        <f t="shared" si="0"/>
        <v>9.1057356949286827</v>
      </c>
    </row>
    <row r="21" spans="1:19" x14ac:dyDescent="0.25">
      <c r="A21" s="35">
        <f t="shared" si="1"/>
        <v>19</v>
      </c>
      <c r="B21" s="35">
        <f t="shared" si="13"/>
        <v>38</v>
      </c>
      <c r="C21" s="36">
        <f t="shared" si="5"/>
        <v>27.861599999999999</v>
      </c>
      <c r="D21" s="36">
        <f t="shared" si="6"/>
        <v>8.7168467992286693</v>
      </c>
      <c r="E21" s="36">
        <f t="shared" si="7"/>
        <v>63.707461508656593</v>
      </c>
      <c r="F21" s="41">
        <f t="shared" si="8"/>
        <v>18</v>
      </c>
      <c r="G21" s="43">
        <v>116.78149999999999</v>
      </c>
      <c r="H21" s="43">
        <f t="shared" si="9"/>
        <v>69.83533700000001</v>
      </c>
      <c r="I21" s="43">
        <f t="shared" si="10"/>
        <v>19.632560341829297</v>
      </c>
      <c r="J21" s="43">
        <f t="shared" si="11"/>
        <v>155.82325453701938</v>
      </c>
      <c r="K21" s="42">
        <f t="shared" si="12"/>
        <v>18</v>
      </c>
      <c r="L21" s="42"/>
      <c r="M21" s="35"/>
      <c r="N21" s="35"/>
      <c r="O21" s="35"/>
      <c r="P21" s="35">
        <f t="shared" si="2"/>
        <v>0</v>
      </c>
      <c r="Q21" s="36">
        <f t="shared" si="3"/>
        <v>7.1463030683778834</v>
      </c>
      <c r="R21" s="36">
        <f t="shared" si="4"/>
        <v>1.2434633266448469</v>
      </c>
      <c r="S21" s="36">
        <f t="shared" si="0"/>
        <v>8.3897663950227308</v>
      </c>
    </row>
    <row r="22" spans="1:19" x14ac:dyDescent="0.25">
      <c r="A22" s="35">
        <f t="shared" si="1"/>
        <v>20</v>
      </c>
      <c r="B22" s="35">
        <f t="shared" si="13"/>
        <v>40</v>
      </c>
      <c r="C22" s="36">
        <f t="shared" si="5"/>
        <v>29.327999999999996</v>
      </c>
      <c r="D22" s="36">
        <f t="shared" si="6"/>
        <v>9.1210079777371842</v>
      </c>
      <c r="E22" s="36">
        <f t="shared" si="7"/>
        <v>66.965355561225593</v>
      </c>
      <c r="F22" s="41">
        <f t="shared" si="8"/>
        <v>19</v>
      </c>
      <c r="G22" s="43">
        <v>134.41899999999998</v>
      </c>
      <c r="H22" s="43">
        <f t="shared" si="9"/>
        <v>80.382561999999993</v>
      </c>
      <c r="I22" s="43">
        <f t="shared" si="10"/>
        <v>22.230696539664962</v>
      </c>
      <c r="J22" s="43">
        <f t="shared" si="11"/>
        <v>178.71809195658315</v>
      </c>
      <c r="K22" s="42">
        <f t="shared" si="12"/>
        <v>19</v>
      </c>
      <c r="L22" s="42">
        <f>'PP3 CAPSIS'!N10</f>
        <v>34.884</v>
      </c>
      <c r="M22" s="46">
        <v>0.125</v>
      </c>
      <c r="N22" s="46">
        <v>0.375</v>
      </c>
      <c r="O22" s="46">
        <v>0.375</v>
      </c>
      <c r="P22" s="36">
        <f t="shared" si="2"/>
        <v>3.8351130961669475</v>
      </c>
      <c r="Q22" s="36">
        <f t="shared" si="3"/>
        <v>16.613272339190729</v>
      </c>
      <c r="R22" s="36">
        <f t="shared" si="4"/>
        <v>9.1587762616790407</v>
      </c>
      <c r="S22" s="36">
        <f t="shared" si="0"/>
        <v>29.607161697036716</v>
      </c>
    </row>
    <row r="23" spans="1:19" x14ac:dyDescent="0.25">
      <c r="A23" s="35">
        <f t="shared" si="1"/>
        <v>21</v>
      </c>
      <c r="B23" s="35">
        <f t="shared" si="13"/>
        <v>42</v>
      </c>
      <c r="C23" s="36">
        <f t="shared" si="5"/>
        <v>30.7944</v>
      </c>
      <c r="D23" s="36">
        <f t="shared" si="6"/>
        <v>9.5228227376882337</v>
      </c>
      <c r="E23" s="36">
        <f t="shared" si="7"/>
        <v>70.219162934807017</v>
      </c>
      <c r="F23" s="41">
        <v>19</v>
      </c>
      <c r="G23" s="43">
        <f>G22-L22</f>
        <v>99.534999999999982</v>
      </c>
      <c r="H23" s="43">
        <f t="shared" si="9"/>
        <v>59.52192999999999</v>
      </c>
      <c r="I23" s="43">
        <f t="shared" si="10"/>
        <v>17.047341698854588</v>
      </c>
      <c r="J23" s="43">
        <f t="shared" si="11"/>
        <v>133.35814820883837</v>
      </c>
      <c r="K23" s="42">
        <v>19</v>
      </c>
      <c r="L23" s="42"/>
      <c r="M23" s="35"/>
      <c r="N23" s="35"/>
      <c r="O23" s="35"/>
      <c r="P23" s="36">
        <f t="shared" si="2"/>
        <v>3.7599088675391266</v>
      </c>
      <c r="Q23" s="36">
        <f t="shared" si="3"/>
        <v>16.158981533421535</v>
      </c>
      <c r="R23" s="36">
        <f t="shared" si="4"/>
        <v>6.4762328020036275</v>
      </c>
      <c r="S23" s="36">
        <f t="shared" si="0"/>
        <v>26.395123202964292</v>
      </c>
    </row>
    <row r="24" spans="1:19" x14ac:dyDescent="0.25">
      <c r="A24" s="35">
        <f t="shared" si="1"/>
        <v>22</v>
      </c>
      <c r="B24" s="35">
        <f t="shared" si="13"/>
        <v>44</v>
      </c>
      <c r="C24" s="36">
        <f t="shared" si="5"/>
        <v>32.260800000000003</v>
      </c>
      <c r="D24" s="36">
        <f t="shared" si="6"/>
        <v>9.9224155703389076</v>
      </c>
      <c r="E24" s="36">
        <f t="shared" si="7"/>
        <v>73.469100451673611</v>
      </c>
      <c r="F24" s="41">
        <f t="shared" si="8"/>
        <v>20</v>
      </c>
      <c r="G24" s="43">
        <v>116.926</v>
      </c>
      <c r="H24" s="43">
        <f t="shared" si="9"/>
        <v>69.921748000000008</v>
      </c>
      <c r="I24" s="43">
        <f t="shared" si="10"/>
        <v>19.654023576993847</v>
      </c>
      <c r="J24" s="43">
        <f t="shared" si="11"/>
        <v>156.01113549659763</v>
      </c>
      <c r="K24" s="42">
        <f t="shared" si="12"/>
        <v>20</v>
      </c>
      <c r="L24" s="42"/>
      <c r="M24" s="35"/>
      <c r="N24" s="35"/>
      <c r="O24" s="35"/>
      <c r="P24" s="36">
        <f t="shared" si="2"/>
        <v>3.686179347964647</v>
      </c>
      <c r="Q24" s="36">
        <f t="shared" si="3"/>
        <v>15.717113333626216</v>
      </c>
      <c r="R24" s="36">
        <f t="shared" si="4"/>
        <v>4.5793881308395212</v>
      </c>
      <c r="S24" s="36">
        <f t="shared" si="0"/>
        <v>23.982680812430385</v>
      </c>
    </row>
    <row r="25" spans="1:19" x14ac:dyDescent="0.25">
      <c r="A25" s="35">
        <f t="shared" si="1"/>
        <v>23</v>
      </c>
      <c r="B25" s="35">
        <f t="shared" si="13"/>
        <v>46</v>
      </c>
      <c r="C25" s="36">
        <f t="shared" si="5"/>
        <v>33.727199999999996</v>
      </c>
      <c r="D25" s="36">
        <f t="shared" si="6"/>
        <v>10.319899009829582</v>
      </c>
      <c r="E25" s="36">
        <f t="shared" si="7"/>
        <v>76.715364108786517</v>
      </c>
      <c r="F25" s="41">
        <f t="shared" si="8"/>
        <v>21</v>
      </c>
      <c r="G25" s="43">
        <v>134.99699999999999</v>
      </c>
      <c r="H25" s="43">
        <f t="shared" si="9"/>
        <v>80.728206</v>
      </c>
      <c r="I25" s="43">
        <f t="shared" si="10"/>
        <v>22.315140273766989</v>
      </c>
      <c r="J25" s="43">
        <f t="shared" si="11"/>
        <v>179.4671614268108</v>
      </c>
      <c r="K25" s="42">
        <f t="shared" si="12"/>
        <v>21</v>
      </c>
      <c r="L25" s="42"/>
      <c r="M25" s="35"/>
      <c r="N25" s="35"/>
      <c r="O25" s="35"/>
      <c r="P25" s="36">
        <f t="shared" si="2"/>
        <v>3.6138956192984568</v>
      </c>
      <c r="Q25" s="36">
        <f t="shared" si="3"/>
        <v>15.287328042991138</v>
      </c>
      <c r="R25" s="36">
        <f t="shared" si="4"/>
        <v>3.2381164010018146</v>
      </c>
      <c r="S25" s="36">
        <f t="shared" si="0"/>
        <v>22.13934006329141</v>
      </c>
    </row>
    <row r="26" spans="1:19" x14ac:dyDescent="0.25">
      <c r="A26" s="35">
        <f t="shared" si="1"/>
        <v>24</v>
      </c>
      <c r="B26" s="35">
        <f t="shared" si="13"/>
        <v>48</v>
      </c>
      <c r="C26" s="36">
        <f t="shared" si="5"/>
        <v>35.193599999999996</v>
      </c>
      <c r="D26" s="36">
        <f t="shared" si="6"/>
        <v>10.715375251348382</v>
      </c>
      <c r="E26" s="36">
        <f t="shared" si="7"/>
        <v>79.958131896098436</v>
      </c>
      <c r="F26" s="41">
        <f t="shared" si="8"/>
        <v>22</v>
      </c>
      <c r="G26" s="43">
        <v>153.935</v>
      </c>
      <c r="H26" s="43">
        <f t="shared" si="9"/>
        <v>92.05313000000001</v>
      </c>
      <c r="I26" s="43">
        <f t="shared" si="10"/>
        <v>25.059738598655201</v>
      </c>
      <c r="J26" s="43">
        <f t="shared" si="11"/>
        <v>203.97157947599115</v>
      </c>
      <c r="K26" s="42">
        <f t="shared" si="12"/>
        <v>22</v>
      </c>
      <c r="L26" s="42"/>
      <c r="M26" s="35"/>
      <c r="N26" s="35"/>
      <c r="O26" s="35"/>
      <c r="P26" s="36">
        <f t="shared" si="2"/>
        <v>3.5430293304626894</v>
      </c>
      <c r="Q26" s="36">
        <f t="shared" si="3"/>
        <v>14.869295253729904</v>
      </c>
      <c r="R26" s="36">
        <f t="shared" si="4"/>
        <v>2.2896940654197611</v>
      </c>
      <c r="S26" s="36">
        <f t="shared" si="0"/>
        <v>20.702018649612356</v>
      </c>
    </row>
    <row r="27" spans="1:19" x14ac:dyDescent="0.25">
      <c r="A27" s="35">
        <f t="shared" si="1"/>
        <v>25</v>
      </c>
      <c r="B27" s="35">
        <f t="shared" si="13"/>
        <v>50</v>
      </c>
      <c r="C27" s="36">
        <f t="shared" si="5"/>
        <v>36.660000000000004</v>
      </c>
      <c r="D27" s="36">
        <f t="shared" si="6"/>
        <v>11.108937492002095</v>
      </c>
      <c r="E27" s="36">
        <f t="shared" si="7"/>
        <v>83.197566131903656</v>
      </c>
      <c r="F27" s="41">
        <f t="shared" si="8"/>
        <v>23</v>
      </c>
      <c r="G27" s="43">
        <v>173.60400000000001</v>
      </c>
      <c r="H27" s="43">
        <f t="shared" si="9"/>
        <v>103.81519200000001</v>
      </c>
      <c r="I27" s="43">
        <f t="shared" si="10"/>
        <v>27.868924323703233</v>
      </c>
      <c r="J27" s="43">
        <f t="shared" si="11"/>
        <v>229.34983593044981</v>
      </c>
      <c r="K27" s="42">
        <f t="shared" si="12"/>
        <v>23</v>
      </c>
      <c r="L27" s="42"/>
      <c r="M27" s="35"/>
      <c r="N27" s="35"/>
      <c r="O27" s="35"/>
      <c r="P27" s="36">
        <f t="shared" si="2"/>
        <v>3.4735526863268231</v>
      </c>
      <c r="Q27" s="36">
        <f t="shared" si="3"/>
        <v>14.462693593074407</v>
      </c>
      <c r="R27" s="36">
        <f t="shared" si="4"/>
        <v>1.6190582005009075</v>
      </c>
      <c r="S27" s="36">
        <f t="shared" si="0"/>
        <v>19.555304479902141</v>
      </c>
    </row>
    <row r="28" spans="1:19" x14ac:dyDescent="0.25">
      <c r="A28" s="35">
        <f t="shared" si="1"/>
        <v>26</v>
      </c>
      <c r="B28" s="35">
        <f t="shared" si="13"/>
        <v>52</v>
      </c>
      <c r="C28" s="36">
        <f t="shared" si="5"/>
        <v>38.126399999999997</v>
      </c>
      <c r="D28" s="36">
        <f t="shared" si="6"/>
        <v>11.500671051108634</v>
      </c>
      <c r="E28" s="36">
        <f t="shared" si="7"/>
        <v>86.433815414014191</v>
      </c>
      <c r="F28" s="41">
        <f t="shared" si="8"/>
        <v>24</v>
      </c>
      <c r="G28" s="43">
        <v>194.4375</v>
      </c>
      <c r="H28" s="43">
        <f t="shared" si="9"/>
        <v>116.27362500000002</v>
      </c>
      <c r="I28" s="43">
        <f t="shared" si="10"/>
        <v>30.804294318003453</v>
      </c>
      <c r="J28" s="43">
        <f t="shared" si="11"/>
        <v>256.16070947885601</v>
      </c>
      <c r="K28" s="42">
        <f t="shared" si="12"/>
        <v>24</v>
      </c>
      <c r="L28" s="42"/>
      <c r="M28" s="35"/>
      <c r="N28" s="35"/>
      <c r="O28" s="35"/>
      <c r="P28" s="36">
        <f t="shared" si="2"/>
        <v>3.4054384368058925</v>
      </c>
      <c r="Q28" s="36">
        <f t="shared" si="3"/>
        <v>14.067210476211786</v>
      </c>
      <c r="R28" s="36">
        <f t="shared" si="4"/>
        <v>1.1448470327098808</v>
      </c>
      <c r="S28" s="36">
        <f t="shared" si="0"/>
        <v>18.617495945727558</v>
      </c>
    </row>
    <row r="29" spans="1:19" x14ac:dyDescent="0.25">
      <c r="A29" s="35">
        <f t="shared" si="1"/>
        <v>27</v>
      </c>
      <c r="B29" s="35">
        <f t="shared" si="13"/>
        <v>54</v>
      </c>
      <c r="C29" s="36">
        <f t="shared" si="5"/>
        <v>39.592799999999997</v>
      </c>
      <c r="D29" s="36">
        <f t="shared" si="6"/>
        <v>11.890654313289097</v>
      </c>
      <c r="E29" s="36">
        <f t="shared" si="7"/>
        <v>89.667016262311833</v>
      </c>
      <c r="F29" s="41">
        <f t="shared" si="8"/>
        <v>25</v>
      </c>
      <c r="G29" s="43">
        <v>215.6875</v>
      </c>
      <c r="H29" s="43">
        <f t="shared" si="9"/>
        <v>128.98112500000002</v>
      </c>
      <c r="I29" s="43">
        <f t="shared" si="10"/>
        <v>33.760819529650334</v>
      </c>
      <c r="J29" s="43">
        <f t="shared" si="11"/>
        <v>283.4422200558077</v>
      </c>
      <c r="K29" s="42">
        <f t="shared" si="12"/>
        <v>25</v>
      </c>
      <c r="L29" s="42">
        <f>'PP3 CAPSIS'!N16</f>
        <v>54.026000000000003</v>
      </c>
      <c r="M29" s="45">
        <v>0.3</v>
      </c>
      <c r="N29" s="45">
        <v>0.2</v>
      </c>
      <c r="O29" s="45">
        <v>0.2</v>
      </c>
      <c r="P29" s="36">
        <f t="shared" si="2"/>
        <v>17.593618251691261</v>
      </c>
      <c r="Q29" s="36">
        <f t="shared" si="3"/>
        <v>21.663584230159955</v>
      </c>
      <c r="R29" s="36">
        <f t="shared" si="4"/>
        <v>7.6483330997196841</v>
      </c>
      <c r="S29" s="36">
        <f t="shared" si="0"/>
        <v>46.905535581570902</v>
      </c>
    </row>
    <row r="30" spans="1:19" x14ac:dyDescent="0.25">
      <c r="A30" s="35">
        <f t="shared" si="1"/>
        <v>28</v>
      </c>
      <c r="B30" s="35">
        <f t="shared" si="13"/>
        <v>56</v>
      </c>
      <c r="C30" s="36">
        <f t="shared" si="5"/>
        <v>41.059200000000004</v>
      </c>
      <c r="D30" s="36">
        <f t="shared" si="6"/>
        <v>12.278959527914743</v>
      </c>
      <c r="E30" s="36">
        <f t="shared" si="7"/>
        <v>92.897294511118176</v>
      </c>
      <c r="F30" s="41">
        <v>25</v>
      </c>
      <c r="G30" s="43">
        <f>G29-L29</f>
        <v>161.66149999999999</v>
      </c>
      <c r="H30" s="43">
        <f t="shared" si="9"/>
        <v>96.673576999999995</v>
      </c>
      <c r="I30" s="43">
        <f t="shared" si="10"/>
        <v>26.167969592727431</v>
      </c>
      <c r="J30" s="43">
        <f t="shared" si="11"/>
        <v>213.94902698233361</v>
      </c>
      <c r="K30" s="42">
        <v>25</v>
      </c>
      <c r="L30" s="42"/>
      <c r="M30" s="35"/>
      <c r="N30" s="35"/>
      <c r="O30" s="35"/>
      <c r="P30" s="36">
        <f t="shared" si="2"/>
        <v>17.248618128823125</v>
      </c>
      <c r="Q30" s="36">
        <f t="shared" si="3"/>
        <v>21.071192380147849</v>
      </c>
      <c r="R30" s="36">
        <f t="shared" si="4"/>
        <v>5.4081881995853154</v>
      </c>
      <c r="S30" s="36">
        <f t="shared" si="0"/>
        <v>43.727998708556292</v>
      </c>
    </row>
    <row r="31" spans="1:19" x14ac:dyDescent="0.25">
      <c r="A31" s="35">
        <f t="shared" si="1"/>
        <v>29</v>
      </c>
      <c r="B31" s="35">
        <f t="shared" si="13"/>
        <v>58</v>
      </c>
      <c r="C31" s="36">
        <f t="shared" si="5"/>
        <v>42.525599999999997</v>
      </c>
      <c r="D31" s="36">
        <f t="shared" si="6"/>
        <v>12.665653491137931</v>
      </c>
      <c r="E31" s="36">
        <f t="shared" si="7"/>
        <v>96.124766497065238</v>
      </c>
      <c r="F31" s="41">
        <f t="shared" si="8"/>
        <v>26</v>
      </c>
      <c r="G31" s="43">
        <v>178.755</v>
      </c>
      <c r="H31" s="43">
        <f t="shared" si="9"/>
        <v>106.89549000000001</v>
      </c>
      <c r="I31" s="43">
        <f t="shared" si="10"/>
        <v>28.59832354097454</v>
      </c>
      <c r="J31" s="43">
        <f t="shared" si="11"/>
        <v>235.98505858386397</v>
      </c>
      <c r="K31" s="42">
        <f>K30+1</f>
        <v>26</v>
      </c>
      <c r="L31" s="42"/>
      <c r="M31" s="35"/>
      <c r="N31" s="35"/>
      <c r="O31" s="35"/>
      <c r="P31" s="36">
        <f t="shared" si="2"/>
        <v>16.910383247935137</v>
      </c>
      <c r="Q31" s="36">
        <f t="shared" si="3"/>
        <v>20.494999516426859</v>
      </c>
      <c r="R31" s="36">
        <f t="shared" si="4"/>
        <v>3.8241665498598421</v>
      </c>
      <c r="S31" s="36">
        <f t="shared" si="0"/>
        <v>41.229549314221835</v>
      </c>
    </row>
    <row r="32" spans="1:19" x14ac:dyDescent="0.25">
      <c r="A32" s="35">
        <f t="shared" si="1"/>
        <v>30</v>
      </c>
      <c r="B32" s="35">
        <f t="shared" si="13"/>
        <v>60</v>
      </c>
      <c r="C32" s="36">
        <f t="shared" si="5"/>
        <v>43.991999999999997</v>
      </c>
      <c r="D32" s="36">
        <f t="shared" si="6"/>
        <v>13.05079813120688</v>
      </c>
      <c r="E32" s="36">
        <f t="shared" si="7"/>
        <v>99.349540078518643</v>
      </c>
      <c r="F32" s="41">
        <f t="shared" si="8"/>
        <v>27</v>
      </c>
      <c r="G32" s="43">
        <v>195.90799999999999</v>
      </c>
      <c r="H32" s="43">
        <f t="shared" si="9"/>
        <v>117.15298399999999</v>
      </c>
      <c r="I32" s="43">
        <f t="shared" si="10"/>
        <v>31.010054486958655</v>
      </c>
      <c r="J32" s="43">
        <f t="shared" si="11"/>
        <v>258.0506253647863</v>
      </c>
      <c r="K32" s="42">
        <f t="shared" si="12"/>
        <v>27</v>
      </c>
      <c r="L32" s="42"/>
      <c r="M32" s="35"/>
      <c r="N32" s="35"/>
      <c r="O32" s="35"/>
      <c r="P32" s="36">
        <f t="shared" si="2"/>
        <v>16.578780946758457</v>
      </c>
      <c r="Q32" s="36">
        <f t="shared" si="3"/>
        <v>19.934562676864985</v>
      </c>
      <c r="R32" s="36">
        <f t="shared" si="4"/>
        <v>2.7040940997926577</v>
      </c>
      <c r="S32" s="36">
        <f t="shared" si="0"/>
        <v>39.217437723416097</v>
      </c>
    </row>
    <row r="33" spans="1:19" x14ac:dyDescent="0.25">
      <c r="A33" s="35">
        <f t="shared" si="1"/>
        <v>31</v>
      </c>
      <c r="B33" s="35">
        <f t="shared" si="13"/>
        <v>62</v>
      </c>
      <c r="C33" s="36">
        <f t="shared" si="5"/>
        <v>45.458399999999997</v>
      </c>
      <c r="D33" s="36">
        <f t="shared" si="6"/>
        <v>13.434451013546139</v>
      </c>
      <c r="E33" s="36">
        <f t="shared" si="7"/>
        <v>102.57171551525953</v>
      </c>
      <c r="F33" s="41">
        <f t="shared" si="8"/>
        <v>28</v>
      </c>
      <c r="G33" s="43">
        <v>213.4265</v>
      </c>
      <c r="H33" s="43">
        <f t="shared" si="9"/>
        <v>127.62904700000001</v>
      </c>
      <c r="I33" s="43">
        <f t="shared" si="10"/>
        <v>33.447916194046705</v>
      </c>
      <c r="J33" s="43">
        <f t="shared" si="11"/>
        <v>280.5423775629647</v>
      </c>
      <c r="K33" s="42">
        <f t="shared" si="12"/>
        <v>28</v>
      </c>
      <c r="L33" s="42"/>
      <c r="M33" s="35"/>
      <c r="N33" s="35"/>
      <c r="O33" s="35"/>
      <c r="P33" s="36">
        <f t="shared" si="2"/>
        <v>16.25368116445042</v>
      </c>
      <c r="Q33" s="36">
        <f t="shared" si="3"/>
        <v>19.389451012153021</v>
      </c>
      <c r="R33" s="36">
        <f t="shared" si="4"/>
        <v>1.912083274929921</v>
      </c>
      <c r="S33" s="36">
        <f t="shared" si="0"/>
        <v>37.555215451533364</v>
      </c>
    </row>
    <row r="34" spans="1:19" x14ac:dyDescent="0.25">
      <c r="A34" s="35">
        <f t="shared" si="1"/>
        <v>32</v>
      </c>
      <c r="B34" s="35">
        <f t="shared" si="13"/>
        <v>64</v>
      </c>
      <c r="C34" s="36">
        <f t="shared" si="5"/>
        <v>46.924799999999998</v>
      </c>
      <c r="D34" s="36">
        <f t="shared" si="6"/>
        <v>13.816665778834711</v>
      </c>
      <c r="E34" s="36">
        <f t="shared" si="7"/>
        <v>105.79138623147044</v>
      </c>
      <c r="F34" s="41">
        <f t="shared" si="8"/>
        <v>29</v>
      </c>
      <c r="G34" s="43">
        <v>231.29350000000002</v>
      </c>
      <c r="H34" s="43">
        <f t="shared" si="9"/>
        <v>138.31351300000003</v>
      </c>
      <c r="I34" s="43">
        <f t="shared" si="10"/>
        <v>35.910382914607332</v>
      </c>
      <c r="J34" s="43">
        <f t="shared" si="11"/>
        <v>303.43995205127447</v>
      </c>
      <c r="K34" s="42">
        <f t="shared" si="12"/>
        <v>29</v>
      </c>
      <c r="L34" s="42"/>
      <c r="M34" s="35"/>
      <c r="N34" s="35"/>
      <c r="O34" s="35"/>
      <c r="P34" s="36">
        <f t="shared" si="2"/>
        <v>15.934956390582155</v>
      </c>
      <c r="Q34" s="36">
        <f t="shared" si="3"/>
        <v>18.859245454578783</v>
      </c>
      <c r="R34" s="36">
        <f t="shared" si="4"/>
        <v>1.3520470498963288</v>
      </c>
      <c r="S34" s="36">
        <f t="shared" si="0"/>
        <v>36.146248895057269</v>
      </c>
    </row>
    <row r="35" spans="1:19" x14ac:dyDescent="0.25">
      <c r="A35" s="35">
        <f t="shared" si="1"/>
        <v>33</v>
      </c>
      <c r="B35" s="35">
        <f t="shared" si="13"/>
        <v>66</v>
      </c>
      <c r="C35" s="36">
        <f t="shared" si="5"/>
        <v>48.391199999999998</v>
      </c>
      <c r="D35" s="36">
        <f t="shared" si="6"/>
        <v>14.197492524785988</v>
      </c>
      <c r="E35" s="36">
        <f t="shared" si="7"/>
        <v>109.00863948066892</v>
      </c>
      <c r="F35" s="41">
        <f t="shared" si="8"/>
        <v>30</v>
      </c>
      <c r="G35" s="43">
        <v>249.203</v>
      </c>
      <c r="H35" s="43">
        <f t="shared" si="9"/>
        <v>149.023394</v>
      </c>
      <c r="I35" s="43">
        <f t="shared" si="10"/>
        <v>38.356564101331521</v>
      </c>
      <c r="J35" s="43">
        <f t="shared" si="11"/>
        <v>326.35342702648569</v>
      </c>
      <c r="K35" s="42">
        <f t="shared" si="12"/>
        <v>30</v>
      </c>
      <c r="L35" s="42">
        <f>'PP3 CAPSIS'!N21</f>
        <v>63.631</v>
      </c>
      <c r="M35" s="45">
        <v>0.4</v>
      </c>
      <c r="N35" s="45">
        <v>0.1</v>
      </c>
      <c r="O35" s="45">
        <v>0.1</v>
      </c>
      <c r="P35" s="36">
        <f t="shared" si="2"/>
        <v>38.008178798678792</v>
      </c>
      <c r="Q35" s="36">
        <f t="shared" si="3"/>
        <v>23.043513469668589</v>
      </c>
      <c r="R35" s="36">
        <f t="shared" si="4"/>
        <v>4.9833612362713371</v>
      </c>
      <c r="S35" s="36">
        <f t="shared" si="0"/>
        <v>66.035053504618716</v>
      </c>
    </row>
    <row r="36" spans="1:19" x14ac:dyDescent="0.25">
      <c r="A36" s="35">
        <f t="shared" si="1"/>
        <v>34</v>
      </c>
      <c r="B36" s="35">
        <f t="shared" si="13"/>
        <v>68</v>
      </c>
      <c r="C36" s="36">
        <f t="shared" si="5"/>
        <v>49.857599999999998</v>
      </c>
      <c r="D36" s="36">
        <f t="shared" si="6"/>
        <v>14.576978140351212</v>
      </c>
      <c r="E36" s="36">
        <f t="shared" si="7"/>
        <v>112.22355692777835</v>
      </c>
      <c r="F36" s="41">
        <v>30</v>
      </c>
      <c r="G36" s="43">
        <f>G35-L35</f>
        <v>185.572</v>
      </c>
      <c r="H36" s="43">
        <f t="shared" si="9"/>
        <v>110.97205600000001</v>
      </c>
      <c r="I36" s="43">
        <f t="shared" si="10"/>
        <v>29.559891145058206</v>
      </c>
      <c r="J36" s="43">
        <f t="shared" si="11"/>
        <v>244.75980794430973</v>
      </c>
      <c r="K36" s="42">
        <v>30</v>
      </c>
      <c r="L36" s="42"/>
      <c r="M36" s="35"/>
      <c r="N36" s="35"/>
      <c r="O36" s="35"/>
      <c r="P36" s="36">
        <f t="shared" si="2"/>
        <v>37.262861595136663</v>
      </c>
      <c r="Q36" s="36">
        <f t="shared" si="3"/>
        <v>22.413387382034795</v>
      </c>
      <c r="R36" s="36">
        <f t="shared" si="4"/>
        <v>3.5237685232696396</v>
      </c>
      <c r="S36" s="36">
        <f t="shared" si="0"/>
        <v>63.200017500441092</v>
      </c>
    </row>
    <row r="37" spans="1:19" x14ac:dyDescent="0.25">
      <c r="A37" s="35">
        <f t="shared" si="1"/>
        <v>35</v>
      </c>
      <c r="B37" s="35">
        <f t="shared" si="13"/>
        <v>70</v>
      </c>
      <c r="C37" s="36">
        <f t="shared" si="5"/>
        <v>51.323999999999998</v>
      </c>
      <c r="D37" s="36">
        <f t="shared" si="6"/>
        <v>14.95516659950003</v>
      </c>
      <c r="E37" s="36">
        <f t="shared" si="7"/>
        <v>115.43621516079588</v>
      </c>
      <c r="F37" s="41">
        <f t="shared" si="8"/>
        <v>31</v>
      </c>
      <c r="G37" s="43">
        <v>199.78399999999999</v>
      </c>
      <c r="H37" s="43">
        <f t="shared" si="9"/>
        <v>119.470832</v>
      </c>
      <c r="I37" s="43">
        <f t="shared" si="10"/>
        <v>31.551547820703771</v>
      </c>
      <c r="J37" s="43">
        <f t="shared" si="11"/>
        <v>263.03064485439239</v>
      </c>
      <c r="K37" s="42">
        <f t="shared" si="12"/>
        <v>31</v>
      </c>
      <c r="L37" s="42"/>
      <c r="M37" s="35"/>
      <c r="N37" s="35"/>
      <c r="O37" s="35"/>
      <c r="P37" s="36">
        <f t="shared" si="2"/>
        <v>36.532159607357393</v>
      </c>
      <c r="Q37" s="36">
        <f t="shared" si="3"/>
        <v>21.800492125404237</v>
      </c>
      <c r="R37" s="36">
        <f t="shared" si="4"/>
        <v>2.491680618135669</v>
      </c>
      <c r="S37" s="36">
        <f t="shared" si="0"/>
        <v>60.824332350897301</v>
      </c>
    </row>
    <row r="38" spans="1:19" x14ac:dyDescent="0.25">
      <c r="A38" s="35">
        <f t="shared" si="1"/>
        <v>36</v>
      </c>
      <c r="B38" s="35">
        <f t="shared" si="13"/>
        <v>72</v>
      </c>
      <c r="C38" s="36">
        <f t="shared" si="5"/>
        <v>52.790399999999998</v>
      </c>
      <c r="D38" s="36">
        <f t="shared" si="6"/>
        <v>15.332099220482389</v>
      </c>
      <c r="E38" s="36">
        <f t="shared" si="7"/>
        <v>118.64668614234016</v>
      </c>
      <c r="F38" s="41">
        <f t="shared" si="8"/>
        <v>32</v>
      </c>
      <c r="G38" s="43">
        <v>213.95350000000002</v>
      </c>
      <c r="H38" s="43">
        <f t="shared" si="9"/>
        <v>127.94419300000003</v>
      </c>
      <c r="I38" s="43">
        <f t="shared" si="10"/>
        <v>33.520882890978427</v>
      </c>
      <c r="J38" s="43">
        <f t="shared" si="11"/>
        <v>281.21834051012081</v>
      </c>
      <c r="K38" s="42">
        <f t="shared" si="12"/>
        <v>32</v>
      </c>
      <c r="L38" s="42"/>
      <c r="M38" s="35"/>
      <c r="N38" s="35"/>
      <c r="O38" s="35"/>
      <c r="P38" s="36">
        <f t="shared" si="2"/>
        <v>35.815786239874271</v>
      </c>
      <c r="Q38" s="36">
        <f t="shared" si="3"/>
        <v>21.204356521797003</v>
      </c>
      <c r="R38" s="36">
        <f t="shared" si="4"/>
        <v>1.76188426163482</v>
      </c>
      <c r="S38" s="36">
        <f t="shared" si="0"/>
        <v>58.782027023306092</v>
      </c>
    </row>
    <row r="39" spans="1:19" x14ac:dyDescent="0.25">
      <c r="A39" s="35">
        <f t="shared" si="1"/>
        <v>37</v>
      </c>
      <c r="B39" s="35">
        <f t="shared" si="13"/>
        <v>74</v>
      </c>
      <c r="C39" s="36">
        <f t="shared" si="5"/>
        <v>54.256800000000005</v>
      </c>
      <c r="D39" s="36">
        <f t="shared" si="6"/>
        <v>15.707814895473716</v>
      </c>
      <c r="E39" s="36">
        <f t="shared" si="7"/>
        <v>121.85503760961672</v>
      </c>
      <c r="F39" s="41">
        <f t="shared" si="8"/>
        <v>33</v>
      </c>
      <c r="G39" s="43">
        <v>228.4545</v>
      </c>
      <c r="H39" s="43">
        <f t="shared" si="9"/>
        <v>136.615791</v>
      </c>
      <c r="I39" s="43">
        <f t="shared" si="10"/>
        <v>35.520630090650279</v>
      </c>
      <c r="J39" s="43">
        <f t="shared" si="11"/>
        <v>299.80426673288258</v>
      </c>
      <c r="K39" s="42">
        <f t="shared" si="12"/>
        <v>33</v>
      </c>
      <c r="L39" s="42"/>
      <c r="M39" s="35"/>
      <c r="N39" s="35"/>
      <c r="O39" s="35"/>
      <c r="P39" s="36">
        <f t="shared" si="2"/>
        <v>35.11346051718288</v>
      </c>
      <c r="Q39" s="36">
        <f t="shared" si="3"/>
        <v>20.624522277619818</v>
      </c>
      <c r="R39" s="36">
        <f t="shared" si="4"/>
        <v>1.2458403090678347</v>
      </c>
      <c r="S39" s="36">
        <f t="shared" si="0"/>
        <v>56.983823103870535</v>
      </c>
    </row>
    <row r="40" spans="1:19" x14ac:dyDescent="0.25">
      <c r="A40" s="35">
        <f t="shared" si="1"/>
        <v>38</v>
      </c>
      <c r="B40" s="35">
        <f t="shared" si="13"/>
        <v>76</v>
      </c>
      <c r="C40" s="36">
        <f t="shared" si="5"/>
        <v>55.723199999999999</v>
      </c>
      <c r="D40" s="36">
        <f t="shared" si="6"/>
        <v>16.082350294695448</v>
      </c>
      <c r="E40" s="36">
        <f t="shared" si="7"/>
        <v>125.0613334299279</v>
      </c>
      <c r="F40" s="41">
        <f t="shared" si="8"/>
        <v>34</v>
      </c>
      <c r="G40" s="43">
        <v>242.99799999999999</v>
      </c>
      <c r="H40" s="43">
        <f t="shared" si="9"/>
        <v>145.31280400000003</v>
      </c>
      <c r="I40" s="43">
        <f t="shared" si="10"/>
        <v>37.511443430057547</v>
      </c>
      <c r="J40" s="43">
        <f t="shared" si="11"/>
        <v>318.41889760735023</v>
      </c>
      <c r="K40" s="42">
        <f t="shared" si="12"/>
        <v>34</v>
      </c>
      <c r="L40" s="42"/>
      <c r="M40" s="35"/>
      <c r="N40" s="35"/>
      <c r="O40" s="35"/>
      <c r="P40" s="36">
        <f t="shared" si="2"/>
        <v>34.424906973537077</v>
      </c>
      <c r="Q40" s="36">
        <f t="shared" si="3"/>
        <v>20.060543631341815</v>
      </c>
      <c r="R40" s="36">
        <f t="shared" si="4"/>
        <v>0.88094213081741024</v>
      </c>
      <c r="S40" s="36">
        <f t="shared" si="0"/>
        <v>55.366392735696301</v>
      </c>
    </row>
    <row r="41" spans="1:19" x14ac:dyDescent="0.25">
      <c r="A41" s="35">
        <f t="shared" si="1"/>
        <v>39</v>
      </c>
      <c r="B41" s="35">
        <f t="shared" si="13"/>
        <v>78</v>
      </c>
      <c r="C41" s="36">
        <f t="shared" si="5"/>
        <v>57.189599999999999</v>
      </c>
      <c r="D41" s="36">
        <f t="shared" si="6"/>
        <v>16.455740048444721</v>
      </c>
      <c r="E41" s="36">
        <f t="shared" si="7"/>
        <v>128.2656339177079</v>
      </c>
      <c r="F41" s="41">
        <f t="shared" si="8"/>
        <v>35</v>
      </c>
      <c r="G41" s="43">
        <v>257.55849999999998</v>
      </c>
      <c r="H41" s="43">
        <f t="shared" si="9"/>
        <v>154.019983</v>
      </c>
      <c r="I41" s="43">
        <f t="shared" si="10"/>
        <v>39.490730274092996</v>
      </c>
      <c r="J41" s="43">
        <f t="shared" si="11"/>
        <v>337.03115895237863</v>
      </c>
      <c r="K41" s="42">
        <f t="shared" si="12"/>
        <v>35</v>
      </c>
      <c r="L41" s="42"/>
      <c r="P41" s="36">
        <f t="shared" si="2"/>
        <v>33.749855544905977</v>
      </c>
      <c r="Q41" s="36">
        <f t="shared" si="3"/>
        <v>19.511987010804631</v>
      </c>
      <c r="R41" s="36">
        <f t="shared" si="4"/>
        <v>0.62292015453391747</v>
      </c>
      <c r="S41" s="36">
        <f t="shared" si="0"/>
        <v>53.884762710244523</v>
      </c>
    </row>
    <row r="42" spans="1:19" x14ac:dyDescent="0.25">
      <c r="A42" s="35">
        <f t="shared" si="1"/>
        <v>40</v>
      </c>
      <c r="B42" s="35">
        <f t="shared" si="13"/>
        <v>80</v>
      </c>
      <c r="C42" s="36">
        <f t="shared" si="5"/>
        <v>58.655999999999992</v>
      </c>
      <c r="D42" s="36">
        <f t="shared" si="6"/>
        <v>16.828016909929062</v>
      </c>
      <c r="E42" s="36">
        <f t="shared" si="7"/>
        <v>131.46799611812642</v>
      </c>
      <c r="F42" s="41">
        <f t="shared" si="8"/>
        <v>36</v>
      </c>
      <c r="G42" s="43">
        <v>272.29750000000001</v>
      </c>
      <c r="H42" s="43">
        <f t="shared" si="9"/>
        <v>162.83390500000002</v>
      </c>
      <c r="I42" s="43">
        <f t="shared" si="10"/>
        <v>41.481055989070242</v>
      </c>
      <c r="J42" s="43">
        <f t="shared" si="11"/>
        <v>355.84855705596402</v>
      </c>
      <c r="K42" s="42">
        <f t="shared" si="12"/>
        <v>36</v>
      </c>
      <c r="L42" s="42"/>
      <c r="P42" s="36">
        <f t="shared" si="2"/>
        <v>33.088041463049613</v>
      </c>
      <c r="Q42" s="36">
        <f t="shared" si="3"/>
        <v>18.978430699903377</v>
      </c>
      <c r="R42" s="36">
        <f t="shared" si="4"/>
        <v>0.44047106540870518</v>
      </c>
      <c r="S42" s="36">
        <f t="shared" si="0"/>
        <v>52.506943228361699</v>
      </c>
    </row>
    <row r="43" spans="1:19" x14ac:dyDescent="0.25">
      <c r="A43" s="35">
        <v>40</v>
      </c>
      <c r="B43" s="35">
        <v>0</v>
      </c>
      <c r="C43" s="36">
        <f>B43*0.47*1.56</f>
        <v>0</v>
      </c>
      <c r="D43" s="36">
        <v>0</v>
      </c>
      <c r="E43" s="36">
        <f t="shared" si="7"/>
        <v>0</v>
      </c>
      <c r="F43" s="41">
        <f t="shared" si="8"/>
        <v>37</v>
      </c>
      <c r="G43" s="43">
        <v>286.97699999999998</v>
      </c>
      <c r="H43" s="43">
        <f t="shared" si="9"/>
        <v>171.61224600000003</v>
      </c>
      <c r="I43" s="43">
        <f t="shared" si="10"/>
        <v>43.450914450875544</v>
      </c>
      <c r="J43" s="43">
        <f t="shared" si="11"/>
        <v>374.56833778527488</v>
      </c>
      <c r="K43" s="42">
        <f t="shared" si="12"/>
        <v>37</v>
      </c>
      <c r="L43" s="42"/>
      <c r="P43" s="36">
        <f t="shared" si="2"/>
        <v>32.439205151671722</v>
      </c>
      <c r="Q43" s="36">
        <f t="shared" si="3"/>
        <v>18.459464514382226</v>
      </c>
      <c r="R43" s="36">
        <f t="shared" si="4"/>
        <v>0.31146007726695879</v>
      </c>
      <c r="S43" s="36">
        <f t="shared" si="0"/>
        <v>51.210129743320906</v>
      </c>
    </row>
    <row r="44" spans="1:19" x14ac:dyDescent="0.25">
      <c r="A44" s="35">
        <f t="shared" si="1"/>
        <v>41</v>
      </c>
      <c r="B44" s="35">
        <v>2</v>
      </c>
      <c r="C44" s="36">
        <f t="shared" si="5"/>
        <v>1.4663999999999999</v>
      </c>
      <c r="D44" s="36">
        <f t="shared" si="6"/>
        <v>0.64632764391155073</v>
      </c>
      <c r="E44" s="36">
        <f t="shared" si="7"/>
        <v>3.6796673131459507</v>
      </c>
      <c r="F44" s="41">
        <f t="shared" si="8"/>
        <v>38</v>
      </c>
      <c r="G44" s="43">
        <v>301.767</v>
      </c>
      <c r="H44" s="43">
        <f t="shared" si="9"/>
        <v>180.45666600000004</v>
      </c>
      <c r="I44" s="43">
        <f t="shared" si="10"/>
        <v>45.423770950387805</v>
      </c>
      <c r="J44" s="43">
        <f t="shared" si="11"/>
        <v>393.40842768859216</v>
      </c>
      <c r="K44" s="42">
        <f t="shared" si="12"/>
        <v>38</v>
      </c>
      <c r="L44" s="42"/>
      <c r="P44" s="36">
        <f t="shared" si="2"/>
        <v>31.803092124608881</v>
      </c>
      <c r="Q44" s="36">
        <f t="shared" si="3"/>
        <v>17.954689486495393</v>
      </c>
      <c r="R44" s="36">
        <f t="shared" si="4"/>
        <v>0.22023553270435262</v>
      </c>
      <c r="S44" s="36">
        <f t="shared" si="0"/>
        <v>49.978017143808628</v>
      </c>
    </row>
    <row r="45" spans="1:19" x14ac:dyDescent="0.25">
      <c r="A45" s="35">
        <f t="shared" si="1"/>
        <v>42</v>
      </c>
      <c r="B45" s="35">
        <f>B44+2</f>
        <v>4</v>
      </c>
      <c r="C45" s="36">
        <f t="shared" si="5"/>
        <v>2.9327999999999999</v>
      </c>
      <c r="D45" s="36">
        <f t="shared" si="6"/>
        <v>1.1924572972247856</v>
      </c>
      <c r="E45" s="36">
        <f t="shared" si="7"/>
        <v>7.1848231259998343</v>
      </c>
      <c r="F45" s="41">
        <f t="shared" si="8"/>
        <v>39</v>
      </c>
      <c r="G45" s="43">
        <v>316.66750000000002</v>
      </c>
      <c r="H45" s="43">
        <f t="shared" si="9"/>
        <v>189.36716500000003</v>
      </c>
      <c r="I45" s="43">
        <f t="shared" si="10"/>
        <v>47.400014862834716</v>
      </c>
      <c r="J45" s="43">
        <f t="shared" si="11"/>
        <v>412.36950492777049</v>
      </c>
      <c r="K45" s="42">
        <f t="shared" si="12"/>
        <v>39</v>
      </c>
      <c r="L45" s="42"/>
      <c r="P45" s="36">
        <f t="shared" si="2"/>
        <v>31.179452886016108</v>
      </c>
      <c r="Q45" s="36">
        <f t="shared" si="3"/>
        <v>17.463717558291094</v>
      </c>
      <c r="R45" s="36">
        <f t="shared" si="4"/>
        <v>0.1557300386334794</v>
      </c>
      <c r="S45" s="36">
        <f t="shared" si="0"/>
        <v>48.798900482940681</v>
      </c>
    </row>
    <row r="46" spans="1:19" x14ac:dyDescent="0.25">
      <c r="A46" s="35"/>
      <c r="B46" s="35"/>
      <c r="C46" s="36"/>
      <c r="D46" s="36"/>
      <c r="E46" s="36"/>
      <c r="F46" s="41">
        <f t="shared" si="8"/>
        <v>40</v>
      </c>
      <c r="G46" s="43">
        <v>331.3895</v>
      </c>
      <c r="H46" s="43">
        <f t="shared" si="9"/>
        <v>198.17092100000002</v>
      </c>
      <c r="I46" s="43">
        <f t="shared" si="10"/>
        <v>49.341976833540336</v>
      </c>
      <c r="J46" s="43">
        <f t="shared" si="11"/>
        <v>431.08496372674944</v>
      </c>
      <c r="K46" s="42">
        <f t="shared" si="12"/>
        <v>40</v>
      </c>
      <c r="L46" s="42"/>
      <c r="P46" s="36">
        <f t="shared" si="2"/>
        <v>30.568042832509761</v>
      </c>
      <c r="Q46" s="36">
        <f t="shared" si="3"/>
        <v>16.98617128328263</v>
      </c>
      <c r="R46" s="36">
        <f t="shared" si="4"/>
        <v>0.11011776635217631</v>
      </c>
      <c r="S46" s="36">
        <f t="shared" si="0"/>
        <v>47.664331882144566</v>
      </c>
    </row>
    <row r="47" spans="1:19" x14ac:dyDescent="0.25">
      <c r="A47" s="35"/>
      <c r="B47" s="35"/>
      <c r="C47" s="36"/>
      <c r="D47" s="36"/>
      <c r="E47" s="36"/>
      <c r="F47" s="41">
        <f t="shared" si="8"/>
        <v>41</v>
      </c>
      <c r="G47" s="43">
        <v>346.0095</v>
      </c>
      <c r="H47" s="43">
        <f t="shared" si="9"/>
        <v>206.91368100000003</v>
      </c>
      <c r="I47" s="43">
        <f t="shared" si="10"/>
        <v>51.26056728463282</v>
      </c>
      <c r="J47" s="43">
        <f t="shared" si="11"/>
        <v>449.65348242906884</v>
      </c>
      <c r="K47" s="42">
        <f t="shared" si="12"/>
        <v>41</v>
      </c>
      <c r="L47" s="42"/>
      <c r="P47" s="36">
        <f t="shared" si="2"/>
        <v>29.968622157229365</v>
      </c>
      <c r="Q47" s="36">
        <f t="shared" si="3"/>
        <v>16.52168353627734</v>
      </c>
      <c r="R47" s="36">
        <f t="shared" si="4"/>
        <v>7.7865019316739698E-2</v>
      </c>
      <c r="S47" s="36">
        <f t="shared" si="0"/>
        <v>46.568170712823445</v>
      </c>
    </row>
    <row r="48" spans="1:19" x14ac:dyDescent="0.25">
      <c r="B48" s="35"/>
      <c r="C48" s="36"/>
      <c r="D48" s="36"/>
      <c r="E48" s="36"/>
      <c r="F48" s="41">
        <f t="shared" si="8"/>
        <v>42</v>
      </c>
      <c r="G48" s="43">
        <v>360.8845</v>
      </c>
      <c r="H48" s="43">
        <f t="shared" si="9"/>
        <v>215.80893100000003</v>
      </c>
      <c r="I48" s="43">
        <f t="shared" si="10"/>
        <v>53.202960398285519</v>
      </c>
      <c r="J48" s="43">
        <f t="shared" si="11"/>
        <v>468.52904418534735</v>
      </c>
      <c r="K48" s="42">
        <f t="shared" si="12"/>
        <v>42</v>
      </c>
      <c r="L48" s="43">
        <f>G48</f>
        <v>360.8845</v>
      </c>
      <c r="P48" s="36">
        <f t="shared" si="2"/>
        <v>29.380955755780708</v>
      </c>
      <c r="Q48" s="36">
        <f t="shared" si="3"/>
        <v>16.06989723114026</v>
      </c>
      <c r="R48" s="36">
        <f t="shared" si="4"/>
        <v>5.5058883176088154E-2</v>
      </c>
      <c r="S48" s="36">
        <f t="shared" si="0"/>
        <v>45.505911870097052</v>
      </c>
    </row>
    <row r="49" spans="2:19" x14ac:dyDescent="0.25">
      <c r="B49" s="35"/>
      <c r="C49" s="36"/>
      <c r="D49" s="36"/>
      <c r="E49" s="36"/>
      <c r="F49" s="41">
        <v>42</v>
      </c>
      <c r="G49" s="43">
        <v>0</v>
      </c>
      <c r="H49" s="42">
        <f t="shared" si="9"/>
        <v>0</v>
      </c>
      <c r="I49" s="42">
        <v>0</v>
      </c>
      <c r="J49" s="42">
        <f t="shared" si="11"/>
        <v>0</v>
      </c>
      <c r="K49" s="42">
        <v>42</v>
      </c>
      <c r="L49" s="42"/>
      <c r="P49" s="36">
        <f t="shared" si="2"/>
        <v>28.804813134023345</v>
      </c>
      <c r="Q49" s="36">
        <f t="shared" si="3"/>
        <v>15.630465046275562</v>
      </c>
      <c r="R49" s="36">
        <f t="shared" si="4"/>
        <v>3.8932509658369849E-2</v>
      </c>
      <c r="S49" s="36">
        <f t="shared" si="0"/>
        <v>44.474210689957282</v>
      </c>
    </row>
    <row r="50" spans="2:19" x14ac:dyDescent="0.25">
      <c r="B50" s="35"/>
      <c r="C50" s="36"/>
      <c r="D50" s="36"/>
      <c r="E50" s="36"/>
      <c r="F50" s="35"/>
      <c r="G50" s="38"/>
      <c r="H50" s="39"/>
      <c r="I50" s="39"/>
      <c r="J50" s="39"/>
      <c r="K50" s="39"/>
      <c r="L50" s="39"/>
    </row>
    <row r="51" spans="2:19" x14ac:dyDescent="0.25">
      <c r="B51" s="35"/>
      <c r="C51" s="36"/>
      <c r="D51" s="36"/>
      <c r="E51" s="36"/>
      <c r="F51" s="35"/>
      <c r="G51" s="38"/>
      <c r="H51" s="39"/>
      <c r="I51" s="39"/>
      <c r="J51" s="39"/>
      <c r="K51" s="39"/>
      <c r="L51" s="39"/>
    </row>
    <row r="52" spans="2:19" x14ac:dyDescent="0.25">
      <c r="F52" s="35"/>
      <c r="G52" s="38"/>
      <c r="H52" s="39"/>
      <c r="I52" s="39"/>
      <c r="J52" s="39"/>
      <c r="K52" s="39"/>
      <c r="L52" s="39"/>
    </row>
    <row r="53" spans="2:19" x14ac:dyDescent="0.25">
      <c r="F53" s="35"/>
      <c r="G53" s="38"/>
      <c r="H53" s="39"/>
      <c r="I53" s="39"/>
      <c r="J53" s="39"/>
      <c r="K53" s="39"/>
      <c r="L53" s="39"/>
    </row>
    <row r="54" spans="2:19" x14ac:dyDescent="0.25">
      <c r="G54" s="38"/>
      <c r="H54" s="39"/>
      <c r="I54" s="39"/>
      <c r="J54" s="39"/>
      <c r="K54" s="39"/>
      <c r="L54" s="39"/>
    </row>
    <row r="55" spans="2:19" x14ac:dyDescent="0.25">
      <c r="G55" s="40"/>
      <c r="H55" s="39"/>
      <c r="I55" s="39"/>
      <c r="J55" s="39"/>
      <c r="K55" s="39"/>
      <c r="L55" s="3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PP3 CAPSIS</vt:lpstr>
      <vt:lpstr>Quantification</vt:lpstr>
    </vt:vector>
  </TitlesOfParts>
  <Company>CNPF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OCCI_OG</dc:creator>
  <cp:lastModifiedBy>OCCI_OG</cp:lastModifiedBy>
  <dcterms:created xsi:type="dcterms:W3CDTF">2019-11-18T10:28:31Z</dcterms:created>
  <dcterms:modified xsi:type="dcterms:W3CDTF">2019-12-03T17:07:11Z</dcterms:modified>
</cp:coreProperties>
</file>