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CCI_OG\Documents\Olivier\Forest CO2\C6 &amp; C7 - Projets carbone\La Poste\12 - Réseau (Combettes - La Poste n° 7)\Dossier labellisation\"/>
    </mc:Choice>
  </mc:AlternateContent>
  <bookViews>
    <workbookView xWindow="0" yWindow="0" windowWidth="24000" windowHeight="9735" activeTab="1"/>
  </bookViews>
  <sheets>
    <sheet name="Table" sheetId="1" r:id="rId1"/>
    <sheet name="Quantification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11" i="2" l="1"/>
  <c r="F3" i="2" l="1"/>
  <c r="F4" i="2"/>
  <c r="F5" i="2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2" i="2"/>
  <c r="C3" i="2"/>
  <c r="C4" i="2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48" i="2"/>
  <c r="C49" i="2"/>
  <c r="C50" i="2"/>
  <c r="C51" i="2"/>
  <c r="C52" i="2"/>
  <c r="C53" i="2"/>
  <c r="C54" i="2"/>
  <c r="C55" i="2"/>
  <c r="C56" i="2"/>
  <c r="C57" i="2"/>
  <c r="C58" i="2"/>
  <c r="C59" i="2"/>
  <c r="C60" i="2"/>
  <c r="C61" i="2"/>
  <c r="C62" i="2"/>
  <c r="C63" i="2"/>
  <c r="C64" i="2"/>
  <c r="C65" i="2"/>
  <c r="C66" i="2"/>
  <c r="C67" i="2"/>
  <c r="C68" i="2"/>
  <c r="C69" i="2"/>
  <c r="C70" i="2"/>
  <c r="C71" i="2"/>
  <c r="C72" i="2"/>
  <c r="C73" i="2"/>
  <c r="C74" i="2"/>
  <c r="C75" i="2"/>
  <c r="C76" i="2"/>
  <c r="C77" i="2"/>
  <c r="C78" i="2"/>
  <c r="C79" i="2"/>
  <c r="C80" i="2"/>
  <c r="C81" i="2"/>
  <c r="C82" i="2"/>
  <c r="C2" i="2"/>
  <c r="R13" i="2"/>
  <c r="R8" i="2"/>
  <c r="E17" i="2" l="1"/>
  <c r="G17" i="2" s="1"/>
  <c r="E23" i="2"/>
  <c r="E19" i="2" s="1"/>
  <c r="E29" i="2"/>
  <c r="E28" i="2" s="1"/>
  <c r="G28" i="2" s="1"/>
  <c r="E35" i="2"/>
  <c r="E32" i="2" s="1"/>
  <c r="G32" i="2" s="1"/>
  <c r="H32" i="2" s="1"/>
  <c r="E41" i="2"/>
  <c r="J41" i="2" s="1"/>
  <c r="E47" i="2"/>
  <c r="E44" i="2" s="1"/>
  <c r="G44" i="2" s="1"/>
  <c r="E53" i="2"/>
  <c r="E52" i="2" s="1"/>
  <c r="G52" i="2" s="1"/>
  <c r="H52" i="2" s="1"/>
  <c r="E59" i="2"/>
  <c r="E56" i="2" s="1"/>
  <c r="E65" i="2"/>
  <c r="J65" i="2" s="1"/>
  <c r="E71" i="2"/>
  <c r="G71" i="2" s="1"/>
  <c r="H71" i="2" s="1"/>
  <c r="E77" i="2"/>
  <c r="E76" i="2" s="1"/>
  <c r="G76" i="2" s="1"/>
  <c r="H76" i="2" s="1"/>
  <c r="E83" i="2"/>
  <c r="E80" i="2" s="1"/>
  <c r="G80" i="2" s="1"/>
  <c r="H80" i="2" s="1"/>
  <c r="E89" i="2"/>
  <c r="J89" i="2" s="1"/>
  <c r="E95" i="2"/>
  <c r="E92" i="2" s="1"/>
  <c r="H96" i="2"/>
  <c r="G89" i="2"/>
  <c r="H89" i="2" s="1"/>
  <c r="G84" i="2"/>
  <c r="G78" i="2"/>
  <c r="H78" i="2" s="1"/>
  <c r="G72" i="2"/>
  <c r="H72" i="2" s="1"/>
  <c r="J59" i="2"/>
  <c r="J53" i="2"/>
  <c r="G48" i="2"/>
  <c r="H48" i="2" s="1"/>
  <c r="J47" i="2"/>
  <c r="G47" i="2"/>
  <c r="G36" i="2"/>
  <c r="G30" i="2"/>
  <c r="H30" i="2" s="1"/>
  <c r="G24" i="2"/>
  <c r="G18" i="2"/>
  <c r="J17" i="2"/>
  <c r="G15" i="2"/>
  <c r="H15" i="2" s="1"/>
  <c r="G14" i="2"/>
  <c r="G13" i="2"/>
  <c r="H13" i="2" s="1"/>
  <c r="G11" i="2"/>
  <c r="H11" i="2" s="1"/>
  <c r="G9" i="2"/>
  <c r="H9" i="2" s="1"/>
  <c r="G7" i="2"/>
  <c r="H7" i="2" s="1"/>
  <c r="G5" i="2"/>
  <c r="H5" i="2" s="1"/>
  <c r="N3" i="2"/>
  <c r="N4" i="2" s="1"/>
  <c r="N5" i="2" s="1"/>
  <c r="N6" i="2" s="1"/>
  <c r="N7" i="2" s="1"/>
  <c r="N8" i="2" s="1"/>
  <c r="N9" i="2" s="1"/>
  <c r="N10" i="2" s="1"/>
  <c r="N11" i="2" s="1"/>
  <c r="N12" i="2" s="1"/>
  <c r="N13" i="2" s="1"/>
  <c r="N14" i="2" s="1"/>
  <c r="N15" i="2" s="1"/>
  <c r="N16" i="2" s="1"/>
  <c r="N17" i="2" s="1"/>
  <c r="N18" i="2" s="1"/>
  <c r="N19" i="2" s="1"/>
  <c r="N20" i="2" s="1"/>
  <c r="N21" i="2" s="1"/>
  <c r="N22" i="2" s="1"/>
  <c r="M3" i="2"/>
  <c r="M4" i="2" s="1"/>
  <c r="G3" i="2"/>
  <c r="O2" i="2"/>
  <c r="R3" i="2"/>
  <c r="J71" i="2" l="1"/>
  <c r="G95" i="2"/>
  <c r="H95" i="2" s="1"/>
  <c r="J95" i="2"/>
  <c r="E39" i="2"/>
  <c r="G39" i="2" s="1"/>
  <c r="H39" i="2" s="1"/>
  <c r="G35" i="2"/>
  <c r="E51" i="2"/>
  <c r="J35" i="2"/>
  <c r="G83" i="2"/>
  <c r="H83" i="2" s="1"/>
  <c r="E63" i="2"/>
  <c r="J83" i="2"/>
  <c r="E87" i="2"/>
  <c r="G87" i="2" s="1"/>
  <c r="H87" i="2" s="1"/>
  <c r="H3" i="2"/>
  <c r="O3" i="2"/>
  <c r="J29" i="2"/>
  <c r="G77" i="2"/>
  <c r="E26" i="2"/>
  <c r="G26" i="2" s="1"/>
  <c r="E38" i="2"/>
  <c r="E50" i="2"/>
  <c r="G50" i="2" s="1"/>
  <c r="H50" i="2" s="1"/>
  <c r="E62" i="2"/>
  <c r="E74" i="2"/>
  <c r="E86" i="2"/>
  <c r="G86" i="2" s="1"/>
  <c r="E75" i="2"/>
  <c r="G75" i="2" s="1"/>
  <c r="J77" i="2"/>
  <c r="E31" i="2"/>
  <c r="G31" i="2" s="1"/>
  <c r="H31" i="2" s="1"/>
  <c r="E43" i="2"/>
  <c r="E55" i="2"/>
  <c r="E67" i="2"/>
  <c r="G67" i="2" s="1"/>
  <c r="H67" i="2" s="1"/>
  <c r="E79" i="2"/>
  <c r="E91" i="2"/>
  <c r="G91" i="2" s="1"/>
  <c r="H91" i="2" s="1"/>
  <c r="E22" i="2"/>
  <c r="G22" i="2" s="1"/>
  <c r="E34" i="2"/>
  <c r="G34" i="2" s="1"/>
  <c r="E46" i="2"/>
  <c r="G46" i="2" s="1"/>
  <c r="E58" i="2"/>
  <c r="G58" i="2" s="1"/>
  <c r="H58" i="2" s="1"/>
  <c r="E70" i="2"/>
  <c r="E82" i="2"/>
  <c r="G82" i="2" s="1"/>
  <c r="H82" i="2" s="1"/>
  <c r="E94" i="2"/>
  <c r="E21" i="2"/>
  <c r="E33" i="2"/>
  <c r="G33" i="2" s="1"/>
  <c r="H33" i="2" s="1"/>
  <c r="E45" i="2"/>
  <c r="G45" i="2" s="1"/>
  <c r="H45" i="2" s="1"/>
  <c r="E57" i="2"/>
  <c r="G57" i="2" s="1"/>
  <c r="E69" i="2"/>
  <c r="E81" i="2"/>
  <c r="E93" i="2"/>
  <c r="G93" i="2" s="1"/>
  <c r="H93" i="2" s="1"/>
  <c r="E20" i="2"/>
  <c r="G20" i="2" s="1"/>
  <c r="H20" i="2" s="1"/>
  <c r="E68" i="2"/>
  <c r="E27" i="2"/>
  <c r="G27" i="2" s="1"/>
  <c r="E25" i="2"/>
  <c r="G25" i="2" s="1"/>
  <c r="H25" i="2" s="1"/>
  <c r="E37" i="2"/>
  <c r="G37" i="2" s="1"/>
  <c r="H37" i="2" s="1"/>
  <c r="E49" i="2"/>
  <c r="E61" i="2"/>
  <c r="G61" i="2" s="1"/>
  <c r="H61" i="2" s="1"/>
  <c r="E73" i="2"/>
  <c r="G73" i="2" s="1"/>
  <c r="H73" i="2" s="1"/>
  <c r="E85" i="2"/>
  <c r="E40" i="2"/>
  <c r="E64" i="2"/>
  <c r="G64" i="2" s="1"/>
  <c r="H64" i="2" s="1"/>
  <c r="E88" i="2"/>
  <c r="G88" i="2" s="1"/>
  <c r="H88" i="2" s="1"/>
  <c r="G23" i="2"/>
  <c r="H23" i="2" s="1"/>
  <c r="J23" i="2"/>
  <c r="N23" i="2" s="1"/>
  <c r="N24" i="2" s="1"/>
  <c r="N25" i="2" s="1"/>
  <c r="N26" i="2" s="1"/>
  <c r="N27" i="2" s="1"/>
  <c r="N28" i="2" s="1"/>
  <c r="N29" i="2" s="1"/>
  <c r="N30" i="2" s="1"/>
  <c r="N31" i="2" s="1"/>
  <c r="N32" i="2" s="1"/>
  <c r="N33" i="2" s="1"/>
  <c r="N34" i="2" s="1"/>
  <c r="N35" i="2" s="1"/>
  <c r="N36" i="2" s="1"/>
  <c r="N37" i="2" s="1"/>
  <c r="N38" i="2" s="1"/>
  <c r="N39" i="2" s="1"/>
  <c r="N40" i="2" s="1"/>
  <c r="N41" i="2" s="1"/>
  <c r="N42" i="2" s="1"/>
  <c r="N43" i="2" s="1"/>
  <c r="N44" i="2" s="1"/>
  <c r="N45" i="2" s="1"/>
  <c r="N46" i="2" s="1"/>
  <c r="N47" i="2" s="1"/>
  <c r="N48" i="2" s="1"/>
  <c r="N49" i="2" s="1"/>
  <c r="N50" i="2" s="1"/>
  <c r="N51" i="2" s="1"/>
  <c r="N52" i="2" s="1"/>
  <c r="N53" i="2" s="1"/>
  <c r="N54" i="2" s="1"/>
  <c r="N55" i="2" s="1"/>
  <c r="N56" i="2" s="1"/>
  <c r="N57" i="2" s="1"/>
  <c r="N58" i="2" s="1"/>
  <c r="N59" i="2" s="1"/>
  <c r="N60" i="2" s="1"/>
  <c r="N61" i="2" s="1"/>
  <c r="N62" i="2" s="1"/>
  <c r="N63" i="2" s="1"/>
  <c r="N64" i="2" s="1"/>
  <c r="N65" i="2" s="1"/>
  <c r="N66" i="2" s="1"/>
  <c r="N67" i="2" s="1"/>
  <c r="N68" i="2" s="1"/>
  <c r="N69" i="2" s="1"/>
  <c r="N70" i="2" s="1"/>
  <c r="N71" i="2" s="1"/>
  <c r="N72" i="2" s="1"/>
  <c r="N73" i="2" s="1"/>
  <c r="N74" i="2" s="1"/>
  <c r="N75" i="2" s="1"/>
  <c r="N76" i="2" s="1"/>
  <c r="N77" i="2" s="1"/>
  <c r="N78" i="2" s="1"/>
  <c r="N79" i="2" s="1"/>
  <c r="N80" i="2" s="1"/>
  <c r="N81" i="2" s="1"/>
  <c r="N82" i="2" s="1"/>
  <c r="N83" i="2" s="1"/>
  <c r="N84" i="2" s="1"/>
  <c r="N85" i="2" s="1"/>
  <c r="N86" i="2" s="1"/>
  <c r="N87" i="2" s="1"/>
  <c r="N88" i="2" s="1"/>
  <c r="N89" i="2" s="1"/>
  <c r="N90" i="2" s="1"/>
  <c r="N91" i="2" s="1"/>
  <c r="N92" i="2" s="1"/>
  <c r="N93" i="2" s="1"/>
  <c r="N94" i="2" s="1"/>
  <c r="N95" i="2" s="1"/>
  <c r="N96" i="2" s="1"/>
  <c r="G41" i="2"/>
  <c r="H41" i="2" s="1"/>
  <c r="H47" i="2"/>
  <c r="G65" i="2"/>
  <c r="H65" i="2" s="1"/>
  <c r="H35" i="2"/>
  <c r="R5" i="2" s="1"/>
  <c r="R6" i="2" s="1"/>
  <c r="H24" i="2"/>
  <c r="G85" i="2"/>
  <c r="H85" i="2" s="1"/>
  <c r="G74" i="2"/>
  <c r="H74" i="2" s="1"/>
  <c r="G69" i="2"/>
  <c r="H69" i="2" s="1"/>
  <c r="G63" i="2"/>
  <c r="H63" i="2" s="1"/>
  <c r="G19" i="2"/>
  <c r="H19" i="2" s="1"/>
  <c r="G21" i="2"/>
  <c r="H21" i="2" s="1"/>
  <c r="M5" i="2"/>
  <c r="O4" i="2"/>
  <c r="G29" i="2"/>
  <c r="H29" i="2" s="1"/>
  <c r="G38" i="2"/>
  <c r="H38" i="2" s="1"/>
  <c r="G49" i="2"/>
  <c r="H49" i="2" s="1"/>
  <c r="G4" i="2"/>
  <c r="H4" i="2" s="1"/>
  <c r="G6" i="2"/>
  <c r="H6" i="2" s="1"/>
  <c r="G8" i="2"/>
  <c r="H8" i="2" s="1"/>
  <c r="G10" i="2"/>
  <c r="H10" i="2" s="1"/>
  <c r="G12" i="2"/>
  <c r="H12" i="2" s="1"/>
  <c r="G16" i="2"/>
  <c r="H16" i="2" s="1"/>
  <c r="H14" i="2"/>
  <c r="H17" i="2"/>
  <c r="H27" i="2"/>
  <c r="H36" i="2"/>
  <c r="G40" i="2"/>
  <c r="H40" i="2" s="1"/>
  <c r="H18" i="2"/>
  <c r="H22" i="2"/>
  <c r="H28" i="2"/>
  <c r="G42" i="2"/>
  <c r="H42" i="2" s="1"/>
  <c r="G43" i="2"/>
  <c r="H43" i="2" s="1"/>
  <c r="H44" i="2"/>
  <c r="G60" i="2"/>
  <c r="H60" i="2" s="1"/>
  <c r="G62" i="2"/>
  <c r="H62" i="2" s="1"/>
  <c r="G53" i="2"/>
  <c r="H53" i="2" s="1"/>
  <c r="G59" i="2"/>
  <c r="H59" i="2" s="1"/>
  <c r="G70" i="2"/>
  <c r="H70" i="2" s="1"/>
  <c r="G79" i="2"/>
  <c r="H79" i="2" s="1"/>
  <c r="G51" i="2"/>
  <c r="H51" i="2" s="1"/>
  <c r="G54" i="2"/>
  <c r="H54" i="2" s="1"/>
  <c r="G55" i="2"/>
  <c r="H55" i="2" s="1"/>
  <c r="G56" i="2"/>
  <c r="H56" i="2" s="1"/>
  <c r="H57" i="2"/>
  <c r="G68" i="2"/>
  <c r="H68" i="2" s="1"/>
  <c r="G90" i="2"/>
  <c r="H90" i="2" s="1"/>
  <c r="H75" i="2"/>
  <c r="G81" i="2"/>
  <c r="H81" i="2" s="1"/>
  <c r="H84" i="2"/>
  <c r="H86" i="2"/>
  <c r="G92" i="2"/>
  <c r="H92" i="2" s="1"/>
  <c r="G66" i="2"/>
  <c r="H66" i="2" s="1"/>
  <c r="G94" i="2"/>
  <c r="H94" i="2" s="1"/>
  <c r="H77" i="2" l="1"/>
  <c r="H34" i="2"/>
  <c r="H26" i="2"/>
  <c r="R2" i="2" s="1"/>
  <c r="R4" i="2" s="1"/>
  <c r="H46" i="2"/>
  <c r="O5" i="2"/>
  <c r="M6" i="2"/>
  <c r="M7" i="2" l="1"/>
  <c r="O6" i="2"/>
  <c r="M8" i="2" l="1"/>
  <c r="O7" i="2"/>
  <c r="O8" i="2" l="1"/>
  <c r="M9" i="2"/>
  <c r="O9" i="2" l="1"/>
  <c r="M10" i="2"/>
  <c r="M11" i="2" l="1"/>
  <c r="O10" i="2"/>
  <c r="O11" i="2" l="1"/>
  <c r="M12" i="2"/>
  <c r="O12" i="2" l="1"/>
  <c r="M13" i="2"/>
  <c r="O13" i="2" l="1"/>
  <c r="M14" i="2"/>
  <c r="M15" i="2" l="1"/>
  <c r="O14" i="2"/>
  <c r="M16" i="2" l="1"/>
  <c r="O15" i="2"/>
  <c r="O16" i="2" l="1"/>
  <c r="M17" i="2"/>
  <c r="O17" i="2" l="1"/>
  <c r="M18" i="2"/>
  <c r="O18" i="2" l="1"/>
  <c r="M19" i="2"/>
  <c r="O19" i="2" l="1"/>
  <c r="M20" i="2"/>
  <c r="O20" i="2" l="1"/>
  <c r="M21" i="2"/>
  <c r="O21" i="2" l="1"/>
  <c r="M22" i="2"/>
  <c r="M23" i="2" l="1"/>
  <c r="O22" i="2"/>
  <c r="O23" i="2" l="1"/>
  <c r="M24" i="2"/>
  <c r="M25" i="2" l="1"/>
  <c r="O24" i="2"/>
  <c r="O25" i="2" l="1"/>
  <c r="M26" i="2"/>
  <c r="M27" i="2" l="1"/>
  <c r="O26" i="2"/>
  <c r="O27" i="2" l="1"/>
  <c r="M28" i="2"/>
  <c r="O28" i="2" l="1"/>
  <c r="M29" i="2"/>
  <c r="O29" i="2" l="1"/>
  <c r="M30" i="2"/>
  <c r="M31" i="2" l="1"/>
  <c r="O30" i="2"/>
  <c r="M32" i="2" l="1"/>
  <c r="O31" i="2"/>
  <c r="M33" i="2" l="1"/>
  <c r="O32" i="2"/>
  <c r="M34" i="2" l="1"/>
  <c r="O33" i="2"/>
  <c r="M35" i="2" l="1"/>
  <c r="O34" i="2"/>
  <c r="M36" i="2" l="1"/>
  <c r="O35" i="2"/>
  <c r="M37" i="2" l="1"/>
  <c r="O36" i="2"/>
  <c r="M38" i="2" l="1"/>
  <c r="O37" i="2"/>
  <c r="M39" i="2" l="1"/>
  <c r="O38" i="2"/>
  <c r="M40" i="2" l="1"/>
  <c r="O39" i="2"/>
  <c r="M41" i="2" l="1"/>
  <c r="O40" i="2"/>
  <c r="M42" i="2" l="1"/>
  <c r="O41" i="2"/>
  <c r="M43" i="2" l="1"/>
  <c r="O42" i="2"/>
  <c r="M44" i="2" l="1"/>
  <c r="O43" i="2"/>
  <c r="M45" i="2" l="1"/>
  <c r="O44" i="2"/>
  <c r="O45" i="2" l="1"/>
  <c r="M46" i="2"/>
  <c r="O46" i="2" l="1"/>
  <c r="M47" i="2"/>
  <c r="M48" i="2" l="1"/>
  <c r="O47" i="2"/>
  <c r="M49" i="2" l="1"/>
  <c r="O48" i="2"/>
  <c r="M50" i="2" l="1"/>
  <c r="O49" i="2"/>
  <c r="O50" i="2" l="1"/>
  <c r="M51" i="2"/>
  <c r="M52" i="2" l="1"/>
  <c r="O51" i="2"/>
  <c r="O52" i="2" l="1"/>
  <c r="M53" i="2"/>
  <c r="M54" i="2" l="1"/>
  <c r="O53" i="2"/>
  <c r="M55" i="2" l="1"/>
  <c r="O54" i="2"/>
  <c r="M56" i="2" l="1"/>
  <c r="O55" i="2"/>
  <c r="M57" i="2" l="1"/>
  <c r="O56" i="2"/>
  <c r="M58" i="2" l="1"/>
  <c r="O57" i="2"/>
  <c r="M59" i="2" l="1"/>
  <c r="O58" i="2"/>
  <c r="M60" i="2" l="1"/>
  <c r="O59" i="2"/>
  <c r="M61" i="2" l="1"/>
  <c r="O60" i="2"/>
  <c r="M62" i="2" l="1"/>
  <c r="O61" i="2"/>
  <c r="M63" i="2" l="1"/>
  <c r="O62" i="2"/>
  <c r="M64" i="2" l="1"/>
  <c r="O63" i="2"/>
  <c r="M65" i="2" l="1"/>
  <c r="O64" i="2"/>
  <c r="M66" i="2" l="1"/>
  <c r="O65" i="2"/>
  <c r="M67" i="2" l="1"/>
  <c r="O66" i="2"/>
  <c r="M68" i="2" l="1"/>
  <c r="O67" i="2"/>
  <c r="M69" i="2" l="1"/>
  <c r="O68" i="2"/>
  <c r="M70" i="2" l="1"/>
  <c r="O69" i="2"/>
  <c r="M71" i="2" l="1"/>
  <c r="O70" i="2"/>
  <c r="O71" i="2" l="1"/>
  <c r="M72" i="2"/>
  <c r="M73" i="2" l="1"/>
  <c r="O72" i="2"/>
  <c r="R10" i="2" l="1"/>
  <c r="O73" i="2"/>
  <c r="M74" i="2"/>
  <c r="R16" i="2" l="1"/>
  <c r="M75" i="2"/>
  <c r="O74" i="2"/>
  <c r="O75" i="2" l="1"/>
  <c r="M76" i="2"/>
  <c r="O76" i="2" l="1"/>
  <c r="M77" i="2"/>
  <c r="M78" i="2" l="1"/>
  <c r="O77" i="2"/>
  <c r="M79" i="2" l="1"/>
  <c r="O78" i="2"/>
  <c r="M80" i="2" l="1"/>
  <c r="O79" i="2"/>
  <c r="O80" i="2" l="1"/>
  <c r="M81" i="2"/>
  <c r="M82" i="2" l="1"/>
  <c r="O81" i="2"/>
  <c r="M83" i="2" l="1"/>
  <c r="O82" i="2"/>
  <c r="M84" i="2" l="1"/>
  <c r="O83" i="2"/>
  <c r="M85" i="2" l="1"/>
  <c r="O84" i="2"/>
  <c r="M86" i="2" l="1"/>
  <c r="O85" i="2"/>
  <c r="M87" i="2" l="1"/>
  <c r="O86" i="2"/>
  <c r="M88" i="2" l="1"/>
  <c r="O87" i="2"/>
  <c r="M89" i="2" l="1"/>
  <c r="O88" i="2"/>
  <c r="O89" i="2" l="1"/>
  <c r="M90" i="2"/>
  <c r="M91" i="2" l="1"/>
  <c r="O90" i="2"/>
  <c r="O91" i="2" l="1"/>
  <c r="M92" i="2"/>
  <c r="M93" i="2" l="1"/>
  <c r="O92" i="2"/>
  <c r="M94" i="2" l="1"/>
  <c r="O93" i="2"/>
  <c r="M95" i="2" l="1"/>
  <c r="O94" i="2"/>
  <c r="M96" i="2" l="1"/>
  <c r="O96" i="2" s="1"/>
  <c r="O95" i="2"/>
</calcChain>
</file>

<file path=xl/sharedStrings.xml><?xml version="1.0" encoding="utf-8"?>
<sst xmlns="http://schemas.openxmlformats.org/spreadsheetml/2006/main" count="72" uniqueCount="60">
  <si>
    <t>Species</t>
  </si>
  <si>
    <t>Yield class</t>
  </si>
  <si>
    <t>Thinning treatment</t>
  </si>
  <si>
    <t>Initial spacing</t>
  </si>
  <si>
    <t>Stand area</t>
  </si>
  <si>
    <t>Sycamore</t>
  </si>
  <si>
    <t>Intermediate</t>
  </si>
  <si>
    <t>1st thin delay</t>
  </si>
  <si>
    <t>1st thin type</t>
  </si>
  <si>
    <t>1st thin age</t>
  </si>
  <si>
    <t>2nd thin age</t>
  </si>
  <si>
    <t>Max MAI age</t>
  </si>
  <si>
    <t>Sub thin type</t>
  </si>
  <si>
    <t>Late thin age</t>
  </si>
  <si>
    <t>Late thin cycle</t>
  </si>
  <si>
    <t>0 years</t>
  </si>
  <si>
    <t>INTERMEDIATE</t>
  </si>
  <si>
    <t>15 years</t>
  </si>
  <si>
    <t>20 years</t>
  </si>
  <si>
    <t>45 years</t>
  </si>
  <si>
    <t>N/A</t>
  </si>
  <si>
    <t>MAIN CROP after thinning</t>
  </si>
  <si>
    <t>Yield from THINNINGS</t>
  </si>
  <si>
    <t>CUMULATIVE PRODUCTION</t>
  </si>
  <si>
    <t>MAI</t>
  </si>
  <si>
    <t>Age yrs</t>
  </si>
  <si>
    <t>Top ht m</t>
  </si>
  <si>
    <t>Trees /ha</t>
  </si>
  <si>
    <t>Mean dbh cm</t>
  </si>
  <si>
    <t>BA m²/ha</t>
  </si>
  <si>
    <t>Mean vol m³</t>
  </si>
  <si>
    <t>Vol m³/ha</t>
  </si>
  <si>
    <t>Vol m³/ha /yr</t>
  </si>
  <si>
    <t>Année</t>
  </si>
  <si>
    <t>Biomasse racinaire 
(tMS/ha)</t>
  </si>
  <si>
    <t>Biomasse 
totale (tCO₂/ha)</t>
  </si>
  <si>
    <r>
      <t>V (m</t>
    </r>
    <r>
      <rPr>
        <b/>
        <sz val="11"/>
        <color theme="1"/>
        <rFont val="Arial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</si>
  <si>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Biomasse aérienne 
(tMS/ha)</t>
  </si>
  <si>
    <r>
      <t>Biomasse totale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</si>
  <si>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V éclairci 
(m³/ha)</t>
  </si>
  <si>
    <t>% Sciages</t>
  </si>
  <si>
    <t>% BE</t>
  </si>
  <si>
    <t>Stock 
sciages (tCO₂/ha)</t>
  </si>
  <si>
    <t>Stocks BE (tCO₂/ha)</t>
  </si>
  <si>
    <t>Coefficient de substitution</t>
  </si>
  <si>
    <t>REI</t>
  </si>
  <si>
    <t>Stock produits 
bois érable sycomore (tCO₂/ha)</t>
  </si>
  <si>
    <t>Gain CO₂ moyen long terme prairie</t>
  </si>
  <si>
    <t>Différence de stock moyen de long terme</t>
  </si>
  <si>
    <t>Différence de stock à 30 ans</t>
  </si>
  <si>
    <t>Gain en CO₂ (Ba + Br)</t>
  </si>
  <si>
    <t>Gain dans le sol</t>
  </si>
  <si>
    <t>Gain dans la litière</t>
  </si>
  <si>
    <t>Gain dans le bois mort</t>
  </si>
  <si>
    <t>REA générables forêt</t>
  </si>
  <si>
    <t>Récolte finale (m³/ha)</t>
  </si>
  <si>
    <t>REA produits bois</t>
  </si>
  <si>
    <t>REE</t>
  </si>
  <si>
    <t>Infradensité érable sycomore</t>
  </si>
  <si>
    <t>Gain CO₂ moyen de long terme 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</si>
</sst>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.25"/>
      <color indexed="8"/>
      <name val="Verdana"/>
      <family val="2"/>
    </font>
    <font>
      <sz val="8.25"/>
      <color indexed="8"/>
      <name val="Verdana"/>
      <family val="2"/>
    </font>
    <font>
      <b/>
      <sz val="11"/>
      <color theme="1"/>
      <name val="Arial"/>
      <family val="2"/>
    </font>
    <font>
      <b/>
      <sz val="11"/>
      <color theme="1"/>
      <name val="Calibri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4" tint="0.39997558519241921"/>
        <bgColor rgb="FFCFE7F5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92D050"/>
        <bgColor rgb="FFCFE7F5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rgb="FFCFE7F5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rgb="FFE6E6FF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0" fontId="1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 wrapText="1"/>
    </xf>
    <xf numFmtId="0" fontId="1" fillId="4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center" vertical="center" wrapText="1"/>
    </xf>
    <xf numFmtId="0" fontId="1" fillId="6" borderId="0" xfId="0" applyFont="1" applyFill="1" applyAlignment="1">
      <alignment horizontal="center" vertical="center"/>
    </xf>
    <xf numFmtId="0" fontId="1" fillId="7" borderId="0" xfId="0" applyFont="1" applyFill="1" applyAlignment="1">
      <alignment horizontal="center" vertical="center" wrapText="1"/>
    </xf>
    <xf numFmtId="0" fontId="1" fillId="7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164" fontId="0" fillId="3" borderId="0" xfId="0" applyNumberFormat="1" applyFill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5" borderId="0" xfId="0" applyFill="1" applyAlignment="1">
      <alignment horizontal="center" vertical="center"/>
    </xf>
    <xf numFmtId="164" fontId="0" fillId="5" borderId="0" xfId="0" applyNumberFormat="1" applyFill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0" fillId="7" borderId="0" xfId="0" applyFill="1" applyAlignment="1">
      <alignment horizontal="center" vertical="center"/>
    </xf>
    <xf numFmtId="164" fontId="0" fillId="7" borderId="0" xfId="0" applyNumberFormat="1" applyFill="1" applyAlignment="1">
      <alignment horizontal="center" vertical="center"/>
    </xf>
    <xf numFmtId="9" fontId="0" fillId="7" borderId="0" xfId="0" applyNumberFormat="1" applyFill="1" applyAlignment="1">
      <alignment horizontal="center" vertical="center"/>
    </xf>
    <xf numFmtId="0" fontId="0" fillId="8" borderId="0" xfId="0" applyFill="1" applyAlignment="1">
      <alignment horizontal="center" vertical="center"/>
    </xf>
    <xf numFmtId="9" fontId="0" fillId="8" borderId="0" xfId="0" applyNumberFormat="1" applyFill="1" applyAlignment="1">
      <alignment horizontal="center" vertical="center"/>
    </xf>
    <xf numFmtId="164" fontId="0" fillId="4" borderId="0" xfId="0" applyNumberFormat="1" applyFill="1" applyAlignment="1">
      <alignment horizontal="center" vertical="center"/>
    </xf>
    <xf numFmtId="164" fontId="0" fillId="8" borderId="0" xfId="0" applyNumberFormat="1" applyFill="1" applyAlignment="1">
      <alignment horizontal="center" vertical="center"/>
    </xf>
    <xf numFmtId="0" fontId="6" fillId="7" borderId="0" xfId="0" applyFont="1" applyFill="1" applyAlignment="1">
      <alignment horizontal="center" vertical="center"/>
    </xf>
    <xf numFmtId="0" fontId="7" fillId="0" borderId="0" xfId="0" applyFont="1" applyAlignment="1">
      <alignment horizontal="center" vertical="center"/>
    </xf>
    <xf numFmtId="1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/>
    </xf>
    <xf numFmtId="1" fontId="7" fillId="0" borderId="0" xfId="0" applyNumberFormat="1" applyFont="1" applyAlignment="1">
      <alignment horizontal="center"/>
    </xf>
    <xf numFmtId="0" fontId="8" fillId="0" borderId="0" xfId="0" applyFont="1" applyAlignment="1">
      <alignment horizontal="center" vertical="center"/>
    </xf>
    <xf numFmtId="1" fontId="8" fillId="0" borderId="0" xfId="0" applyNumberFormat="1" applyFont="1" applyAlignment="1">
      <alignment horizontal="center" vertical="center"/>
    </xf>
    <xf numFmtId="0" fontId="1" fillId="9" borderId="0" xfId="0" applyFont="1" applyFill="1" applyAlignment="1">
      <alignment horizontal="center" vertical="center"/>
    </xf>
    <xf numFmtId="1" fontId="1" fillId="9" borderId="0" xfId="0" applyNumberFormat="1" applyFont="1" applyFill="1" applyAlignment="1">
      <alignment horizontal="center"/>
    </xf>
    <xf numFmtId="0" fontId="6" fillId="9" borderId="0" xfId="0" applyFont="1" applyFill="1" applyAlignment="1">
      <alignment horizontal="center"/>
    </xf>
    <xf numFmtId="1" fontId="6" fillId="9" borderId="0" xfId="0" applyNumberFormat="1" applyFont="1" applyFill="1" applyAlignment="1">
      <alignment horizontal="center"/>
    </xf>
    <xf numFmtId="0" fontId="2" fillId="0" borderId="0" xfId="0" applyNumberFormat="1" applyFont="1" applyFill="1" applyBorder="1" applyAlignment="1" applyProtection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Quantification!$H$1</c:f>
              <c:strCache>
                <c:ptCount val="1"/>
                <c:pt idx="0">
                  <c:v>Biomasse totale 
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Quantification!$D$2:$D$96</c:f>
              <c:numCache>
                <c:formatCode>General</c:formatCode>
                <c:ptCount val="9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15</c:v>
                </c:pt>
                <c:pt idx="17">
                  <c:v>16</c:v>
                </c:pt>
                <c:pt idx="18">
                  <c:v>17</c:v>
                </c:pt>
                <c:pt idx="19">
                  <c:v>18</c:v>
                </c:pt>
                <c:pt idx="20">
                  <c:v>19</c:v>
                </c:pt>
                <c:pt idx="21">
                  <c:v>20</c:v>
                </c:pt>
                <c:pt idx="22">
                  <c:v>20</c:v>
                </c:pt>
                <c:pt idx="23">
                  <c:v>21</c:v>
                </c:pt>
                <c:pt idx="24">
                  <c:v>22</c:v>
                </c:pt>
                <c:pt idx="25">
                  <c:v>23</c:v>
                </c:pt>
                <c:pt idx="26">
                  <c:v>24</c:v>
                </c:pt>
                <c:pt idx="27">
                  <c:v>25</c:v>
                </c:pt>
                <c:pt idx="28">
                  <c:v>25</c:v>
                </c:pt>
                <c:pt idx="29">
                  <c:v>26</c:v>
                </c:pt>
                <c:pt idx="30">
                  <c:v>27</c:v>
                </c:pt>
                <c:pt idx="31">
                  <c:v>28</c:v>
                </c:pt>
                <c:pt idx="32">
                  <c:v>29</c:v>
                </c:pt>
                <c:pt idx="33">
                  <c:v>30</c:v>
                </c:pt>
                <c:pt idx="34">
                  <c:v>30</c:v>
                </c:pt>
                <c:pt idx="35">
                  <c:v>31</c:v>
                </c:pt>
                <c:pt idx="36">
                  <c:v>32</c:v>
                </c:pt>
                <c:pt idx="37">
                  <c:v>33</c:v>
                </c:pt>
                <c:pt idx="38">
                  <c:v>34</c:v>
                </c:pt>
                <c:pt idx="39">
                  <c:v>35</c:v>
                </c:pt>
                <c:pt idx="40">
                  <c:v>35</c:v>
                </c:pt>
                <c:pt idx="41">
                  <c:v>36</c:v>
                </c:pt>
                <c:pt idx="42">
                  <c:v>37</c:v>
                </c:pt>
                <c:pt idx="43">
                  <c:v>38</c:v>
                </c:pt>
                <c:pt idx="44">
                  <c:v>39</c:v>
                </c:pt>
                <c:pt idx="45">
                  <c:v>40</c:v>
                </c:pt>
                <c:pt idx="46">
                  <c:v>40</c:v>
                </c:pt>
                <c:pt idx="47">
                  <c:v>41</c:v>
                </c:pt>
                <c:pt idx="48">
                  <c:v>42</c:v>
                </c:pt>
                <c:pt idx="49">
                  <c:v>43</c:v>
                </c:pt>
                <c:pt idx="50">
                  <c:v>44</c:v>
                </c:pt>
                <c:pt idx="51">
                  <c:v>45</c:v>
                </c:pt>
                <c:pt idx="52">
                  <c:v>45</c:v>
                </c:pt>
                <c:pt idx="53">
                  <c:v>46</c:v>
                </c:pt>
                <c:pt idx="54">
                  <c:v>47</c:v>
                </c:pt>
                <c:pt idx="55">
                  <c:v>48</c:v>
                </c:pt>
                <c:pt idx="56">
                  <c:v>49</c:v>
                </c:pt>
                <c:pt idx="57">
                  <c:v>50</c:v>
                </c:pt>
                <c:pt idx="58">
                  <c:v>50</c:v>
                </c:pt>
                <c:pt idx="59">
                  <c:v>51</c:v>
                </c:pt>
                <c:pt idx="60">
                  <c:v>52</c:v>
                </c:pt>
                <c:pt idx="61">
                  <c:v>53</c:v>
                </c:pt>
                <c:pt idx="62">
                  <c:v>54</c:v>
                </c:pt>
                <c:pt idx="63">
                  <c:v>55</c:v>
                </c:pt>
                <c:pt idx="64">
                  <c:v>55</c:v>
                </c:pt>
                <c:pt idx="65">
                  <c:v>56</c:v>
                </c:pt>
                <c:pt idx="66">
                  <c:v>57</c:v>
                </c:pt>
                <c:pt idx="67">
                  <c:v>58</c:v>
                </c:pt>
                <c:pt idx="68">
                  <c:v>59</c:v>
                </c:pt>
                <c:pt idx="69">
                  <c:v>60</c:v>
                </c:pt>
                <c:pt idx="70">
                  <c:v>60</c:v>
                </c:pt>
                <c:pt idx="71">
                  <c:v>61</c:v>
                </c:pt>
                <c:pt idx="72">
                  <c:v>62</c:v>
                </c:pt>
                <c:pt idx="73">
                  <c:v>63</c:v>
                </c:pt>
                <c:pt idx="74">
                  <c:v>64</c:v>
                </c:pt>
                <c:pt idx="75">
                  <c:v>65</c:v>
                </c:pt>
                <c:pt idx="76">
                  <c:v>65</c:v>
                </c:pt>
                <c:pt idx="77">
                  <c:v>66</c:v>
                </c:pt>
                <c:pt idx="78">
                  <c:v>67</c:v>
                </c:pt>
                <c:pt idx="79">
                  <c:v>68</c:v>
                </c:pt>
                <c:pt idx="80">
                  <c:v>69</c:v>
                </c:pt>
                <c:pt idx="81">
                  <c:v>70</c:v>
                </c:pt>
                <c:pt idx="82">
                  <c:v>70</c:v>
                </c:pt>
                <c:pt idx="83">
                  <c:v>71</c:v>
                </c:pt>
                <c:pt idx="84">
                  <c:v>72</c:v>
                </c:pt>
                <c:pt idx="85">
                  <c:v>73</c:v>
                </c:pt>
                <c:pt idx="86">
                  <c:v>74</c:v>
                </c:pt>
                <c:pt idx="87">
                  <c:v>75</c:v>
                </c:pt>
                <c:pt idx="88">
                  <c:v>75</c:v>
                </c:pt>
                <c:pt idx="89">
                  <c:v>76</c:v>
                </c:pt>
                <c:pt idx="90">
                  <c:v>77</c:v>
                </c:pt>
                <c:pt idx="91">
                  <c:v>78</c:v>
                </c:pt>
                <c:pt idx="92">
                  <c:v>79</c:v>
                </c:pt>
                <c:pt idx="93">
                  <c:v>80</c:v>
                </c:pt>
                <c:pt idx="94">
                  <c:v>80</c:v>
                </c:pt>
              </c:numCache>
            </c:numRef>
          </c:xVal>
          <c:yVal>
            <c:numRef>
              <c:f>Quantification!$E$2:$E$96</c:f>
              <c:numCache>
                <c:formatCode>General</c:formatCode>
                <c:ptCount val="95"/>
                <c:pt idx="0">
                  <c:v>0</c:v>
                </c:pt>
                <c:pt idx="1">
                  <c:v>0.5</c:v>
                </c:pt>
                <c:pt idx="2">
                  <c:v>1</c:v>
                </c:pt>
                <c:pt idx="3">
                  <c:v>1.5</c:v>
                </c:pt>
                <c:pt idx="4">
                  <c:v>2</c:v>
                </c:pt>
                <c:pt idx="5">
                  <c:v>3</c:v>
                </c:pt>
                <c:pt idx="6">
                  <c:v>4</c:v>
                </c:pt>
                <c:pt idx="7">
                  <c:v>5</c:v>
                </c:pt>
                <c:pt idx="8">
                  <c:v>6</c:v>
                </c:pt>
                <c:pt idx="9">
                  <c:v>8</c:v>
                </c:pt>
                <c:pt idx="10">
                  <c:v>11</c:v>
                </c:pt>
                <c:pt idx="11">
                  <c:v>15</c:v>
                </c:pt>
                <c:pt idx="12">
                  <c:v>20</c:v>
                </c:pt>
                <c:pt idx="13">
                  <c:v>25</c:v>
                </c:pt>
                <c:pt idx="14">
                  <c:v>31</c:v>
                </c:pt>
                <c:pt idx="15">
                  <c:v>37.4</c:v>
                </c:pt>
                <c:pt idx="16">
                  <c:v>22.3</c:v>
                </c:pt>
                <c:pt idx="17">
                  <c:v>33.840000000000003</c:v>
                </c:pt>
                <c:pt idx="18">
                  <c:v>45.38</c:v>
                </c:pt>
                <c:pt idx="19">
                  <c:v>56.92</c:v>
                </c:pt>
                <c:pt idx="20">
                  <c:v>68.460000000000008</c:v>
                </c:pt>
                <c:pt idx="21" formatCode="0.0">
                  <c:v>80</c:v>
                </c:pt>
                <c:pt idx="22" formatCode="0.0">
                  <c:v>52</c:v>
                </c:pt>
                <c:pt idx="23" formatCode="0.0">
                  <c:v>64.5</c:v>
                </c:pt>
                <c:pt idx="24" formatCode="0.0">
                  <c:v>77</c:v>
                </c:pt>
                <c:pt idx="25" formatCode="0.0">
                  <c:v>89.5</c:v>
                </c:pt>
                <c:pt idx="26" formatCode="0.0">
                  <c:v>102</c:v>
                </c:pt>
                <c:pt idx="27" formatCode="0.0">
                  <c:v>114.5</c:v>
                </c:pt>
                <c:pt idx="28" formatCode="0.0">
                  <c:v>86.5</c:v>
                </c:pt>
                <c:pt idx="29" formatCode="0.0">
                  <c:v>98.5</c:v>
                </c:pt>
                <c:pt idx="30" formatCode="0.0">
                  <c:v>110.5</c:v>
                </c:pt>
                <c:pt idx="31" formatCode="0.0">
                  <c:v>122.5</c:v>
                </c:pt>
                <c:pt idx="32" formatCode="0.0">
                  <c:v>134.5</c:v>
                </c:pt>
                <c:pt idx="33" formatCode="0.0">
                  <c:v>146.5</c:v>
                </c:pt>
                <c:pt idx="34" formatCode="0.0">
                  <c:v>118.5</c:v>
                </c:pt>
                <c:pt idx="35" formatCode="0.0">
                  <c:v>129.28</c:v>
                </c:pt>
                <c:pt idx="36" formatCode="0.0">
                  <c:v>140.06</c:v>
                </c:pt>
                <c:pt idx="37" formatCode="0.0">
                  <c:v>150.84</c:v>
                </c:pt>
                <c:pt idx="38" formatCode="0.0">
                  <c:v>161.62</c:v>
                </c:pt>
                <c:pt idx="39">
                  <c:v>172.4</c:v>
                </c:pt>
                <c:pt idx="40">
                  <c:v>144.4</c:v>
                </c:pt>
                <c:pt idx="41" formatCode="0.0">
                  <c:v>153.84</c:v>
                </c:pt>
                <c:pt idx="42" formatCode="0.0">
                  <c:v>163.28</c:v>
                </c:pt>
                <c:pt idx="43" formatCode="0.0">
                  <c:v>172.72</c:v>
                </c:pt>
                <c:pt idx="44" formatCode="0.0">
                  <c:v>182.16</c:v>
                </c:pt>
                <c:pt idx="45">
                  <c:v>191.6</c:v>
                </c:pt>
                <c:pt idx="46">
                  <c:v>163.6</c:v>
                </c:pt>
                <c:pt idx="47" formatCode="0.0">
                  <c:v>171.8</c:v>
                </c:pt>
                <c:pt idx="48" formatCode="0.0">
                  <c:v>180</c:v>
                </c:pt>
                <c:pt idx="49" formatCode="0.0">
                  <c:v>188.20000000000002</c:v>
                </c:pt>
                <c:pt idx="50" formatCode="0.0">
                  <c:v>196.40000000000003</c:v>
                </c:pt>
                <c:pt idx="51" formatCode="0.0">
                  <c:v>204.60000000000002</c:v>
                </c:pt>
                <c:pt idx="52">
                  <c:v>182.8</c:v>
                </c:pt>
                <c:pt idx="53">
                  <c:v>189.92000000000002</c:v>
                </c:pt>
                <c:pt idx="54">
                  <c:v>197.04000000000002</c:v>
                </c:pt>
                <c:pt idx="55">
                  <c:v>204.16</c:v>
                </c:pt>
                <c:pt idx="56">
                  <c:v>211.28</c:v>
                </c:pt>
                <c:pt idx="57">
                  <c:v>218.4</c:v>
                </c:pt>
                <c:pt idx="58">
                  <c:v>201.9</c:v>
                </c:pt>
                <c:pt idx="59">
                  <c:v>208.02</c:v>
                </c:pt>
                <c:pt idx="60">
                  <c:v>214.14000000000001</c:v>
                </c:pt>
                <c:pt idx="61">
                  <c:v>220.26</c:v>
                </c:pt>
                <c:pt idx="62">
                  <c:v>226.38</c:v>
                </c:pt>
                <c:pt idx="63">
                  <c:v>232.5</c:v>
                </c:pt>
                <c:pt idx="64">
                  <c:v>219.1</c:v>
                </c:pt>
                <c:pt idx="65">
                  <c:v>224.26</c:v>
                </c:pt>
                <c:pt idx="66">
                  <c:v>229.42</c:v>
                </c:pt>
                <c:pt idx="67">
                  <c:v>234.58</c:v>
                </c:pt>
                <c:pt idx="68">
                  <c:v>239.74</c:v>
                </c:pt>
                <c:pt idx="69">
                  <c:v>244.9</c:v>
                </c:pt>
                <c:pt idx="70">
                  <c:v>233.1</c:v>
                </c:pt>
                <c:pt idx="71">
                  <c:v>237.44</c:v>
                </c:pt>
                <c:pt idx="72">
                  <c:v>241.78</c:v>
                </c:pt>
                <c:pt idx="73">
                  <c:v>246.12</c:v>
                </c:pt>
                <c:pt idx="74">
                  <c:v>250.46</c:v>
                </c:pt>
                <c:pt idx="75">
                  <c:v>254.8</c:v>
                </c:pt>
                <c:pt idx="76">
                  <c:v>243.9</c:v>
                </c:pt>
                <c:pt idx="77">
                  <c:v>247.66</c:v>
                </c:pt>
                <c:pt idx="78">
                  <c:v>251.42</c:v>
                </c:pt>
                <c:pt idx="79">
                  <c:v>255.18</c:v>
                </c:pt>
                <c:pt idx="80">
                  <c:v>258.94</c:v>
                </c:pt>
                <c:pt idx="81">
                  <c:v>262.7</c:v>
                </c:pt>
                <c:pt idx="82">
                  <c:v>252.7</c:v>
                </c:pt>
                <c:pt idx="83">
                  <c:v>256.10000000000002</c:v>
                </c:pt>
                <c:pt idx="84">
                  <c:v>259.5</c:v>
                </c:pt>
                <c:pt idx="85">
                  <c:v>262.90000000000003</c:v>
                </c:pt>
                <c:pt idx="86">
                  <c:v>266.3</c:v>
                </c:pt>
                <c:pt idx="87">
                  <c:v>269.70000000000005</c:v>
                </c:pt>
                <c:pt idx="88">
                  <c:v>260.60000000000002</c:v>
                </c:pt>
                <c:pt idx="89">
                  <c:v>263.58000000000004</c:v>
                </c:pt>
                <c:pt idx="90">
                  <c:v>266.56</c:v>
                </c:pt>
                <c:pt idx="91">
                  <c:v>269.54000000000002</c:v>
                </c:pt>
                <c:pt idx="92">
                  <c:v>272.52</c:v>
                </c:pt>
                <c:pt idx="93">
                  <c:v>275.5</c:v>
                </c:pt>
                <c:pt idx="94">
                  <c:v>0</c:v>
                </c:pt>
              </c:numCache>
            </c:numRef>
          </c:yVal>
          <c:smooth val="1"/>
        </c:ser>
        <c:ser>
          <c:idx val="1"/>
          <c:order val="1"/>
          <c:tx>
            <c:strRef>
              <c:f>Quantification!$C$1</c:f>
              <c:strCache>
                <c:ptCount val="1"/>
                <c:pt idx="0">
                  <c:v>Biomasse 
totale (tCO₂/ha)</c:v>
                </c:pt>
              </c:strCache>
            </c:strRef>
          </c:tx>
          <c:spPr>
            <a:ln w="19050" cap="rnd">
              <a:solidFill>
                <a:srgbClr val="00B0F0"/>
              </a:solidFill>
              <a:round/>
            </a:ln>
            <a:effectLst/>
          </c:spPr>
          <c:marker>
            <c:symbol val="none"/>
          </c:marker>
          <c:xVal>
            <c:numRef>
              <c:f>Quantification!$A$2:$A$82</c:f>
              <c:numCache>
                <c:formatCode>General</c:formatCode>
                <c:ptCount val="8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</c:numCache>
            </c:numRef>
          </c:xVal>
          <c:yVal>
            <c:numRef>
              <c:f>Quantification!$C$2:$C$82</c:f>
              <c:numCache>
                <c:formatCode>0.0</c:formatCode>
                <c:ptCount val="81"/>
                <c:pt idx="0">
                  <c:v>18.333333333333332</c:v>
                </c:pt>
                <c:pt idx="1">
                  <c:v>18.333333333333332</c:v>
                </c:pt>
                <c:pt idx="2">
                  <c:v>18.333333333333332</c:v>
                </c:pt>
                <c:pt idx="3">
                  <c:v>18.333333333333332</c:v>
                </c:pt>
                <c:pt idx="4">
                  <c:v>18.333333333333332</c:v>
                </c:pt>
                <c:pt idx="5">
                  <c:v>18.333333333333332</c:v>
                </c:pt>
                <c:pt idx="6">
                  <c:v>18.333333333333332</c:v>
                </c:pt>
                <c:pt idx="7">
                  <c:v>18.333333333333332</c:v>
                </c:pt>
                <c:pt idx="8">
                  <c:v>18.333333333333332</c:v>
                </c:pt>
                <c:pt idx="9">
                  <c:v>18.333333333333332</c:v>
                </c:pt>
                <c:pt idx="10">
                  <c:v>18.333333333333332</c:v>
                </c:pt>
                <c:pt idx="11">
                  <c:v>18.333333333333332</c:v>
                </c:pt>
                <c:pt idx="12">
                  <c:v>18.333333333333332</c:v>
                </c:pt>
                <c:pt idx="13">
                  <c:v>18.333333333333332</c:v>
                </c:pt>
                <c:pt idx="14">
                  <c:v>18.333333333333332</c:v>
                </c:pt>
                <c:pt idx="15">
                  <c:v>18.333333333333332</c:v>
                </c:pt>
                <c:pt idx="16">
                  <c:v>18.333333333333332</c:v>
                </c:pt>
                <c:pt idx="17">
                  <c:v>18.333333333333332</c:v>
                </c:pt>
                <c:pt idx="18">
                  <c:v>18.333333333333332</c:v>
                </c:pt>
                <c:pt idx="19">
                  <c:v>18.333333333333332</c:v>
                </c:pt>
                <c:pt idx="20">
                  <c:v>18.333333333333332</c:v>
                </c:pt>
                <c:pt idx="21">
                  <c:v>18.333333333333332</c:v>
                </c:pt>
                <c:pt idx="22">
                  <c:v>18.333333333333332</c:v>
                </c:pt>
                <c:pt idx="23">
                  <c:v>18.333333333333332</c:v>
                </c:pt>
                <c:pt idx="24">
                  <c:v>18.333333333333332</c:v>
                </c:pt>
                <c:pt idx="25">
                  <c:v>18.333333333333332</c:v>
                </c:pt>
                <c:pt idx="26">
                  <c:v>18.333333333333332</c:v>
                </c:pt>
                <c:pt idx="27">
                  <c:v>18.333333333333332</c:v>
                </c:pt>
                <c:pt idx="28">
                  <c:v>18.333333333333332</c:v>
                </c:pt>
                <c:pt idx="29">
                  <c:v>18.333333333333332</c:v>
                </c:pt>
                <c:pt idx="30">
                  <c:v>18.333333333333332</c:v>
                </c:pt>
                <c:pt idx="31">
                  <c:v>18.333333333333332</c:v>
                </c:pt>
                <c:pt idx="32">
                  <c:v>18.333333333333332</c:v>
                </c:pt>
                <c:pt idx="33">
                  <c:v>18.333333333333332</c:v>
                </c:pt>
                <c:pt idx="34">
                  <c:v>18.333333333333332</c:v>
                </c:pt>
                <c:pt idx="35">
                  <c:v>18.333333333333332</c:v>
                </c:pt>
                <c:pt idx="36">
                  <c:v>18.333333333333332</c:v>
                </c:pt>
                <c:pt idx="37">
                  <c:v>18.333333333333332</c:v>
                </c:pt>
                <c:pt idx="38">
                  <c:v>18.333333333333332</c:v>
                </c:pt>
                <c:pt idx="39">
                  <c:v>18.333333333333332</c:v>
                </c:pt>
                <c:pt idx="40">
                  <c:v>18.333333333333332</c:v>
                </c:pt>
                <c:pt idx="41">
                  <c:v>18.333333333333332</c:v>
                </c:pt>
                <c:pt idx="42">
                  <c:v>18.333333333333332</c:v>
                </c:pt>
                <c:pt idx="43">
                  <c:v>18.333333333333332</c:v>
                </c:pt>
                <c:pt idx="44">
                  <c:v>18.333333333333332</c:v>
                </c:pt>
                <c:pt idx="45">
                  <c:v>18.333333333333332</c:v>
                </c:pt>
                <c:pt idx="46">
                  <c:v>18.333333333333332</c:v>
                </c:pt>
                <c:pt idx="47">
                  <c:v>18.333333333333332</c:v>
                </c:pt>
                <c:pt idx="48">
                  <c:v>18.333333333333332</c:v>
                </c:pt>
                <c:pt idx="49">
                  <c:v>18.333333333333332</c:v>
                </c:pt>
                <c:pt idx="50">
                  <c:v>18.333333333333332</c:v>
                </c:pt>
                <c:pt idx="51">
                  <c:v>18.333333333333332</c:v>
                </c:pt>
                <c:pt idx="52">
                  <c:v>18.333333333333332</c:v>
                </c:pt>
                <c:pt idx="53">
                  <c:v>18.333333333333332</c:v>
                </c:pt>
                <c:pt idx="54">
                  <c:v>18.333333333333332</c:v>
                </c:pt>
                <c:pt idx="55">
                  <c:v>18.333333333333332</c:v>
                </c:pt>
                <c:pt idx="56">
                  <c:v>18.333333333333332</c:v>
                </c:pt>
                <c:pt idx="57">
                  <c:v>18.333333333333332</c:v>
                </c:pt>
                <c:pt idx="58">
                  <c:v>18.333333333333332</c:v>
                </c:pt>
                <c:pt idx="59">
                  <c:v>18.333333333333332</c:v>
                </c:pt>
                <c:pt idx="60">
                  <c:v>18.333333333333332</c:v>
                </c:pt>
                <c:pt idx="61">
                  <c:v>18.333333333333332</c:v>
                </c:pt>
                <c:pt idx="62">
                  <c:v>18.333333333333332</c:v>
                </c:pt>
                <c:pt idx="63">
                  <c:v>18.333333333333332</c:v>
                </c:pt>
                <c:pt idx="64">
                  <c:v>18.333333333333332</c:v>
                </c:pt>
                <c:pt idx="65">
                  <c:v>18.333333333333332</c:v>
                </c:pt>
                <c:pt idx="66">
                  <c:v>18.333333333333332</c:v>
                </c:pt>
                <c:pt idx="67">
                  <c:v>18.333333333333332</c:v>
                </c:pt>
                <c:pt idx="68">
                  <c:v>18.333333333333332</c:v>
                </c:pt>
                <c:pt idx="69">
                  <c:v>18.333333333333332</c:v>
                </c:pt>
                <c:pt idx="70">
                  <c:v>18.333333333333332</c:v>
                </c:pt>
                <c:pt idx="71">
                  <c:v>18.333333333333332</c:v>
                </c:pt>
                <c:pt idx="72">
                  <c:v>18.333333333333332</c:v>
                </c:pt>
                <c:pt idx="73">
                  <c:v>18.333333333333332</c:v>
                </c:pt>
                <c:pt idx="74">
                  <c:v>18.333333333333332</c:v>
                </c:pt>
                <c:pt idx="75">
                  <c:v>18.333333333333332</c:v>
                </c:pt>
                <c:pt idx="76">
                  <c:v>18.333333333333332</c:v>
                </c:pt>
                <c:pt idx="77">
                  <c:v>18.333333333333332</c:v>
                </c:pt>
                <c:pt idx="78">
                  <c:v>18.333333333333332</c:v>
                </c:pt>
                <c:pt idx="79">
                  <c:v>18.333333333333332</c:v>
                </c:pt>
                <c:pt idx="80">
                  <c:v>18.333333333333332</c:v>
                </c:pt>
              </c:numCache>
            </c:numRef>
          </c:yVal>
          <c:smooth val="1"/>
        </c:ser>
        <c:ser>
          <c:idx val="2"/>
          <c:order val="2"/>
          <c:tx>
            <c:strRef>
              <c:f>Quantification!$O$1</c:f>
              <c:strCache>
                <c:ptCount val="1"/>
                <c:pt idx="0">
                  <c:v>Stock produits 
bois érable sycomore (tCO₂/ha)</c:v>
                </c:pt>
              </c:strCache>
            </c:strRef>
          </c:tx>
          <c:spPr>
            <a:ln w="19050" cap="rnd">
              <a:solidFill>
                <a:schemeClr val="accent4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Quantification!$I$2:$I$96</c:f>
              <c:numCache>
                <c:formatCode>General</c:formatCode>
                <c:ptCount val="9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15</c:v>
                </c:pt>
                <c:pt idx="17">
                  <c:v>16</c:v>
                </c:pt>
                <c:pt idx="18">
                  <c:v>17</c:v>
                </c:pt>
                <c:pt idx="19">
                  <c:v>18</c:v>
                </c:pt>
                <c:pt idx="20">
                  <c:v>19</c:v>
                </c:pt>
                <c:pt idx="21">
                  <c:v>20</c:v>
                </c:pt>
                <c:pt idx="22">
                  <c:v>20</c:v>
                </c:pt>
                <c:pt idx="23">
                  <c:v>21</c:v>
                </c:pt>
                <c:pt idx="24">
                  <c:v>22</c:v>
                </c:pt>
                <c:pt idx="25">
                  <c:v>23</c:v>
                </c:pt>
                <c:pt idx="26">
                  <c:v>24</c:v>
                </c:pt>
                <c:pt idx="27">
                  <c:v>25</c:v>
                </c:pt>
                <c:pt idx="28">
                  <c:v>25</c:v>
                </c:pt>
                <c:pt idx="29">
                  <c:v>26</c:v>
                </c:pt>
                <c:pt idx="30">
                  <c:v>27</c:v>
                </c:pt>
                <c:pt idx="31">
                  <c:v>28</c:v>
                </c:pt>
                <c:pt idx="32">
                  <c:v>29</c:v>
                </c:pt>
                <c:pt idx="33">
                  <c:v>30</c:v>
                </c:pt>
                <c:pt idx="34">
                  <c:v>30</c:v>
                </c:pt>
                <c:pt idx="35">
                  <c:v>31</c:v>
                </c:pt>
                <c:pt idx="36">
                  <c:v>32</c:v>
                </c:pt>
                <c:pt idx="37">
                  <c:v>33</c:v>
                </c:pt>
                <c:pt idx="38">
                  <c:v>34</c:v>
                </c:pt>
                <c:pt idx="39">
                  <c:v>35</c:v>
                </c:pt>
                <c:pt idx="40">
                  <c:v>35</c:v>
                </c:pt>
                <c:pt idx="41">
                  <c:v>36</c:v>
                </c:pt>
                <c:pt idx="42">
                  <c:v>37</c:v>
                </c:pt>
                <c:pt idx="43">
                  <c:v>38</c:v>
                </c:pt>
                <c:pt idx="44">
                  <c:v>39</c:v>
                </c:pt>
                <c:pt idx="45">
                  <c:v>40</c:v>
                </c:pt>
                <c:pt idx="46">
                  <c:v>40</c:v>
                </c:pt>
                <c:pt idx="47">
                  <c:v>41</c:v>
                </c:pt>
                <c:pt idx="48">
                  <c:v>42</c:v>
                </c:pt>
                <c:pt idx="49">
                  <c:v>43</c:v>
                </c:pt>
                <c:pt idx="50">
                  <c:v>44</c:v>
                </c:pt>
                <c:pt idx="51">
                  <c:v>45</c:v>
                </c:pt>
                <c:pt idx="52">
                  <c:v>45</c:v>
                </c:pt>
                <c:pt idx="53">
                  <c:v>46</c:v>
                </c:pt>
                <c:pt idx="54">
                  <c:v>47</c:v>
                </c:pt>
                <c:pt idx="55">
                  <c:v>48</c:v>
                </c:pt>
                <c:pt idx="56">
                  <c:v>49</c:v>
                </c:pt>
                <c:pt idx="57">
                  <c:v>50</c:v>
                </c:pt>
                <c:pt idx="58">
                  <c:v>50</c:v>
                </c:pt>
                <c:pt idx="59">
                  <c:v>51</c:v>
                </c:pt>
                <c:pt idx="60">
                  <c:v>52</c:v>
                </c:pt>
                <c:pt idx="61">
                  <c:v>53</c:v>
                </c:pt>
                <c:pt idx="62">
                  <c:v>54</c:v>
                </c:pt>
                <c:pt idx="63">
                  <c:v>55</c:v>
                </c:pt>
                <c:pt idx="64">
                  <c:v>55</c:v>
                </c:pt>
                <c:pt idx="65">
                  <c:v>56</c:v>
                </c:pt>
                <c:pt idx="66">
                  <c:v>57</c:v>
                </c:pt>
                <c:pt idx="67">
                  <c:v>58</c:v>
                </c:pt>
                <c:pt idx="68">
                  <c:v>59</c:v>
                </c:pt>
                <c:pt idx="69">
                  <c:v>60</c:v>
                </c:pt>
                <c:pt idx="70">
                  <c:v>60</c:v>
                </c:pt>
                <c:pt idx="71">
                  <c:v>61</c:v>
                </c:pt>
                <c:pt idx="72">
                  <c:v>62</c:v>
                </c:pt>
                <c:pt idx="73">
                  <c:v>63</c:v>
                </c:pt>
                <c:pt idx="74">
                  <c:v>64</c:v>
                </c:pt>
                <c:pt idx="75">
                  <c:v>65</c:v>
                </c:pt>
                <c:pt idx="76">
                  <c:v>65</c:v>
                </c:pt>
                <c:pt idx="77">
                  <c:v>66</c:v>
                </c:pt>
                <c:pt idx="78">
                  <c:v>67</c:v>
                </c:pt>
                <c:pt idx="79">
                  <c:v>68</c:v>
                </c:pt>
                <c:pt idx="80">
                  <c:v>69</c:v>
                </c:pt>
                <c:pt idx="81">
                  <c:v>70</c:v>
                </c:pt>
                <c:pt idx="82">
                  <c:v>70</c:v>
                </c:pt>
                <c:pt idx="83">
                  <c:v>71</c:v>
                </c:pt>
                <c:pt idx="84">
                  <c:v>72</c:v>
                </c:pt>
                <c:pt idx="85">
                  <c:v>73</c:v>
                </c:pt>
                <c:pt idx="86">
                  <c:v>74</c:v>
                </c:pt>
                <c:pt idx="87">
                  <c:v>75</c:v>
                </c:pt>
                <c:pt idx="88">
                  <c:v>75</c:v>
                </c:pt>
                <c:pt idx="89">
                  <c:v>76</c:v>
                </c:pt>
                <c:pt idx="90">
                  <c:v>77</c:v>
                </c:pt>
                <c:pt idx="91">
                  <c:v>78</c:v>
                </c:pt>
                <c:pt idx="92">
                  <c:v>79</c:v>
                </c:pt>
                <c:pt idx="93">
                  <c:v>80</c:v>
                </c:pt>
                <c:pt idx="94">
                  <c:v>80</c:v>
                </c:pt>
              </c:numCache>
            </c:numRef>
          </c:xVal>
          <c:yVal>
            <c:numRef>
              <c:f>Quantification!$O$2:$O$96</c:f>
              <c:numCache>
                <c:formatCode>0.0</c:formatCode>
                <c:ptCount val="95"/>
                <c:pt idx="0" formatCode="General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1.9350255438051287E-3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3.5881268361949406E-3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3.5881268361949406E-3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2.4658635692305384</c:v>
                </c:pt>
                <c:pt idx="34">
                  <c:v>2.4143434993944637</c:v>
                </c:pt>
                <c:pt idx="35">
                  <c:v>2.3669996959754651</c:v>
                </c:pt>
                <c:pt idx="36">
                  <c:v>2.3205842756646446</c:v>
                </c:pt>
                <c:pt idx="37">
                  <c:v>2.2750790334355084</c:v>
                </c:pt>
                <c:pt idx="38">
                  <c:v>2.2304661212510282</c:v>
                </c:pt>
                <c:pt idx="39">
                  <c:v>4.6525916102938343</c:v>
                </c:pt>
                <c:pt idx="40">
                  <c:v>4.5581911373449149</c:v>
                </c:pt>
                <c:pt idx="41">
                  <c:v>4.4688077893636509</c:v>
                </c:pt>
                <c:pt idx="42">
                  <c:v>4.3811771943178401</c:v>
                </c:pt>
                <c:pt idx="43">
                  <c:v>4.295264981791493</c:v>
                </c:pt>
                <c:pt idx="44">
                  <c:v>4.2110374553515113</c:v>
                </c:pt>
                <c:pt idx="45">
                  <c:v>9.0566005909561813</c:v>
                </c:pt>
                <c:pt idx="46">
                  <c:v>8.8761919646624605</c:v>
                </c:pt>
                <c:pt idx="47">
                  <c:v>8.7021352541779464</c:v>
                </c:pt>
                <c:pt idx="48">
                  <c:v>8.5314916896219231</c:v>
                </c:pt>
                <c:pt idx="49">
                  <c:v>8.364194341284545</c:v>
                </c:pt>
                <c:pt idx="50">
                  <c:v>8.2001775919067565</c:v>
                </c:pt>
                <c:pt idx="51">
                  <c:v>13.793342650144613</c:v>
                </c:pt>
                <c:pt idx="52">
                  <c:v>13.520946431491241</c:v>
                </c:pt>
                <c:pt idx="53">
                  <c:v>13.255808918932701</c:v>
                </c:pt>
                <c:pt idx="54">
                  <c:v>12.995870591277519</c:v>
                </c:pt>
                <c:pt idx="55">
                  <c:v>12.741029495680932</c:v>
                </c:pt>
                <c:pt idx="56">
                  <c:v>12.491185678531274</c:v>
                </c:pt>
                <c:pt idx="57">
                  <c:v>18.05229054948995</c:v>
                </c:pt>
                <c:pt idx="58">
                  <c:v>17.69705236112485</c:v>
                </c:pt>
                <c:pt idx="59">
                  <c:v>17.3500239584593</c:v>
                </c:pt>
                <c:pt idx="60">
                  <c:v>17.009800571103597</c:v>
                </c:pt>
                <c:pt idx="61">
                  <c:v>16.676248756858161</c:v>
                </c:pt>
                <c:pt idx="62">
                  <c:v>16.349237690243562</c:v>
                </c:pt>
                <c:pt idx="63">
                  <c:v>20.74385499018614</c:v>
                </c:pt>
                <c:pt idx="64">
                  <c:v>20.336070544991728</c:v>
                </c:pt>
                <c:pt idx="65">
                  <c:v>19.937292605382702</c:v>
                </c:pt>
                <c:pt idx="66">
                  <c:v>19.546334457938883</c:v>
                </c:pt>
                <c:pt idx="67">
                  <c:v>19.163042761305512</c:v>
                </c:pt>
                <c:pt idx="68">
                  <c:v>18.787267181058272</c:v>
                </c:pt>
                <c:pt idx="69">
                  <c:v>23.608738580665406</c:v>
                </c:pt>
                <c:pt idx="70">
                  <c:v>23.145044373487249</c:v>
                </c:pt>
                <c:pt idx="71">
                  <c:v>22.691184170406284</c:v>
                </c:pt>
                <c:pt idx="72">
                  <c:v>22.246223889080348</c:v>
                </c:pt>
                <c:pt idx="73">
                  <c:v>21.80998900747224</c:v>
                </c:pt>
                <c:pt idx="74">
                  <c:v>21.382308425815463</c:v>
                </c:pt>
                <c:pt idx="75">
                  <c:v>26.715583132187888</c:v>
                </c:pt>
                <c:pt idx="76">
                  <c:v>26.191159075464597</c:v>
                </c:pt>
                <c:pt idx="77">
                  <c:v>25.67756642102437</c:v>
                </c:pt>
                <c:pt idx="78">
                  <c:v>25.174045005277126</c:v>
                </c:pt>
                <c:pt idx="79">
                  <c:v>24.680397337374949</c:v>
                </c:pt>
                <c:pt idx="80">
                  <c:v>24.196429799144987</c:v>
                </c:pt>
                <c:pt idx="81">
                  <c:v>28.99953856243518</c:v>
                </c:pt>
                <c:pt idx="82">
                  <c:v>28.43037276121817</c:v>
                </c:pt>
                <c:pt idx="83">
                  <c:v>27.872870492185804</c:v>
                </c:pt>
                <c:pt idx="84">
                  <c:v>27.326300502606355</c:v>
                </c:pt>
                <c:pt idx="85">
                  <c:v>26.790448417147783</c:v>
                </c:pt>
                <c:pt idx="86">
                  <c:v>26.265104064247552</c:v>
                </c:pt>
                <c:pt idx="87">
                  <c:v>30.552664647570026</c:v>
                </c:pt>
                <c:pt idx="88">
                  <c:v>29.95308821955506</c:v>
                </c:pt>
                <c:pt idx="89">
                  <c:v>29.365726429149429</c:v>
                </c:pt>
                <c:pt idx="90">
                  <c:v>28.789882445198334</c:v>
                </c:pt>
                <c:pt idx="91">
                  <c:v>28.225330410542369</c:v>
                </c:pt>
                <c:pt idx="92">
                  <c:v>27.671848896943271</c:v>
                </c:pt>
                <c:pt idx="93">
                  <c:v>196.75374651826624</c:v>
                </c:pt>
                <c:pt idx="94">
                  <c:v>192.8851418659743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40059088"/>
        <c:axId val="1140058000"/>
      </c:scatterChart>
      <c:valAx>
        <c:axId val="1140059088"/>
        <c:scaling>
          <c:orientation val="minMax"/>
          <c:max val="81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140058000"/>
        <c:crosses val="autoZero"/>
        <c:crossBetween val="midCat"/>
      </c:valAx>
      <c:valAx>
        <c:axId val="1140058000"/>
        <c:scaling>
          <c:orientation val="minMax"/>
          <c:max val="3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14005908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19</xdr:row>
      <xdr:rowOff>19050</xdr:rowOff>
    </xdr:from>
    <xdr:to>
      <xdr:col>23</xdr:col>
      <xdr:colOff>419100</xdr:colOff>
      <xdr:row>39</xdr:row>
      <xdr:rowOff>138112</xdr:rowOff>
    </xdr:to>
    <xdr:graphicFrame macro="">
      <xdr:nvGraphicFramePr>
        <xdr:cNvPr id="2" name="Graphique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"/>
  <sheetViews>
    <sheetView workbookViewId="0">
      <selection activeCell="A20" sqref="A20"/>
    </sheetView>
  </sheetViews>
  <sheetFormatPr baseColWidth="10" defaultRowHeight="15" x14ac:dyDescent="0.25"/>
  <sheetData>
    <row r="1" spans="1:15" ht="2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ht="21" x14ac:dyDescent="0.25">
      <c r="A2" s="2" t="s">
        <v>5</v>
      </c>
      <c r="B2" s="3">
        <v>8</v>
      </c>
      <c r="C2" s="2" t="s">
        <v>6</v>
      </c>
      <c r="D2" s="3">
        <v>1.5</v>
      </c>
      <c r="E2" s="3">
        <v>0</v>
      </c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ht="21" x14ac:dyDescent="0.25">
      <c r="A3" s="1" t="s">
        <v>7</v>
      </c>
      <c r="B3" s="1" t="s">
        <v>8</v>
      </c>
      <c r="C3" s="1" t="s">
        <v>9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14</v>
      </c>
      <c r="I3" s="2"/>
      <c r="J3" s="2"/>
      <c r="K3" s="2"/>
      <c r="L3" s="2"/>
      <c r="M3" s="2"/>
      <c r="N3" s="2"/>
      <c r="O3" s="2"/>
    </row>
    <row r="4" spans="1:15" ht="21" x14ac:dyDescent="0.25">
      <c r="A4" s="2" t="s">
        <v>15</v>
      </c>
      <c r="B4" s="2" t="s">
        <v>16</v>
      </c>
      <c r="C4" s="2" t="s">
        <v>17</v>
      </c>
      <c r="D4" s="2" t="s">
        <v>18</v>
      </c>
      <c r="E4" s="2" t="s">
        <v>19</v>
      </c>
      <c r="F4" s="2" t="s">
        <v>16</v>
      </c>
      <c r="G4" s="2" t="s">
        <v>20</v>
      </c>
      <c r="H4" s="2" t="s">
        <v>20</v>
      </c>
      <c r="I4" s="2"/>
      <c r="J4" s="2"/>
      <c r="K4" s="2"/>
      <c r="L4" s="2"/>
      <c r="M4" s="2"/>
      <c r="N4" s="2"/>
      <c r="O4" s="2"/>
    </row>
    <row r="5" spans="1:15" x14ac:dyDescent="0.25">
      <c r="A5" s="1"/>
      <c r="B5" s="1"/>
      <c r="C5" s="38" t="s">
        <v>21</v>
      </c>
      <c r="D5" s="38"/>
      <c r="E5" s="38"/>
      <c r="F5" s="38"/>
      <c r="G5" s="38"/>
      <c r="H5" s="38" t="s">
        <v>22</v>
      </c>
      <c r="I5" s="38"/>
      <c r="J5" s="38"/>
      <c r="K5" s="38"/>
      <c r="L5" s="38"/>
      <c r="M5" s="38" t="s">
        <v>23</v>
      </c>
      <c r="N5" s="38"/>
      <c r="O5" s="4" t="s">
        <v>24</v>
      </c>
    </row>
    <row r="6" spans="1:15" ht="21" x14ac:dyDescent="0.25">
      <c r="A6" s="4" t="s">
        <v>25</v>
      </c>
      <c r="B6" s="4" t="s">
        <v>26</v>
      </c>
      <c r="C6" s="4" t="s">
        <v>27</v>
      </c>
      <c r="D6" s="4" t="s">
        <v>28</v>
      </c>
      <c r="E6" s="4" t="s">
        <v>29</v>
      </c>
      <c r="F6" s="4" t="s">
        <v>30</v>
      </c>
      <c r="G6" s="4" t="s">
        <v>31</v>
      </c>
      <c r="H6" s="4" t="s">
        <v>27</v>
      </c>
      <c r="I6" s="4" t="s">
        <v>28</v>
      </c>
      <c r="J6" s="4" t="s">
        <v>29</v>
      </c>
      <c r="K6" s="4" t="s">
        <v>30</v>
      </c>
      <c r="L6" s="4" t="s">
        <v>31</v>
      </c>
      <c r="M6" s="4" t="s">
        <v>29</v>
      </c>
      <c r="N6" s="4" t="s">
        <v>31</v>
      </c>
      <c r="O6" s="4" t="s">
        <v>32</v>
      </c>
    </row>
    <row r="7" spans="1:15" x14ac:dyDescent="0.25">
      <c r="A7" s="5">
        <v>15</v>
      </c>
      <c r="B7" s="5">
        <v>10.02</v>
      </c>
      <c r="C7" s="5">
        <v>1535</v>
      </c>
      <c r="D7" s="5">
        <v>8.51</v>
      </c>
      <c r="E7" s="5">
        <v>8.7309999999999999</v>
      </c>
      <c r="F7" s="5">
        <v>1.4999999999999999E-2</v>
      </c>
      <c r="G7" s="5">
        <v>22.3</v>
      </c>
      <c r="H7" s="5">
        <v>1315</v>
      </c>
      <c r="I7" s="5">
        <v>7.94</v>
      </c>
      <c r="J7" s="5">
        <v>6.5110000000000001</v>
      </c>
      <c r="K7" s="5">
        <v>1.0999999999999999E-2</v>
      </c>
      <c r="L7" s="5">
        <v>15.1</v>
      </c>
      <c r="M7" s="5">
        <v>15.242000000000001</v>
      </c>
      <c r="N7" s="5">
        <v>37.4</v>
      </c>
      <c r="O7" s="3">
        <v>2.4929999999999999</v>
      </c>
    </row>
    <row r="8" spans="1:15" x14ac:dyDescent="0.25">
      <c r="A8" s="5">
        <v>20</v>
      </c>
      <c r="B8" s="5">
        <v>12.49</v>
      </c>
      <c r="C8" s="5">
        <v>894</v>
      </c>
      <c r="D8" s="5">
        <v>12.55</v>
      </c>
      <c r="E8" s="5">
        <v>11.055</v>
      </c>
      <c r="F8" s="5">
        <v>5.8000000000000003E-2</v>
      </c>
      <c r="G8" s="5">
        <v>52</v>
      </c>
      <c r="H8" s="5">
        <v>641</v>
      </c>
      <c r="I8" s="5">
        <v>10.86</v>
      </c>
      <c r="J8" s="5">
        <v>5.9370000000000003</v>
      </c>
      <c r="K8" s="5">
        <v>4.3999999999999997E-2</v>
      </c>
      <c r="L8" s="5">
        <v>28</v>
      </c>
      <c r="M8" s="5">
        <v>23.503</v>
      </c>
      <c r="N8" s="5">
        <v>95.1</v>
      </c>
      <c r="O8" s="3">
        <v>4.7549999999999999</v>
      </c>
    </row>
    <row r="9" spans="1:15" x14ac:dyDescent="0.25">
      <c r="A9" s="5">
        <v>25</v>
      </c>
      <c r="B9" s="5">
        <v>14.61</v>
      </c>
      <c r="C9" s="5">
        <v>613</v>
      </c>
      <c r="D9" s="5">
        <v>17.079999999999998</v>
      </c>
      <c r="E9" s="5">
        <v>14.042999999999999</v>
      </c>
      <c r="F9" s="5">
        <v>0.14099999999999999</v>
      </c>
      <c r="G9" s="5">
        <v>86.5</v>
      </c>
      <c r="H9" s="5">
        <v>281</v>
      </c>
      <c r="I9" s="5">
        <v>14.6</v>
      </c>
      <c r="J9" s="5">
        <v>4.6989999999999998</v>
      </c>
      <c r="K9" s="5">
        <v>0.1</v>
      </c>
      <c r="L9" s="5">
        <v>28</v>
      </c>
      <c r="M9" s="5">
        <v>31.19</v>
      </c>
      <c r="N9" s="5">
        <v>157.6</v>
      </c>
      <c r="O9" s="3">
        <v>6.3040000000000003</v>
      </c>
    </row>
    <row r="10" spans="1:15" x14ac:dyDescent="0.25">
      <c r="A10" s="5">
        <v>30</v>
      </c>
      <c r="B10" s="5">
        <v>16.36</v>
      </c>
      <c r="C10" s="5">
        <v>454</v>
      </c>
      <c r="D10" s="5">
        <v>21.66</v>
      </c>
      <c r="E10" s="5">
        <v>16.728999999999999</v>
      </c>
      <c r="F10" s="5">
        <v>0.26100000000000001</v>
      </c>
      <c r="G10" s="5">
        <v>118.5</v>
      </c>
      <c r="H10" s="5">
        <v>159</v>
      </c>
      <c r="I10" s="5">
        <v>18.809999999999999</v>
      </c>
      <c r="J10" s="5">
        <v>4.4050000000000002</v>
      </c>
      <c r="K10" s="5">
        <v>0.17699999999999999</v>
      </c>
      <c r="L10" s="5">
        <v>28</v>
      </c>
      <c r="M10" s="5">
        <v>38.28</v>
      </c>
      <c r="N10" s="5">
        <v>217.6</v>
      </c>
      <c r="O10" s="3">
        <v>7.2530000000000001</v>
      </c>
    </row>
    <row r="11" spans="1:15" x14ac:dyDescent="0.25">
      <c r="A11" s="5">
        <v>35</v>
      </c>
      <c r="B11" s="5">
        <v>17.760000000000002</v>
      </c>
      <c r="C11" s="5">
        <v>357</v>
      </c>
      <c r="D11" s="5">
        <v>26.16</v>
      </c>
      <c r="E11" s="5">
        <v>19.172000000000001</v>
      </c>
      <c r="F11" s="5">
        <v>0.40500000000000003</v>
      </c>
      <c r="G11" s="5">
        <v>144.4</v>
      </c>
      <c r="H11" s="5">
        <v>97</v>
      </c>
      <c r="I11" s="5">
        <v>23.23</v>
      </c>
      <c r="J11" s="5">
        <v>4.1150000000000002</v>
      </c>
      <c r="K11" s="5">
        <v>0.28799999999999998</v>
      </c>
      <c r="L11" s="5">
        <v>28</v>
      </c>
      <c r="M11" s="5">
        <v>44.838999999999999</v>
      </c>
      <c r="N11" s="5">
        <v>271.5</v>
      </c>
      <c r="O11" s="3">
        <v>7.7569999999999997</v>
      </c>
    </row>
    <row r="12" spans="1:15" x14ac:dyDescent="0.25">
      <c r="A12" s="5">
        <v>40</v>
      </c>
      <c r="B12" s="5">
        <v>18.850000000000001</v>
      </c>
      <c r="C12" s="5">
        <v>294</v>
      </c>
      <c r="D12" s="5">
        <v>29.95</v>
      </c>
      <c r="E12" s="5">
        <v>20.698</v>
      </c>
      <c r="F12" s="5">
        <v>0.55700000000000005</v>
      </c>
      <c r="G12" s="5">
        <v>163.6</v>
      </c>
      <c r="H12" s="5">
        <v>64</v>
      </c>
      <c r="I12" s="5">
        <v>27.35</v>
      </c>
      <c r="J12" s="5">
        <v>3.742</v>
      </c>
      <c r="K12" s="5">
        <v>0.44</v>
      </c>
      <c r="L12" s="5">
        <v>28</v>
      </c>
      <c r="M12" s="5">
        <v>50.107999999999997</v>
      </c>
      <c r="N12" s="5">
        <v>318.7</v>
      </c>
      <c r="O12" s="3">
        <v>7.9669999999999996</v>
      </c>
    </row>
    <row r="13" spans="1:15" x14ac:dyDescent="0.25">
      <c r="A13" s="5">
        <v>45</v>
      </c>
      <c r="B13" s="5">
        <v>19.71</v>
      </c>
      <c r="C13" s="5">
        <v>258</v>
      </c>
      <c r="D13" s="5">
        <v>33.25</v>
      </c>
      <c r="E13" s="5">
        <v>22.402000000000001</v>
      </c>
      <c r="F13" s="5">
        <v>0.70899999999999996</v>
      </c>
      <c r="G13" s="5">
        <v>182.8</v>
      </c>
      <c r="H13" s="5">
        <v>37</v>
      </c>
      <c r="I13" s="5">
        <v>30.89</v>
      </c>
      <c r="J13" s="5">
        <v>2.7349999999999999</v>
      </c>
      <c r="K13" s="5">
        <v>0.59699999999999998</v>
      </c>
      <c r="L13" s="5">
        <v>21.8</v>
      </c>
      <c r="M13" s="5">
        <v>54.546999999999997</v>
      </c>
      <c r="N13" s="5">
        <v>359.7</v>
      </c>
      <c r="O13" s="3">
        <v>7.9930000000000003</v>
      </c>
    </row>
    <row r="14" spans="1:15" x14ac:dyDescent="0.25">
      <c r="A14" s="5">
        <v>50</v>
      </c>
      <c r="B14" s="5">
        <v>20.41</v>
      </c>
      <c r="C14" s="5">
        <v>236</v>
      </c>
      <c r="D14" s="5">
        <v>36.08</v>
      </c>
      <c r="E14" s="5">
        <v>24.158999999999999</v>
      </c>
      <c r="F14" s="5">
        <v>0.85399999999999998</v>
      </c>
      <c r="G14" s="5">
        <v>201.9</v>
      </c>
      <c r="H14" s="5">
        <v>22</v>
      </c>
      <c r="I14" s="5">
        <v>33.99</v>
      </c>
      <c r="J14" s="5">
        <v>2.0049999999999999</v>
      </c>
      <c r="K14" s="5">
        <v>0.747</v>
      </c>
      <c r="L14" s="5">
        <v>16.5</v>
      </c>
      <c r="M14" s="5">
        <v>58.308999999999997</v>
      </c>
      <c r="N14" s="5">
        <v>395.3</v>
      </c>
      <c r="O14" s="3">
        <v>7.9059999999999997</v>
      </c>
    </row>
    <row r="15" spans="1:15" x14ac:dyDescent="0.25">
      <c r="A15" s="5">
        <v>55</v>
      </c>
      <c r="B15" s="5">
        <v>20.98</v>
      </c>
      <c r="C15" s="5">
        <v>221</v>
      </c>
      <c r="D15" s="5">
        <v>38.479999999999997</v>
      </c>
      <c r="E15" s="5">
        <v>25.724</v>
      </c>
      <c r="F15" s="5">
        <v>0.99099999999999999</v>
      </c>
      <c r="G15" s="5">
        <v>219.1</v>
      </c>
      <c r="H15" s="5">
        <v>15</v>
      </c>
      <c r="I15" s="5">
        <v>36.659999999999997</v>
      </c>
      <c r="J15" s="5">
        <v>1.615</v>
      </c>
      <c r="K15" s="5">
        <v>0.876</v>
      </c>
      <c r="L15" s="5">
        <v>13.4</v>
      </c>
      <c r="M15" s="5">
        <v>61.488999999999997</v>
      </c>
      <c r="N15" s="5">
        <v>425.9</v>
      </c>
      <c r="O15" s="3">
        <v>7.7439999999999998</v>
      </c>
    </row>
    <row r="16" spans="1:15" x14ac:dyDescent="0.25">
      <c r="A16" s="5">
        <v>60</v>
      </c>
      <c r="B16" s="5">
        <v>21.45</v>
      </c>
      <c r="C16" s="5">
        <v>209</v>
      </c>
      <c r="D16" s="5">
        <v>40.450000000000003</v>
      </c>
      <c r="E16" s="5">
        <v>26.908999999999999</v>
      </c>
      <c r="F16" s="5">
        <v>1.113</v>
      </c>
      <c r="G16" s="5">
        <v>233.1</v>
      </c>
      <c r="H16" s="5">
        <v>12</v>
      </c>
      <c r="I16" s="5">
        <v>38.9</v>
      </c>
      <c r="J16" s="5">
        <v>1.4379999999999999</v>
      </c>
      <c r="K16" s="5">
        <v>0.97499999999999998</v>
      </c>
      <c r="L16" s="5">
        <v>11.8</v>
      </c>
      <c r="M16" s="5">
        <v>64.111999999999995</v>
      </c>
      <c r="N16" s="5">
        <v>451.7</v>
      </c>
      <c r="O16" s="3">
        <v>7.5279999999999996</v>
      </c>
    </row>
    <row r="17" spans="1:15" x14ac:dyDescent="0.25">
      <c r="A17" s="5">
        <v>65</v>
      </c>
      <c r="B17" s="5">
        <v>21.84</v>
      </c>
      <c r="C17" s="5">
        <v>200</v>
      </c>
      <c r="D17" s="5">
        <v>42.1</v>
      </c>
      <c r="E17" s="5">
        <v>27.771000000000001</v>
      </c>
      <c r="F17" s="5">
        <v>1.2230000000000001</v>
      </c>
      <c r="G17" s="5">
        <v>243.9</v>
      </c>
      <c r="H17" s="5">
        <v>10</v>
      </c>
      <c r="I17" s="5">
        <v>40.799999999999997</v>
      </c>
      <c r="J17" s="5">
        <v>1.294</v>
      </c>
      <c r="K17" s="5">
        <v>1.101</v>
      </c>
      <c r="L17" s="5">
        <v>10.9</v>
      </c>
      <c r="M17" s="5">
        <v>66.269000000000005</v>
      </c>
      <c r="N17" s="5">
        <v>473.4</v>
      </c>
      <c r="O17" s="3">
        <v>7.2830000000000004</v>
      </c>
    </row>
    <row r="18" spans="1:15" x14ac:dyDescent="0.25">
      <c r="A18" s="5">
        <v>70</v>
      </c>
      <c r="B18" s="5">
        <v>22.16</v>
      </c>
      <c r="C18" s="5">
        <v>192</v>
      </c>
      <c r="D18" s="5">
        <v>43.44</v>
      </c>
      <c r="E18" s="5">
        <v>28.411000000000001</v>
      </c>
      <c r="F18" s="5">
        <v>1.3180000000000001</v>
      </c>
      <c r="G18" s="5">
        <v>252.7</v>
      </c>
      <c r="H18" s="5">
        <v>9</v>
      </c>
      <c r="I18" s="5">
        <v>42.37</v>
      </c>
      <c r="J18" s="5">
        <v>1.2270000000000001</v>
      </c>
      <c r="K18" s="5">
        <v>1.149</v>
      </c>
      <c r="L18" s="5">
        <v>10</v>
      </c>
      <c r="M18" s="5">
        <v>68.135000000000005</v>
      </c>
      <c r="N18" s="5">
        <v>492.2</v>
      </c>
      <c r="O18" s="3">
        <v>7.0309999999999997</v>
      </c>
    </row>
    <row r="19" spans="1:15" x14ac:dyDescent="0.25">
      <c r="A19" s="5">
        <v>75</v>
      </c>
      <c r="B19" s="5">
        <v>22.45</v>
      </c>
      <c r="C19" s="5">
        <v>185</v>
      </c>
      <c r="D19" s="5">
        <v>44.65</v>
      </c>
      <c r="E19" s="5">
        <v>28.983000000000001</v>
      </c>
      <c r="F19" s="5">
        <v>1.4079999999999999</v>
      </c>
      <c r="G19" s="5">
        <v>260.60000000000002</v>
      </c>
      <c r="H19" s="5">
        <v>7</v>
      </c>
      <c r="I19" s="5">
        <v>43.79</v>
      </c>
      <c r="J19" s="5">
        <v>1.1140000000000001</v>
      </c>
      <c r="K19" s="5">
        <v>1.23</v>
      </c>
      <c r="L19" s="5">
        <v>9.1</v>
      </c>
      <c r="M19" s="5">
        <v>69.820999999999998</v>
      </c>
      <c r="N19" s="5">
        <v>509.2</v>
      </c>
      <c r="O19" s="3">
        <v>6.7889999999999997</v>
      </c>
    </row>
    <row r="20" spans="1:15" x14ac:dyDescent="0.25">
      <c r="A20" s="5">
        <v>80</v>
      </c>
      <c r="B20" s="5">
        <v>22.7</v>
      </c>
      <c r="C20" s="5">
        <v>179</v>
      </c>
      <c r="D20" s="5">
        <v>45.73</v>
      </c>
      <c r="E20" s="5">
        <v>29.466000000000001</v>
      </c>
      <c r="F20" s="5">
        <v>1.49</v>
      </c>
      <c r="G20" s="5">
        <v>267.3</v>
      </c>
      <c r="H20" s="5">
        <v>6</v>
      </c>
      <c r="I20" s="5">
        <v>45.06</v>
      </c>
      <c r="J20" s="5">
        <v>0.97299999999999998</v>
      </c>
      <c r="K20" s="5">
        <v>1.3440000000000001</v>
      </c>
      <c r="L20" s="5">
        <v>8.1999999999999993</v>
      </c>
      <c r="M20" s="5">
        <v>71.277000000000001</v>
      </c>
      <c r="N20" s="5">
        <v>524.1</v>
      </c>
      <c r="O20" s="3">
        <v>6.5510000000000002</v>
      </c>
    </row>
  </sheetData>
  <mergeCells count="3">
    <mergeCell ref="C5:G5"/>
    <mergeCell ref="H5:L5"/>
    <mergeCell ref="M5:N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6"/>
  <sheetViews>
    <sheetView tabSelected="1" topLeftCell="Q1" zoomScaleNormal="100" workbookViewId="0">
      <selection activeCell="R10" sqref="R10"/>
    </sheetView>
  </sheetViews>
  <sheetFormatPr baseColWidth="10" defaultRowHeight="15" x14ac:dyDescent="0.25"/>
  <cols>
    <col min="1" max="1" width="6.85546875" bestFit="1" customWidth="1"/>
    <col min="3" max="3" width="9.42578125" bestFit="1" customWidth="1"/>
    <col min="4" max="4" width="6.85546875" bestFit="1" customWidth="1"/>
    <col min="5" max="5" width="9.5703125" bestFit="1" customWidth="1"/>
    <col min="6" max="8" width="9.42578125" bestFit="1" customWidth="1"/>
    <col min="9" max="9" width="6.85546875" bestFit="1" customWidth="1"/>
    <col min="10" max="10" width="9" bestFit="1" customWidth="1"/>
    <col min="11" max="11" width="9.42578125" bestFit="1" customWidth="1"/>
    <col min="12" max="12" width="5.5703125" bestFit="1" customWidth="1"/>
    <col min="13" max="14" width="9.42578125" bestFit="1" customWidth="1"/>
    <col min="15" max="15" width="10.85546875" bestFit="1" customWidth="1"/>
    <col min="17" max="17" width="38.28515625" bestFit="1" customWidth="1"/>
  </cols>
  <sheetData>
    <row r="1" spans="1:18" ht="75" x14ac:dyDescent="0.25">
      <c r="A1" s="6" t="s">
        <v>33</v>
      </c>
      <c r="B1" s="7" t="s">
        <v>34</v>
      </c>
      <c r="C1" s="7" t="s">
        <v>35</v>
      </c>
      <c r="D1" s="8" t="s">
        <v>33</v>
      </c>
      <c r="E1" s="9" t="s">
        <v>36</v>
      </c>
      <c r="F1" s="10" t="s">
        <v>37</v>
      </c>
      <c r="G1" s="10" t="s">
        <v>34</v>
      </c>
      <c r="H1" s="10" t="s">
        <v>38</v>
      </c>
      <c r="I1" s="11" t="s">
        <v>33</v>
      </c>
      <c r="J1" s="12" t="s">
        <v>39</v>
      </c>
      <c r="K1" s="13" t="s">
        <v>40</v>
      </c>
      <c r="L1" s="12" t="s">
        <v>41</v>
      </c>
      <c r="M1" s="12" t="s">
        <v>42</v>
      </c>
      <c r="N1" s="12" t="s">
        <v>43</v>
      </c>
      <c r="O1" s="12" t="s">
        <v>46</v>
      </c>
      <c r="Q1" s="12" t="s">
        <v>58</v>
      </c>
      <c r="R1" s="27">
        <v>0.51</v>
      </c>
    </row>
    <row r="2" spans="1:18" x14ac:dyDescent="0.25">
      <c r="A2" s="14">
        <v>0</v>
      </c>
      <c r="B2" s="15">
        <v>5</v>
      </c>
      <c r="C2" s="15">
        <f>B2*44/12</f>
        <v>18.333333333333332</v>
      </c>
      <c r="D2" s="16">
        <v>0</v>
      </c>
      <c r="E2" s="17">
        <v>0</v>
      </c>
      <c r="F2" s="18">
        <f>E2*$R$1</f>
        <v>0</v>
      </c>
      <c r="G2" s="17">
        <v>0</v>
      </c>
      <c r="H2" s="17">
        <v>0</v>
      </c>
      <c r="I2" s="19">
        <v>0</v>
      </c>
      <c r="J2" s="20"/>
      <c r="K2" s="20"/>
      <c r="L2" s="20"/>
      <c r="M2" s="20">
        <v>0</v>
      </c>
      <c r="N2" s="20">
        <v>0</v>
      </c>
      <c r="O2" s="20">
        <f t="shared" ref="O2:O33" si="0">SUM(M2:N2)</f>
        <v>0</v>
      </c>
      <c r="Q2" s="28" t="s">
        <v>59</v>
      </c>
      <c r="R2" s="29">
        <f>AVERAGE(H2:H95)</f>
        <v>176.62778028365813</v>
      </c>
    </row>
    <row r="3" spans="1:18" x14ac:dyDescent="0.25">
      <c r="A3" s="14">
        <v>1</v>
      </c>
      <c r="B3" s="15">
        <v>5</v>
      </c>
      <c r="C3" s="15">
        <f t="shared" ref="C3:C66" si="1">B3*44/12</f>
        <v>18.333333333333332</v>
      </c>
      <c r="D3" s="16">
        <v>1</v>
      </c>
      <c r="E3" s="17">
        <v>0.5</v>
      </c>
      <c r="F3" s="18">
        <f t="shared" ref="F3:F66" si="2">E3*$R$1</f>
        <v>0.255</v>
      </c>
      <c r="G3" s="18">
        <f t="shared" ref="G3:G66" si="3">EXP(-1.0587+0.8836*LN(F3)+0.284)</f>
        <v>0.13777517403834511</v>
      </c>
      <c r="H3" s="18">
        <f t="shared" ref="H3:H66" si="4">(F3+G3)*0.475*44/12</f>
        <v>0.68408342811678435</v>
      </c>
      <c r="I3" s="19">
        <v>1</v>
      </c>
      <c r="J3" s="20"/>
      <c r="K3" s="20"/>
      <c r="L3" s="20"/>
      <c r="M3" s="21">
        <f t="shared" ref="M3:M34" si="5">EXP(-LN(2)/35)*M2+(1-EXP(-LN(2)/35))/(LN(2)/35)*K3*J3*0.51*0.475*44/12</f>
        <v>0</v>
      </c>
      <c r="N3" s="21">
        <f>EXP(-LN(2)/0.0001)*N2+(1-EXP(-LN(2)/0.0001))/(LN(2)/0.0001)*L3*J3*0.51*0.475*44/12</f>
        <v>0</v>
      </c>
      <c r="O3" s="21">
        <f t="shared" si="0"/>
        <v>0</v>
      </c>
      <c r="Q3" s="28" t="s">
        <v>47</v>
      </c>
      <c r="R3" s="29">
        <f>AVERAGE(C2:C82)</f>
        <v>18.333333333333318</v>
      </c>
    </row>
    <row r="4" spans="1:18" x14ac:dyDescent="0.25">
      <c r="A4" s="14">
        <v>2</v>
      </c>
      <c r="B4" s="15">
        <v>5</v>
      </c>
      <c r="C4" s="15">
        <f t="shared" si="1"/>
        <v>18.333333333333332</v>
      </c>
      <c r="D4" s="16">
        <v>2</v>
      </c>
      <c r="E4" s="17">
        <v>1</v>
      </c>
      <c r="F4" s="18">
        <f t="shared" si="2"/>
        <v>0.51</v>
      </c>
      <c r="G4" s="18">
        <f t="shared" si="3"/>
        <v>0.25419152840834164</v>
      </c>
      <c r="H4" s="18">
        <f t="shared" si="4"/>
        <v>1.3309669119778615</v>
      </c>
      <c r="I4" s="19">
        <v>2</v>
      </c>
      <c r="J4" s="20"/>
      <c r="K4" s="20"/>
      <c r="L4" s="20"/>
      <c r="M4" s="21">
        <f t="shared" si="5"/>
        <v>0</v>
      </c>
      <c r="N4" s="21">
        <f t="shared" ref="N4:N67" si="6">EXP(-LN(2)/0.0001)*N3+(1-EXP(-LN(2)/0.0001))/(LN(2)/0.0001)*L4*J4*0.51*0.475*44/12</f>
        <v>0</v>
      </c>
      <c r="O4" s="21">
        <f t="shared" si="0"/>
        <v>0</v>
      </c>
      <c r="Q4" s="30" t="s">
        <v>48</v>
      </c>
      <c r="R4" s="31">
        <f>R2-R3</f>
        <v>158.29444695032481</v>
      </c>
    </row>
    <row r="5" spans="1:18" x14ac:dyDescent="0.25">
      <c r="A5" s="14">
        <v>3</v>
      </c>
      <c r="B5" s="15">
        <v>5</v>
      </c>
      <c r="C5" s="15">
        <f t="shared" si="1"/>
        <v>18.333333333333332</v>
      </c>
      <c r="D5" s="16">
        <v>3</v>
      </c>
      <c r="E5" s="17">
        <v>1.5</v>
      </c>
      <c r="F5" s="18">
        <f t="shared" si="2"/>
        <v>0.76500000000000001</v>
      </c>
      <c r="G5" s="18">
        <f t="shared" si="3"/>
        <v>0.36371005617113966</v>
      </c>
      <c r="H5" s="18">
        <f t="shared" si="4"/>
        <v>1.9658366811647348</v>
      </c>
      <c r="I5" s="19">
        <v>3</v>
      </c>
      <c r="J5" s="20"/>
      <c r="K5" s="20"/>
      <c r="L5" s="20"/>
      <c r="M5" s="21">
        <f t="shared" si="5"/>
        <v>0</v>
      </c>
      <c r="N5" s="21">
        <f t="shared" si="6"/>
        <v>0</v>
      </c>
      <c r="O5" s="21">
        <f t="shared" si="0"/>
        <v>0</v>
      </c>
      <c r="Q5" s="30" t="s">
        <v>49</v>
      </c>
      <c r="R5" s="31">
        <f>H35-C32</f>
        <v>148.09141464287526</v>
      </c>
    </row>
    <row r="6" spans="1:18" x14ac:dyDescent="0.25">
      <c r="A6" s="14">
        <v>4</v>
      </c>
      <c r="B6" s="15">
        <v>5</v>
      </c>
      <c r="C6" s="15">
        <f t="shared" si="1"/>
        <v>18.333333333333332</v>
      </c>
      <c r="D6" s="16">
        <v>4</v>
      </c>
      <c r="E6" s="17">
        <v>2</v>
      </c>
      <c r="F6" s="18">
        <f t="shared" si="2"/>
        <v>1.02</v>
      </c>
      <c r="G6" s="18">
        <f t="shared" si="3"/>
        <v>0.46897660311853989</v>
      </c>
      <c r="H6" s="18">
        <f t="shared" si="4"/>
        <v>2.5933009170981234</v>
      </c>
      <c r="I6" s="19">
        <v>4</v>
      </c>
      <c r="J6" s="20"/>
      <c r="K6" s="20"/>
      <c r="L6" s="20"/>
      <c r="M6" s="21">
        <f t="shared" si="5"/>
        <v>0</v>
      </c>
      <c r="N6" s="21">
        <f t="shared" si="6"/>
        <v>0</v>
      </c>
      <c r="O6" s="21">
        <f t="shared" si="0"/>
        <v>0</v>
      </c>
      <c r="Q6" s="32" t="s">
        <v>50</v>
      </c>
      <c r="R6" s="33">
        <f>R5</f>
        <v>148.09141464287526</v>
      </c>
    </row>
    <row r="7" spans="1:18" x14ac:dyDescent="0.25">
      <c r="A7" s="14">
        <v>5</v>
      </c>
      <c r="B7" s="15">
        <v>5</v>
      </c>
      <c r="C7" s="15">
        <f t="shared" si="1"/>
        <v>18.333333333333332</v>
      </c>
      <c r="D7" s="16">
        <v>5</v>
      </c>
      <c r="E7" s="17">
        <v>3</v>
      </c>
      <c r="F7" s="18">
        <f t="shared" si="2"/>
        <v>1.53</v>
      </c>
      <c r="G7" s="18">
        <f t="shared" si="3"/>
        <v>0.67103537136447278</v>
      </c>
      <c r="H7" s="18">
        <f t="shared" si="4"/>
        <v>3.8334699384597895</v>
      </c>
      <c r="I7" s="19">
        <v>5</v>
      </c>
      <c r="J7" s="20"/>
      <c r="K7" s="20"/>
      <c r="L7" s="20"/>
      <c r="M7" s="21">
        <f t="shared" si="5"/>
        <v>0</v>
      </c>
      <c r="N7" s="21">
        <f t="shared" si="6"/>
        <v>0</v>
      </c>
      <c r="O7" s="21">
        <f t="shared" si="0"/>
        <v>0</v>
      </c>
      <c r="Q7" s="32" t="s">
        <v>51</v>
      </c>
      <c r="R7" s="32">
        <v>0</v>
      </c>
    </row>
    <row r="8" spans="1:18" x14ac:dyDescent="0.25">
      <c r="A8" s="14">
        <v>6</v>
      </c>
      <c r="B8" s="15">
        <v>5</v>
      </c>
      <c r="C8" s="15">
        <f t="shared" si="1"/>
        <v>18.333333333333332</v>
      </c>
      <c r="D8" s="16">
        <v>6</v>
      </c>
      <c r="E8" s="17">
        <v>4</v>
      </c>
      <c r="F8" s="18">
        <f t="shared" si="2"/>
        <v>2.04</v>
      </c>
      <c r="G8" s="18">
        <f t="shared" si="3"/>
        <v>0.86524934819734511</v>
      </c>
      <c r="H8" s="18">
        <f t="shared" si="4"/>
        <v>5.0599759481103757</v>
      </c>
      <c r="I8" s="19">
        <v>6</v>
      </c>
      <c r="J8" s="20"/>
      <c r="K8" s="20"/>
      <c r="L8" s="20"/>
      <c r="M8" s="21">
        <f t="shared" si="5"/>
        <v>0</v>
      </c>
      <c r="N8" s="21">
        <f t="shared" si="6"/>
        <v>0</v>
      </c>
      <c r="O8" s="21">
        <f t="shared" si="0"/>
        <v>0</v>
      </c>
      <c r="Q8" s="32" t="s">
        <v>52</v>
      </c>
      <c r="R8" s="33">
        <f>30*10/30*44/12</f>
        <v>36.666666666666664</v>
      </c>
    </row>
    <row r="9" spans="1:18" x14ac:dyDescent="0.25">
      <c r="A9" s="14">
        <v>7</v>
      </c>
      <c r="B9" s="15">
        <v>5</v>
      </c>
      <c r="C9" s="15">
        <f t="shared" si="1"/>
        <v>18.333333333333332</v>
      </c>
      <c r="D9" s="16">
        <v>7</v>
      </c>
      <c r="E9" s="17">
        <v>5</v>
      </c>
      <c r="F9" s="18">
        <f t="shared" si="2"/>
        <v>2.5499999999999998</v>
      </c>
      <c r="G9" s="18">
        <f t="shared" si="3"/>
        <v>1.0538309962650081</v>
      </c>
      <c r="H9" s="18">
        <f t="shared" si="4"/>
        <v>6.2766723184948878</v>
      </c>
      <c r="I9" s="19">
        <v>7</v>
      </c>
      <c r="J9" s="20"/>
      <c r="K9" s="20"/>
      <c r="L9" s="20"/>
      <c r="M9" s="21">
        <f t="shared" si="5"/>
        <v>0</v>
      </c>
      <c r="N9" s="21">
        <f t="shared" si="6"/>
        <v>0</v>
      </c>
      <c r="O9" s="21">
        <f t="shared" si="0"/>
        <v>0</v>
      </c>
      <c r="Q9" s="32" t="s">
        <v>53</v>
      </c>
      <c r="R9" s="32">
        <v>0</v>
      </c>
    </row>
    <row r="10" spans="1:18" x14ac:dyDescent="0.25">
      <c r="A10" s="14">
        <v>8</v>
      </c>
      <c r="B10" s="15">
        <v>5</v>
      </c>
      <c r="C10" s="15">
        <f t="shared" si="1"/>
        <v>18.333333333333332</v>
      </c>
      <c r="D10" s="16">
        <v>8</v>
      </c>
      <c r="E10" s="17">
        <v>6</v>
      </c>
      <c r="F10" s="18">
        <f t="shared" si="2"/>
        <v>3.06</v>
      </c>
      <c r="G10" s="18">
        <f t="shared" si="3"/>
        <v>1.238042396634691</v>
      </c>
      <c r="H10" s="18">
        <f t="shared" si="4"/>
        <v>7.4857571741387519</v>
      </c>
      <c r="I10" s="19">
        <v>8</v>
      </c>
      <c r="J10" s="20"/>
      <c r="K10" s="20"/>
      <c r="L10" s="20"/>
      <c r="M10" s="21">
        <f t="shared" si="5"/>
        <v>0</v>
      </c>
      <c r="N10" s="21">
        <f t="shared" si="6"/>
        <v>0</v>
      </c>
      <c r="O10" s="21">
        <f t="shared" si="0"/>
        <v>0</v>
      </c>
      <c r="Q10" s="34" t="s">
        <v>54</v>
      </c>
      <c r="R10" s="35">
        <f>SUM(R6:R9)</f>
        <v>184.75808130954192</v>
      </c>
    </row>
    <row r="11" spans="1:18" x14ac:dyDescent="0.25">
      <c r="A11" s="14">
        <v>9</v>
      </c>
      <c r="B11" s="15">
        <v>5</v>
      </c>
      <c r="C11" s="15">
        <f t="shared" si="1"/>
        <v>18.333333333333332</v>
      </c>
      <c r="D11" s="16">
        <v>9</v>
      </c>
      <c r="E11" s="17">
        <v>8</v>
      </c>
      <c r="F11" s="18">
        <f t="shared" si="2"/>
        <v>4.08</v>
      </c>
      <c r="G11" s="18">
        <f t="shared" si="3"/>
        <v>1.5963620137499652</v>
      </c>
      <c r="H11" s="18">
        <f t="shared" si="4"/>
        <v>9.8863305072811904</v>
      </c>
      <c r="I11" s="19">
        <v>9</v>
      </c>
      <c r="J11" s="20"/>
      <c r="K11" s="20"/>
      <c r="L11" s="20"/>
      <c r="M11" s="21">
        <f t="shared" si="5"/>
        <v>0</v>
      </c>
      <c r="N11" s="21">
        <f t="shared" si="6"/>
        <v>0</v>
      </c>
      <c r="O11" s="21">
        <f t="shared" si="0"/>
        <v>0</v>
      </c>
      <c r="Q11" s="28" t="s">
        <v>55</v>
      </c>
      <c r="R11" s="31">
        <f>SUM(J2:J35)</f>
        <v>99.1</v>
      </c>
    </row>
    <row r="12" spans="1:18" x14ac:dyDescent="0.25">
      <c r="A12" s="14">
        <v>10</v>
      </c>
      <c r="B12" s="15">
        <v>5</v>
      </c>
      <c r="C12" s="15">
        <f t="shared" si="1"/>
        <v>18.333333333333332</v>
      </c>
      <c r="D12" s="16">
        <v>10</v>
      </c>
      <c r="E12" s="17">
        <v>11</v>
      </c>
      <c r="F12" s="18">
        <f t="shared" si="2"/>
        <v>5.61</v>
      </c>
      <c r="G12" s="18">
        <f t="shared" si="3"/>
        <v>2.1151231035250428</v>
      </c>
      <c r="H12" s="18">
        <f t="shared" si="4"/>
        <v>13.454589405306116</v>
      </c>
      <c r="I12" s="19">
        <v>10</v>
      </c>
      <c r="J12" s="20"/>
      <c r="K12" s="20"/>
      <c r="L12" s="20"/>
      <c r="M12" s="21">
        <f t="shared" si="5"/>
        <v>0</v>
      </c>
      <c r="N12" s="21">
        <f t="shared" si="6"/>
        <v>0</v>
      </c>
      <c r="O12" s="21">
        <f t="shared" si="0"/>
        <v>0</v>
      </c>
      <c r="Q12" s="28" t="s">
        <v>44</v>
      </c>
      <c r="R12" s="30">
        <v>0.25</v>
      </c>
    </row>
    <row r="13" spans="1:18" x14ac:dyDescent="0.25">
      <c r="A13" s="14">
        <v>11</v>
      </c>
      <c r="B13" s="15">
        <v>5</v>
      </c>
      <c r="C13" s="15">
        <f t="shared" si="1"/>
        <v>18.333333333333332</v>
      </c>
      <c r="D13" s="16">
        <v>11</v>
      </c>
      <c r="E13" s="17">
        <v>15</v>
      </c>
      <c r="F13" s="18">
        <f t="shared" si="2"/>
        <v>7.65</v>
      </c>
      <c r="G13" s="18">
        <f t="shared" si="3"/>
        <v>2.7819883627202571</v>
      </c>
      <c r="H13" s="18">
        <f t="shared" si="4"/>
        <v>18.169046398404451</v>
      </c>
      <c r="I13" s="19">
        <v>11</v>
      </c>
      <c r="J13" s="20"/>
      <c r="K13" s="20"/>
      <c r="L13" s="20"/>
      <c r="M13" s="21">
        <f t="shared" si="5"/>
        <v>0</v>
      </c>
      <c r="N13" s="21">
        <f t="shared" si="6"/>
        <v>0</v>
      </c>
      <c r="O13" s="21">
        <f t="shared" si="0"/>
        <v>0</v>
      </c>
      <c r="Q13" s="34" t="s">
        <v>45</v>
      </c>
      <c r="R13" s="35">
        <f>R11*R12</f>
        <v>24.774999999999999</v>
      </c>
    </row>
    <row r="14" spans="1:18" x14ac:dyDescent="0.25">
      <c r="A14" s="14">
        <v>12</v>
      </c>
      <c r="B14" s="15">
        <v>5</v>
      </c>
      <c r="C14" s="15">
        <f t="shared" si="1"/>
        <v>18.333333333333332</v>
      </c>
      <c r="D14" s="16">
        <v>12</v>
      </c>
      <c r="E14" s="17">
        <v>20</v>
      </c>
      <c r="F14" s="18">
        <f t="shared" si="2"/>
        <v>10.199999999999999</v>
      </c>
      <c r="G14" s="18">
        <f t="shared" si="3"/>
        <v>3.5871635389975269</v>
      </c>
      <c r="H14" s="18">
        <f t="shared" si="4"/>
        <v>24.012643163754021</v>
      </c>
      <c r="I14" s="19">
        <v>12</v>
      </c>
      <c r="J14" s="20"/>
      <c r="K14" s="20"/>
      <c r="L14" s="20"/>
      <c r="M14" s="21">
        <f t="shared" si="5"/>
        <v>0</v>
      </c>
      <c r="N14" s="21">
        <f t="shared" si="6"/>
        <v>0</v>
      </c>
      <c r="O14" s="21">
        <f t="shared" si="0"/>
        <v>0</v>
      </c>
      <c r="Q14" s="34" t="s">
        <v>56</v>
      </c>
      <c r="R14" s="35">
        <v>0</v>
      </c>
    </row>
    <row r="15" spans="1:18" x14ac:dyDescent="0.25">
      <c r="A15" s="14">
        <v>13</v>
      </c>
      <c r="B15" s="15">
        <v>5</v>
      </c>
      <c r="C15" s="15">
        <f t="shared" si="1"/>
        <v>18.333333333333332</v>
      </c>
      <c r="D15" s="16">
        <v>13</v>
      </c>
      <c r="E15" s="17">
        <v>25</v>
      </c>
      <c r="F15" s="18">
        <f t="shared" si="2"/>
        <v>12.75</v>
      </c>
      <c r="G15" s="18">
        <f t="shared" si="3"/>
        <v>4.3689881234155843</v>
      </c>
      <c r="H15" s="18">
        <f t="shared" si="4"/>
        <v>29.815570981615476</v>
      </c>
      <c r="I15" s="19">
        <v>13</v>
      </c>
      <c r="J15" s="20"/>
      <c r="K15" s="20"/>
      <c r="L15" s="20"/>
      <c r="M15" s="21">
        <f t="shared" si="5"/>
        <v>0</v>
      </c>
      <c r="N15" s="21">
        <f t="shared" si="6"/>
        <v>0</v>
      </c>
      <c r="O15" s="21">
        <f t="shared" si="0"/>
        <v>0</v>
      </c>
    </row>
    <row r="16" spans="1:18" x14ac:dyDescent="0.25">
      <c r="A16" s="14">
        <v>14</v>
      </c>
      <c r="B16" s="15">
        <v>5</v>
      </c>
      <c r="C16" s="15">
        <f t="shared" si="1"/>
        <v>18.333333333333332</v>
      </c>
      <c r="D16" s="16">
        <v>14</v>
      </c>
      <c r="E16" s="17">
        <v>31</v>
      </c>
      <c r="F16" s="18">
        <f t="shared" si="2"/>
        <v>15.81</v>
      </c>
      <c r="G16" s="18">
        <f t="shared" si="3"/>
        <v>5.2835797271385427</v>
      </c>
      <c r="H16" s="18">
        <f t="shared" si="4"/>
        <v>36.737984691432956</v>
      </c>
      <c r="I16" s="19">
        <v>14</v>
      </c>
      <c r="J16" s="20"/>
      <c r="K16" s="20"/>
      <c r="L16" s="20"/>
      <c r="M16" s="21">
        <f t="shared" si="5"/>
        <v>0</v>
      </c>
      <c r="N16" s="21">
        <f t="shared" si="6"/>
        <v>0</v>
      </c>
      <c r="O16" s="21">
        <f t="shared" si="0"/>
        <v>0</v>
      </c>
      <c r="Q16" s="36" t="s">
        <v>57</v>
      </c>
      <c r="R16" s="37">
        <f>R10+R13+R14</f>
        <v>209.53308130954193</v>
      </c>
    </row>
    <row r="17" spans="1:15" x14ac:dyDescent="0.25">
      <c r="A17" s="14">
        <v>15</v>
      </c>
      <c r="B17" s="15">
        <v>5</v>
      </c>
      <c r="C17" s="15">
        <f t="shared" si="1"/>
        <v>18.333333333333332</v>
      </c>
      <c r="D17" s="16">
        <v>15</v>
      </c>
      <c r="E17" s="17">
        <f>E18+15.1</f>
        <v>37.4</v>
      </c>
      <c r="F17" s="18">
        <f t="shared" si="2"/>
        <v>19.073999999999998</v>
      </c>
      <c r="G17" s="18">
        <f t="shared" si="3"/>
        <v>6.2366363287510556</v>
      </c>
      <c r="H17" s="18">
        <f t="shared" si="4"/>
        <v>44.082691605908082</v>
      </c>
      <c r="I17" s="19">
        <v>15</v>
      </c>
      <c r="J17" s="20">
        <f>E17-E18</f>
        <v>15.099999999999998</v>
      </c>
      <c r="K17" s="22">
        <v>0</v>
      </c>
      <c r="L17" s="22">
        <v>1</v>
      </c>
      <c r="M17" s="21">
        <f t="shared" si="5"/>
        <v>0</v>
      </c>
      <c r="N17" s="21">
        <f t="shared" si="6"/>
        <v>1.9350255438051287E-3</v>
      </c>
      <c r="O17" s="21">
        <f t="shared" si="0"/>
        <v>1.9350255438051287E-3</v>
      </c>
    </row>
    <row r="18" spans="1:15" x14ac:dyDescent="0.25">
      <c r="A18" s="14">
        <v>16</v>
      </c>
      <c r="B18" s="15">
        <v>5</v>
      </c>
      <c r="C18" s="15">
        <f t="shared" si="1"/>
        <v>18.333333333333332</v>
      </c>
      <c r="D18" s="16">
        <v>15</v>
      </c>
      <c r="E18" s="17">
        <v>22.3</v>
      </c>
      <c r="F18" s="18">
        <f t="shared" si="2"/>
        <v>11.373000000000001</v>
      </c>
      <c r="G18" s="18">
        <f t="shared" si="3"/>
        <v>3.9493284106162978</v>
      </c>
      <c r="H18" s="18">
        <f t="shared" si="4"/>
        <v>26.686388648490052</v>
      </c>
      <c r="I18" s="19">
        <v>15</v>
      </c>
      <c r="J18" s="20"/>
      <c r="K18" s="20"/>
      <c r="L18" s="20"/>
      <c r="M18" s="21">
        <f t="shared" si="5"/>
        <v>0</v>
      </c>
      <c r="N18" s="21">
        <f t="shared" si="6"/>
        <v>0</v>
      </c>
      <c r="O18" s="21">
        <f t="shared" si="0"/>
        <v>0</v>
      </c>
    </row>
    <row r="19" spans="1:15" x14ac:dyDescent="0.25">
      <c r="A19" s="14">
        <v>17</v>
      </c>
      <c r="B19" s="15">
        <v>5</v>
      </c>
      <c r="C19" s="15">
        <f t="shared" si="1"/>
        <v>18.333333333333332</v>
      </c>
      <c r="D19" s="16">
        <v>16</v>
      </c>
      <c r="E19" s="17">
        <f>$E$18+(D19-$D$18)*($E$23-$E$18)/($D$23-$D$18)</f>
        <v>33.840000000000003</v>
      </c>
      <c r="F19" s="18">
        <f t="shared" si="2"/>
        <v>17.258400000000002</v>
      </c>
      <c r="G19" s="18">
        <f t="shared" si="3"/>
        <v>5.7090748057941596</v>
      </c>
      <c r="H19" s="18">
        <f t="shared" si="4"/>
        <v>40.00168528675816</v>
      </c>
      <c r="I19" s="19">
        <v>16</v>
      </c>
      <c r="J19" s="20"/>
      <c r="K19" s="20"/>
      <c r="L19" s="20"/>
      <c r="M19" s="21">
        <f t="shared" si="5"/>
        <v>0</v>
      </c>
      <c r="N19" s="21">
        <f t="shared" si="6"/>
        <v>0</v>
      </c>
      <c r="O19" s="21">
        <f t="shared" si="0"/>
        <v>0</v>
      </c>
    </row>
    <row r="20" spans="1:15" x14ac:dyDescent="0.25">
      <c r="A20" s="14">
        <v>18</v>
      </c>
      <c r="B20" s="15">
        <v>5</v>
      </c>
      <c r="C20" s="15">
        <f t="shared" si="1"/>
        <v>18.333333333333332</v>
      </c>
      <c r="D20" s="16">
        <v>17</v>
      </c>
      <c r="E20" s="17">
        <f t="shared" ref="E20:E22" si="7">$E$18+(D20-$D$18)*($E$23-$E$18)/($D$23-$D$18)</f>
        <v>45.38</v>
      </c>
      <c r="F20" s="18">
        <f t="shared" si="2"/>
        <v>23.143800000000002</v>
      </c>
      <c r="G20" s="18">
        <f t="shared" si="3"/>
        <v>7.3988894297845587</v>
      </c>
      <c r="H20" s="18">
        <f t="shared" si="4"/>
        <v>53.195184090208102</v>
      </c>
      <c r="I20" s="19">
        <v>17</v>
      </c>
      <c r="J20" s="20"/>
      <c r="K20" s="22"/>
      <c r="L20" s="22"/>
      <c r="M20" s="21">
        <f t="shared" si="5"/>
        <v>0</v>
      </c>
      <c r="N20" s="21">
        <f t="shared" si="6"/>
        <v>0</v>
      </c>
      <c r="O20" s="21">
        <f t="shared" si="0"/>
        <v>0</v>
      </c>
    </row>
    <row r="21" spans="1:15" x14ac:dyDescent="0.25">
      <c r="A21" s="14">
        <v>19</v>
      </c>
      <c r="B21" s="15">
        <v>5</v>
      </c>
      <c r="C21" s="15">
        <f t="shared" si="1"/>
        <v>18.333333333333332</v>
      </c>
      <c r="D21" s="16">
        <v>18</v>
      </c>
      <c r="E21" s="17">
        <f t="shared" si="7"/>
        <v>56.92</v>
      </c>
      <c r="F21" s="18">
        <f t="shared" si="2"/>
        <v>29.029200000000003</v>
      </c>
      <c r="G21" s="18">
        <f t="shared" si="3"/>
        <v>9.0388489843249644</v>
      </c>
      <c r="H21" s="18">
        <f t="shared" si="4"/>
        <v>66.301851981032641</v>
      </c>
      <c r="I21" s="19">
        <v>18</v>
      </c>
      <c r="J21" s="20"/>
      <c r="K21" s="20"/>
      <c r="L21" s="20"/>
      <c r="M21" s="21">
        <f t="shared" si="5"/>
        <v>0</v>
      </c>
      <c r="N21" s="21">
        <f t="shared" si="6"/>
        <v>0</v>
      </c>
      <c r="O21" s="21">
        <f t="shared" si="0"/>
        <v>0</v>
      </c>
    </row>
    <row r="22" spans="1:15" x14ac:dyDescent="0.25">
      <c r="A22" s="14">
        <v>20</v>
      </c>
      <c r="B22" s="15">
        <v>5</v>
      </c>
      <c r="C22" s="15">
        <f t="shared" si="1"/>
        <v>18.333333333333332</v>
      </c>
      <c r="D22" s="16">
        <v>19</v>
      </c>
      <c r="E22" s="17">
        <f t="shared" si="7"/>
        <v>68.460000000000008</v>
      </c>
      <c r="F22" s="18">
        <f t="shared" si="2"/>
        <v>34.914600000000007</v>
      </c>
      <c r="G22" s="18">
        <f t="shared" si="3"/>
        <v>10.640281374600635</v>
      </c>
      <c r="H22" s="18">
        <f t="shared" si="4"/>
        <v>79.34141839409611</v>
      </c>
      <c r="I22" s="19">
        <v>19</v>
      </c>
      <c r="J22" s="20"/>
      <c r="K22" s="20"/>
      <c r="L22" s="20"/>
      <c r="M22" s="21">
        <f t="shared" si="5"/>
        <v>0</v>
      </c>
      <c r="N22" s="21">
        <f t="shared" si="6"/>
        <v>0</v>
      </c>
      <c r="O22" s="21">
        <f t="shared" si="0"/>
        <v>0</v>
      </c>
    </row>
    <row r="23" spans="1:15" x14ac:dyDescent="0.25">
      <c r="A23" s="14">
        <v>21</v>
      </c>
      <c r="B23" s="15">
        <v>5</v>
      </c>
      <c r="C23" s="15">
        <f t="shared" si="1"/>
        <v>18.333333333333332</v>
      </c>
      <c r="D23" s="16">
        <v>20</v>
      </c>
      <c r="E23" s="18">
        <f>E24+28</f>
        <v>80</v>
      </c>
      <c r="F23" s="18">
        <f t="shared" si="2"/>
        <v>40.799999999999997</v>
      </c>
      <c r="G23" s="18">
        <f t="shared" si="3"/>
        <v>12.210441997928665</v>
      </c>
      <c r="H23" s="18">
        <f t="shared" si="4"/>
        <v>92.326519813059079</v>
      </c>
      <c r="I23" s="19">
        <v>20</v>
      </c>
      <c r="J23" s="21">
        <f>E23-E24</f>
        <v>28</v>
      </c>
      <c r="K23" s="22">
        <v>0</v>
      </c>
      <c r="L23" s="22">
        <v>1</v>
      </c>
      <c r="M23" s="21">
        <f t="shared" si="5"/>
        <v>0</v>
      </c>
      <c r="N23" s="21">
        <f t="shared" si="6"/>
        <v>3.5881268361949406E-3</v>
      </c>
      <c r="O23" s="21">
        <f t="shared" si="0"/>
        <v>3.5881268361949406E-3</v>
      </c>
    </row>
    <row r="24" spans="1:15" x14ac:dyDescent="0.25">
      <c r="A24" s="14">
        <v>22</v>
      </c>
      <c r="B24" s="15">
        <v>5</v>
      </c>
      <c r="C24" s="15">
        <f t="shared" si="1"/>
        <v>18.333333333333332</v>
      </c>
      <c r="D24" s="16">
        <v>20</v>
      </c>
      <c r="E24" s="18">
        <v>52</v>
      </c>
      <c r="F24" s="18">
        <f t="shared" si="2"/>
        <v>26.52</v>
      </c>
      <c r="G24" s="18">
        <f t="shared" si="3"/>
        <v>8.3449094185282213</v>
      </c>
      <c r="H24" s="18">
        <f t="shared" si="4"/>
        <v>60.723050570603313</v>
      </c>
      <c r="I24" s="19">
        <v>20</v>
      </c>
      <c r="J24" s="20"/>
      <c r="K24" s="20"/>
      <c r="L24" s="20"/>
      <c r="M24" s="21">
        <f t="shared" si="5"/>
        <v>0</v>
      </c>
      <c r="N24" s="21">
        <f t="shared" si="6"/>
        <v>0</v>
      </c>
      <c r="O24" s="21">
        <f t="shared" si="0"/>
        <v>0</v>
      </c>
    </row>
    <row r="25" spans="1:15" x14ac:dyDescent="0.25">
      <c r="A25" s="14">
        <v>23</v>
      </c>
      <c r="B25" s="15">
        <v>5</v>
      </c>
      <c r="C25" s="15">
        <f t="shared" si="1"/>
        <v>18.333333333333332</v>
      </c>
      <c r="D25" s="16">
        <v>21</v>
      </c>
      <c r="E25" s="18">
        <f>$E$24+(D25-$D$24)*($E$29-$E$24)/($D$29-$D$24)</f>
        <v>64.5</v>
      </c>
      <c r="F25" s="18">
        <f t="shared" si="2"/>
        <v>32.895000000000003</v>
      </c>
      <c r="G25" s="18">
        <f t="shared" si="3"/>
        <v>10.094574935983266</v>
      </c>
      <c r="H25" s="18">
        <f t="shared" si="4"/>
        <v>74.873509680170855</v>
      </c>
      <c r="I25" s="19">
        <v>21</v>
      </c>
      <c r="J25" s="20"/>
      <c r="K25" s="20"/>
      <c r="L25" s="20"/>
      <c r="M25" s="21">
        <f t="shared" si="5"/>
        <v>0</v>
      </c>
      <c r="N25" s="21">
        <f t="shared" si="6"/>
        <v>0</v>
      </c>
      <c r="O25" s="21">
        <f t="shared" si="0"/>
        <v>0</v>
      </c>
    </row>
    <row r="26" spans="1:15" x14ac:dyDescent="0.25">
      <c r="A26" s="14">
        <v>24</v>
      </c>
      <c r="B26" s="15">
        <v>5</v>
      </c>
      <c r="C26" s="15">
        <f t="shared" si="1"/>
        <v>18.333333333333332</v>
      </c>
      <c r="D26" s="16">
        <v>22</v>
      </c>
      <c r="E26" s="18">
        <f t="shared" ref="E26:E28" si="8">$E$24+(D26-$D$24)*($E$29-$E$24)/($D$29-$D$24)</f>
        <v>77</v>
      </c>
      <c r="F26" s="18">
        <f t="shared" si="2"/>
        <v>39.270000000000003</v>
      </c>
      <c r="G26" s="18">
        <f t="shared" si="3"/>
        <v>11.804953405149893</v>
      </c>
      <c r="H26" s="18">
        <f t="shared" si="4"/>
        <v>88.955543847302735</v>
      </c>
      <c r="I26" s="19">
        <v>22</v>
      </c>
      <c r="J26" s="23"/>
      <c r="K26" s="24"/>
      <c r="L26" s="22"/>
      <c r="M26" s="21">
        <f t="shared" si="5"/>
        <v>0</v>
      </c>
      <c r="N26" s="21">
        <f t="shared" si="6"/>
        <v>0</v>
      </c>
      <c r="O26" s="21">
        <f t="shared" si="0"/>
        <v>0</v>
      </c>
    </row>
    <row r="27" spans="1:15" x14ac:dyDescent="0.25">
      <c r="A27" s="14">
        <v>25</v>
      </c>
      <c r="B27" s="15">
        <v>5</v>
      </c>
      <c r="C27" s="15">
        <f t="shared" si="1"/>
        <v>18.333333333333332</v>
      </c>
      <c r="D27" s="16">
        <v>23</v>
      </c>
      <c r="E27" s="18">
        <f t="shared" si="8"/>
        <v>89.5</v>
      </c>
      <c r="F27" s="18">
        <f t="shared" si="2"/>
        <v>45.645000000000003</v>
      </c>
      <c r="G27" s="18">
        <f t="shared" si="3"/>
        <v>13.483166777413324</v>
      </c>
      <c r="H27" s="18">
        <f t="shared" si="4"/>
        <v>102.98155713732821</v>
      </c>
      <c r="I27" s="19">
        <v>23</v>
      </c>
      <c r="J27" s="20"/>
      <c r="K27" s="20"/>
      <c r="L27" s="20"/>
      <c r="M27" s="21">
        <f t="shared" si="5"/>
        <v>0</v>
      </c>
      <c r="N27" s="21">
        <f t="shared" si="6"/>
        <v>0</v>
      </c>
      <c r="O27" s="21">
        <f t="shared" si="0"/>
        <v>0</v>
      </c>
    </row>
    <row r="28" spans="1:15" x14ac:dyDescent="0.25">
      <c r="A28" s="14">
        <v>26</v>
      </c>
      <c r="B28" s="15">
        <v>5</v>
      </c>
      <c r="C28" s="15">
        <f t="shared" si="1"/>
        <v>18.333333333333332</v>
      </c>
      <c r="D28" s="16">
        <v>24</v>
      </c>
      <c r="E28" s="18">
        <f t="shared" si="8"/>
        <v>102</v>
      </c>
      <c r="F28" s="18">
        <f t="shared" si="2"/>
        <v>52.02</v>
      </c>
      <c r="G28" s="18">
        <f t="shared" si="3"/>
        <v>15.134224927444054</v>
      </c>
      <c r="H28" s="18">
        <f t="shared" si="4"/>
        <v>116.96027508196507</v>
      </c>
      <c r="I28" s="19">
        <v>24</v>
      </c>
      <c r="J28" s="23"/>
      <c r="K28" s="23"/>
      <c r="L28" s="20"/>
      <c r="M28" s="21">
        <f t="shared" si="5"/>
        <v>0</v>
      </c>
      <c r="N28" s="21">
        <f t="shared" si="6"/>
        <v>0</v>
      </c>
      <c r="O28" s="21">
        <f t="shared" si="0"/>
        <v>0</v>
      </c>
    </row>
    <row r="29" spans="1:15" x14ac:dyDescent="0.25">
      <c r="A29" s="14">
        <v>27</v>
      </c>
      <c r="B29" s="15">
        <v>5</v>
      </c>
      <c r="C29" s="15">
        <f t="shared" si="1"/>
        <v>18.333333333333332</v>
      </c>
      <c r="D29" s="16">
        <v>25</v>
      </c>
      <c r="E29" s="25">
        <f>E30+28</f>
        <v>114.5</v>
      </c>
      <c r="F29" s="18">
        <f t="shared" si="2"/>
        <v>58.395000000000003</v>
      </c>
      <c r="G29" s="18">
        <f t="shared" si="3"/>
        <v>16.761836515264932</v>
      </c>
      <c r="H29" s="18">
        <f t="shared" si="4"/>
        <v>130.89815693075306</v>
      </c>
      <c r="I29" s="19">
        <v>25</v>
      </c>
      <c r="J29" s="26">
        <f>E29-E30</f>
        <v>28</v>
      </c>
      <c r="K29" s="24">
        <v>0</v>
      </c>
      <c r="L29" s="22">
        <v>1</v>
      </c>
      <c r="M29" s="21">
        <f t="shared" si="5"/>
        <v>0</v>
      </c>
      <c r="N29" s="21">
        <f t="shared" si="6"/>
        <v>3.5881268361949406E-3</v>
      </c>
      <c r="O29" s="21">
        <f t="shared" si="0"/>
        <v>3.5881268361949406E-3</v>
      </c>
    </row>
    <row r="30" spans="1:15" x14ac:dyDescent="0.25">
      <c r="A30" s="14">
        <v>28</v>
      </c>
      <c r="B30" s="15">
        <v>5</v>
      </c>
      <c r="C30" s="15">
        <f t="shared" si="1"/>
        <v>18.333333333333332</v>
      </c>
      <c r="D30" s="16">
        <v>25</v>
      </c>
      <c r="E30" s="25">
        <v>86.5</v>
      </c>
      <c r="F30" s="18">
        <f t="shared" si="2"/>
        <v>44.115000000000002</v>
      </c>
      <c r="G30" s="18">
        <f t="shared" si="3"/>
        <v>13.083035054151361</v>
      </c>
      <c r="H30" s="18">
        <f t="shared" si="4"/>
        <v>99.619911052646955</v>
      </c>
      <c r="I30" s="19">
        <v>25</v>
      </c>
      <c r="J30" s="23"/>
      <c r="K30" s="23"/>
      <c r="L30" s="20"/>
      <c r="M30" s="21">
        <f t="shared" si="5"/>
        <v>0</v>
      </c>
      <c r="N30" s="21">
        <f t="shared" si="6"/>
        <v>0</v>
      </c>
      <c r="O30" s="21">
        <f t="shared" si="0"/>
        <v>0</v>
      </c>
    </row>
    <row r="31" spans="1:15" x14ac:dyDescent="0.25">
      <c r="A31" s="14">
        <v>29</v>
      </c>
      <c r="B31" s="15">
        <v>5</v>
      </c>
      <c r="C31" s="15">
        <f t="shared" si="1"/>
        <v>18.333333333333332</v>
      </c>
      <c r="D31" s="16">
        <v>26</v>
      </c>
      <c r="E31" s="25">
        <f>$E$30+(D31-$D$30)*($E$35-$E$30)/($D$35-$D$30)</f>
        <v>98.5</v>
      </c>
      <c r="F31" s="18">
        <f t="shared" si="2"/>
        <v>50.234999999999999</v>
      </c>
      <c r="G31" s="18">
        <f t="shared" si="3"/>
        <v>14.674432866118083</v>
      </c>
      <c r="H31" s="18">
        <f t="shared" si="4"/>
        <v>113.05059557515567</v>
      </c>
      <c r="I31" s="19">
        <v>26</v>
      </c>
      <c r="J31" s="23"/>
      <c r="K31" s="23"/>
      <c r="L31" s="20"/>
      <c r="M31" s="21">
        <f t="shared" si="5"/>
        <v>0</v>
      </c>
      <c r="N31" s="21">
        <f t="shared" si="6"/>
        <v>0</v>
      </c>
      <c r="O31" s="21">
        <f t="shared" si="0"/>
        <v>0</v>
      </c>
    </row>
    <row r="32" spans="1:15" x14ac:dyDescent="0.25">
      <c r="A32" s="14">
        <v>30</v>
      </c>
      <c r="B32" s="15">
        <v>5</v>
      </c>
      <c r="C32" s="15">
        <f t="shared" si="1"/>
        <v>18.333333333333332</v>
      </c>
      <c r="D32" s="16">
        <v>27</v>
      </c>
      <c r="E32" s="25">
        <f t="shared" ref="E32:E34" si="9">$E$30+(D32-$D$30)*($E$35-$E$30)/($D$35-$D$30)</f>
        <v>110.5</v>
      </c>
      <c r="F32" s="18">
        <f t="shared" si="2"/>
        <v>56.355000000000004</v>
      </c>
      <c r="G32" s="18">
        <f t="shared" si="3"/>
        <v>16.243364177294705</v>
      </c>
      <c r="H32" s="18">
        <f t="shared" si="4"/>
        <v>126.44215094212161</v>
      </c>
      <c r="I32" s="19">
        <v>27</v>
      </c>
      <c r="J32" s="23"/>
      <c r="K32" s="24"/>
      <c r="L32" s="22"/>
      <c r="M32" s="21">
        <f t="shared" si="5"/>
        <v>0</v>
      </c>
      <c r="N32" s="21">
        <f t="shared" si="6"/>
        <v>0</v>
      </c>
      <c r="O32" s="21">
        <f t="shared" si="0"/>
        <v>0</v>
      </c>
    </row>
    <row r="33" spans="1:15" x14ac:dyDescent="0.25">
      <c r="A33" s="14">
        <v>31</v>
      </c>
      <c r="B33" s="15">
        <v>5</v>
      </c>
      <c r="C33" s="15">
        <f t="shared" si="1"/>
        <v>18.333333333333332</v>
      </c>
      <c r="D33" s="16">
        <v>28</v>
      </c>
      <c r="E33" s="25">
        <f t="shared" si="9"/>
        <v>122.5</v>
      </c>
      <c r="F33" s="18">
        <f t="shared" si="2"/>
        <v>62.475000000000001</v>
      </c>
      <c r="G33" s="18">
        <f t="shared" si="3"/>
        <v>17.792546948053484</v>
      </c>
      <c r="H33" s="18">
        <f t="shared" si="4"/>
        <v>139.79931093452646</v>
      </c>
      <c r="I33" s="19">
        <v>28</v>
      </c>
      <c r="J33" s="23"/>
      <c r="K33" s="23"/>
      <c r="L33" s="20"/>
      <c r="M33" s="21">
        <f t="shared" si="5"/>
        <v>0</v>
      </c>
      <c r="N33" s="21">
        <f t="shared" si="6"/>
        <v>0</v>
      </c>
      <c r="O33" s="21">
        <f t="shared" si="0"/>
        <v>0</v>
      </c>
    </row>
    <row r="34" spans="1:15" x14ac:dyDescent="0.25">
      <c r="A34" s="14">
        <v>32</v>
      </c>
      <c r="B34" s="15">
        <v>5</v>
      </c>
      <c r="C34" s="15">
        <f t="shared" si="1"/>
        <v>18.333333333333332</v>
      </c>
      <c r="D34" s="16">
        <v>29</v>
      </c>
      <c r="E34" s="25">
        <f t="shared" si="9"/>
        <v>134.5</v>
      </c>
      <c r="F34" s="18">
        <f t="shared" si="2"/>
        <v>68.594999999999999</v>
      </c>
      <c r="G34" s="18">
        <f t="shared" si="3"/>
        <v>19.32413589297914</v>
      </c>
      <c r="H34" s="18">
        <f t="shared" si="4"/>
        <v>153.12582834693865</v>
      </c>
      <c r="I34" s="19">
        <v>29</v>
      </c>
      <c r="J34" s="20"/>
      <c r="K34" s="20"/>
      <c r="L34" s="20"/>
      <c r="M34" s="21">
        <f t="shared" si="5"/>
        <v>0</v>
      </c>
      <c r="N34" s="21">
        <f t="shared" si="6"/>
        <v>0</v>
      </c>
      <c r="O34" s="21">
        <f t="shared" ref="O34:O65" si="10">SUM(M34:N34)</f>
        <v>0</v>
      </c>
    </row>
    <row r="35" spans="1:15" x14ac:dyDescent="0.25">
      <c r="A35" s="14">
        <v>33</v>
      </c>
      <c r="B35" s="15">
        <v>5</v>
      </c>
      <c r="C35" s="15">
        <f t="shared" si="1"/>
        <v>18.333333333333332</v>
      </c>
      <c r="D35" s="16">
        <v>30</v>
      </c>
      <c r="E35" s="25">
        <f>E36+28</f>
        <v>146.5</v>
      </c>
      <c r="F35" s="18">
        <f t="shared" si="2"/>
        <v>74.715000000000003</v>
      </c>
      <c r="G35" s="18">
        <f t="shared" si="3"/>
        <v>20.839879220789641</v>
      </c>
      <c r="H35" s="18">
        <f t="shared" si="4"/>
        <v>166.42474797620861</v>
      </c>
      <c r="I35" s="19">
        <v>30</v>
      </c>
      <c r="J35" s="26">
        <f>E35-E36</f>
        <v>28</v>
      </c>
      <c r="K35" s="24">
        <v>0.1</v>
      </c>
      <c r="L35" s="22">
        <v>0.9</v>
      </c>
      <c r="M35" s="21">
        <f>EXP(-LN(2)/35)*M34+(1-EXP(-LN(2)/35))/(LN(2)/35)*K35*J35*0.51*0.475*44/12</f>
        <v>2.4626342550779627</v>
      </c>
      <c r="N35" s="21">
        <f t="shared" si="6"/>
        <v>3.2293141525754471E-3</v>
      </c>
      <c r="O35" s="21">
        <f t="shared" si="10"/>
        <v>2.4658635692305384</v>
      </c>
    </row>
    <row r="36" spans="1:15" x14ac:dyDescent="0.25">
      <c r="A36" s="14">
        <v>34</v>
      </c>
      <c r="B36" s="15">
        <v>5</v>
      </c>
      <c r="C36" s="15">
        <f t="shared" si="1"/>
        <v>18.333333333333332</v>
      </c>
      <c r="D36" s="16">
        <v>30</v>
      </c>
      <c r="E36" s="25">
        <v>118.5</v>
      </c>
      <c r="F36" s="18">
        <f t="shared" si="2"/>
        <v>60.435000000000002</v>
      </c>
      <c r="G36" s="18">
        <f t="shared" si="3"/>
        <v>17.278204378587613</v>
      </c>
      <c r="H36" s="18">
        <f t="shared" si="4"/>
        <v>135.3504976260401</v>
      </c>
      <c r="I36" s="19">
        <v>30</v>
      </c>
      <c r="J36" s="23"/>
      <c r="K36" s="23"/>
      <c r="L36" s="20"/>
      <c r="M36" s="21">
        <f t="shared" ref="M36:M96" si="11">EXP(-LN(2)/35)*M35+(1-EXP(-LN(2)/35))/(LN(2)/35)*K36*J36*0.51*0.475*44/12</f>
        <v>2.4143434993944637</v>
      </c>
      <c r="N36" s="21">
        <f t="shared" si="6"/>
        <v>0</v>
      </c>
      <c r="O36" s="21">
        <f t="shared" si="10"/>
        <v>2.4143434993944637</v>
      </c>
    </row>
    <row r="37" spans="1:15" x14ac:dyDescent="0.25">
      <c r="A37" s="14">
        <v>35</v>
      </c>
      <c r="B37" s="15">
        <v>5</v>
      </c>
      <c r="C37" s="15">
        <f t="shared" si="1"/>
        <v>18.333333333333332</v>
      </c>
      <c r="D37" s="16">
        <v>31</v>
      </c>
      <c r="E37" s="25">
        <f>$E$36+(D37-$D$36)*($E$41-$E$36)/($D$41-$D$36)</f>
        <v>129.28</v>
      </c>
      <c r="F37" s="18">
        <f t="shared" si="2"/>
        <v>65.9328</v>
      </c>
      <c r="G37" s="18">
        <f t="shared" si="3"/>
        <v>18.659936758720669</v>
      </c>
      <c r="H37" s="18">
        <f t="shared" si="4"/>
        <v>147.33234985477182</v>
      </c>
      <c r="I37" s="19">
        <v>31</v>
      </c>
      <c r="J37" s="23"/>
      <c r="K37" s="23"/>
      <c r="L37" s="20"/>
      <c r="M37" s="21">
        <f t="shared" si="11"/>
        <v>2.3669996959754651</v>
      </c>
      <c r="N37" s="21">
        <f t="shared" si="6"/>
        <v>0</v>
      </c>
      <c r="O37" s="21">
        <f t="shared" si="10"/>
        <v>2.3669996959754651</v>
      </c>
    </row>
    <row r="38" spans="1:15" x14ac:dyDescent="0.25">
      <c r="A38" s="14">
        <v>36</v>
      </c>
      <c r="B38" s="15">
        <v>5</v>
      </c>
      <c r="C38" s="15">
        <f t="shared" si="1"/>
        <v>18.333333333333332</v>
      </c>
      <c r="D38" s="16">
        <v>32</v>
      </c>
      <c r="E38" s="25">
        <f t="shared" ref="E38:E40" si="12">$E$36+(D38-$D$36)*($E$41-$E$36)/($D$41-$D$36)</f>
        <v>140.06</v>
      </c>
      <c r="F38" s="18">
        <f t="shared" si="2"/>
        <v>71.430599999999998</v>
      </c>
      <c r="G38" s="18">
        <f t="shared" si="3"/>
        <v>20.028306580486714</v>
      </c>
      <c r="H38" s="18">
        <f t="shared" si="4"/>
        <v>159.29092896101437</v>
      </c>
      <c r="I38" s="19">
        <v>32</v>
      </c>
      <c r="J38" s="23"/>
      <c r="K38" s="24"/>
      <c r="L38" s="22"/>
      <c r="M38" s="21">
        <f t="shared" si="11"/>
        <v>2.3205842756646446</v>
      </c>
      <c r="N38" s="21">
        <f t="shared" si="6"/>
        <v>0</v>
      </c>
      <c r="O38" s="21">
        <f t="shared" si="10"/>
        <v>2.3205842756646446</v>
      </c>
    </row>
    <row r="39" spans="1:15" x14ac:dyDescent="0.25">
      <c r="A39" s="14">
        <v>37</v>
      </c>
      <c r="B39" s="15">
        <v>5</v>
      </c>
      <c r="C39" s="15">
        <f t="shared" si="1"/>
        <v>18.333333333333332</v>
      </c>
      <c r="D39" s="16">
        <v>33</v>
      </c>
      <c r="E39" s="25">
        <f t="shared" si="12"/>
        <v>150.84</v>
      </c>
      <c r="F39" s="18">
        <f t="shared" si="2"/>
        <v>76.928399999999996</v>
      </c>
      <c r="G39" s="18">
        <f t="shared" si="3"/>
        <v>21.384459256770867</v>
      </c>
      <c r="H39" s="18">
        <f t="shared" si="4"/>
        <v>171.22822987220925</v>
      </c>
      <c r="I39" s="19">
        <v>33</v>
      </c>
      <c r="J39" s="23"/>
      <c r="K39" s="23"/>
      <c r="L39" s="20"/>
      <c r="M39" s="21">
        <f t="shared" si="11"/>
        <v>2.2750790334355084</v>
      </c>
      <c r="N39" s="21">
        <f t="shared" si="6"/>
        <v>0</v>
      </c>
      <c r="O39" s="21">
        <f t="shared" si="10"/>
        <v>2.2750790334355084</v>
      </c>
    </row>
    <row r="40" spans="1:15" x14ac:dyDescent="0.25">
      <c r="A40" s="14">
        <v>38</v>
      </c>
      <c r="B40" s="15">
        <v>5</v>
      </c>
      <c r="C40" s="15">
        <f t="shared" si="1"/>
        <v>18.333333333333332</v>
      </c>
      <c r="D40" s="16">
        <v>34</v>
      </c>
      <c r="E40" s="25">
        <f t="shared" si="12"/>
        <v>161.62</v>
      </c>
      <c r="F40" s="18">
        <f t="shared" si="2"/>
        <v>82.426200000000009</v>
      </c>
      <c r="G40" s="18">
        <f t="shared" si="3"/>
        <v>22.729367206136978</v>
      </c>
      <c r="H40" s="18">
        <f t="shared" si="4"/>
        <v>183.14594621735523</v>
      </c>
      <c r="I40" s="19">
        <v>34</v>
      </c>
      <c r="J40" s="23"/>
      <c r="K40" s="23"/>
      <c r="L40" s="20"/>
      <c r="M40" s="21">
        <f t="shared" si="11"/>
        <v>2.2304661212510282</v>
      </c>
      <c r="N40" s="21">
        <f t="shared" si="6"/>
        <v>0</v>
      </c>
      <c r="O40" s="21">
        <f t="shared" si="10"/>
        <v>2.2304661212510282</v>
      </c>
    </row>
    <row r="41" spans="1:15" x14ac:dyDescent="0.25">
      <c r="A41" s="14">
        <v>39</v>
      </c>
      <c r="B41" s="15">
        <v>5</v>
      </c>
      <c r="C41" s="15">
        <f t="shared" si="1"/>
        <v>18.333333333333332</v>
      </c>
      <c r="D41" s="16">
        <v>35</v>
      </c>
      <c r="E41" s="16">
        <f>E42+28</f>
        <v>172.4</v>
      </c>
      <c r="F41" s="18">
        <f t="shared" si="2"/>
        <v>87.924000000000007</v>
      </c>
      <c r="G41" s="18">
        <f t="shared" si="3"/>
        <v>24.063865788236118</v>
      </c>
      <c r="H41" s="18">
        <f t="shared" si="4"/>
        <v>195.04553291451123</v>
      </c>
      <c r="I41" s="19">
        <v>35</v>
      </c>
      <c r="J41" s="20">
        <f>E41-E42</f>
        <v>28</v>
      </c>
      <c r="K41" s="22">
        <v>0.1</v>
      </c>
      <c r="L41" s="22">
        <v>0.9</v>
      </c>
      <c r="M41" s="21">
        <f t="shared" si="11"/>
        <v>4.6493622961412591</v>
      </c>
      <c r="N41" s="21">
        <f t="shared" si="6"/>
        <v>3.2293141525754471E-3</v>
      </c>
      <c r="O41" s="21">
        <f t="shared" si="10"/>
        <v>4.6525916102938343</v>
      </c>
    </row>
    <row r="42" spans="1:15" x14ac:dyDescent="0.25">
      <c r="A42" s="14">
        <v>40</v>
      </c>
      <c r="B42" s="15">
        <v>5</v>
      </c>
      <c r="C42" s="15">
        <f t="shared" si="1"/>
        <v>18.333333333333332</v>
      </c>
      <c r="D42" s="16">
        <v>35</v>
      </c>
      <c r="E42" s="16">
        <v>144.4</v>
      </c>
      <c r="F42" s="18">
        <f t="shared" si="2"/>
        <v>73.644000000000005</v>
      </c>
      <c r="G42" s="18">
        <f t="shared" si="3"/>
        <v>20.575701197083184</v>
      </c>
      <c r="H42" s="18">
        <f t="shared" si="4"/>
        <v>164.09931291825322</v>
      </c>
      <c r="I42" s="19">
        <v>35</v>
      </c>
      <c r="J42" s="23"/>
      <c r="K42" s="23"/>
      <c r="L42" s="20"/>
      <c r="M42" s="21">
        <f t="shared" si="11"/>
        <v>4.5581911373449149</v>
      </c>
      <c r="N42" s="21">
        <f t="shared" si="6"/>
        <v>0</v>
      </c>
      <c r="O42" s="21">
        <f t="shared" si="10"/>
        <v>4.5581911373449149</v>
      </c>
    </row>
    <row r="43" spans="1:15" x14ac:dyDescent="0.25">
      <c r="A43" s="14">
        <v>41</v>
      </c>
      <c r="B43" s="15">
        <v>5</v>
      </c>
      <c r="C43" s="15">
        <f t="shared" si="1"/>
        <v>18.333333333333332</v>
      </c>
      <c r="D43" s="16">
        <v>36</v>
      </c>
      <c r="E43" s="25">
        <f>$E$42+(D43-$D$42)*($E$47-$E$42)/($D$47-$D$42)</f>
        <v>153.84</v>
      </c>
      <c r="F43" s="18">
        <f t="shared" si="2"/>
        <v>78.458399999999997</v>
      </c>
      <c r="G43" s="18">
        <f t="shared" si="3"/>
        <v>21.759829120258441</v>
      </c>
      <c r="H43" s="18">
        <f t="shared" si="4"/>
        <v>174.54674905111679</v>
      </c>
      <c r="I43" s="19">
        <v>36</v>
      </c>
      <c r="J43" s="23"/>
      <c r="K43" s="23"/>
      <c r="L43" s="20"/>
      <c r="M43" s="21">
        <f t="shared" si="11"/>
        <v>4.4688077893636509</v>
      </c>
      <c r="N43" s="21">
        <f t="shared" si="6"/>
        <v>0</v>
      </c>
      <c r="O43" s="21">
        <f t="shared" si="10"/>
        <v>4.4688077893636509</v>
      </c>
    </row>
    <row r="44" spans="1:15" x14ac:dyDescent="0.25">
      <c r="A44" s="14">
        <v>42</v>
      </c>
      <c r="B44" s="15">
        <v>5</v>
      </c>
      <c r="C44" s="15">
        <f t="shared" si="1"/>
        <v>18.333333333333332</v>
      </c>
      <c r="D44" s="16">
        <v>37</v>
      </c>
      <c r="E44" s="25">
        <f t="shared" ref="E44:E46" si="13">$E$42+(D44-$D$42)*($E$47-$E$42)/($D$47-$D$42)</f>
        <v>163.28</v>
      </c>
      <c r="F44" s="18">
        <f t="shared" si="2"/>
        <v>83.272800000000004</v>
      </c>
      <c r="G44" s="18">
        <f t="shared" si="3"/>
        <v>22.935523851359328</v>
      </c>
      <c r="H44" s="18">
        <f t="shared" si="4"/>
        <v>184.97949737445083</v>
      </c>
      <c r="I44" s="19">
        <v>37</v>
      </c>
      <c r="J44" s="23"/>
      <c r="K44" s="24"/>
      <c r="L44" s="22"/>
      <c r="M44" s="21">
        <f t="shared" si="11"/>
        <v>4.3811771943178401</v>
      </c>
      <c r="N44" s="21">
        <f t="shared" si="6"/>
        <v>0</v>
      </c>
      <c r="O44" s="21">
        <f t="shared" si="10"/>
        <v>4.3811771943178401</v>
      </c>
    </row>
    <row r="45" spans="1:15" x14ac:dyDescent="0.25">
      <c r="A45" s="14">
        <v>43</v>
      </c>
      <c r="B45" s="15">
        <v>5</v>
      </c>
      <c r="C45" s="15">
        <f t="shared" si="1"/>
        <v>18.333333333333332</v>
      </c>
      <c r="D45" s="16">
        <v>38</v>
      </c>
      <c r="E45" s="25">
        <f t="shared" si="13"/>
        <v>172.72</v>
      </c>
      <c r="F45" s="18">
        <f t="shared" si="2"/>
        <v>88.087199999999996</v>
      </c>
      <c r="G45" s="18">
        <f t="shared" si="3"/>
        <v>24.103328500844352</v>
      </c>
      <c r="H45" s="18">
        <f t="shared" si="4"/>
        <v>195.39850380563723</v>
      </c>
      <c r="I45" s="19">
        <v>38</v>
      </c>
      <c r="J45" s="23"/>
      <c r="K45" s="23"/>
      <c r="L45" s="20"/>
      <c r="M45" s="21">
        <f t="shared" si="11"/>
        <v>4.295264981791493</v>
      </c>
      <c r="N45" s="21">
        <f t="shared" si="6"/>
        <v>0</v>
      </c>
      <c r="O45" s="21">
        <f t="shared" si="10"/>
        <v>4.295264981791493</v>
      </c>
    </row>
    <row r="46" spans="1:15" x14ac:dyDescent="0.25">
      <c r="A46" s="14">
        <v>44</v>
      </c>
      <c r="B46" s="15">
        <v>5</v>
      </c>
      <c r="C46" s="15">
        <f t="shared" si="1"/>
        <v>18.333333333333332</v>
      </c>
      <c r="D46" s="16">
        <v>39</v>
      </c>
      <c r="E46" s="25">
        <f t="shared" si="13"/>
        <v>182.16</v>
      </c>
      <c r="F46" s="18">
        <f t="shared" si="2"/>
        <v>92.901600000000002</v>
      </c>
      <c r="G46" s="18">
        <f t="shared" si="3"/>
        <v>25.263723458889327</v>
      </c>
      <c r="H46" s="18">
        <f t="shared" si="4"/>
        <v>205.80460502423227</v>
      </c>
      <c r="I46" s="19">
        <v>39</v>
      </c>
      <c r="J46" s="23"/>
      <c r="K46" s="23"/>
      <c r="L46" s="20"/>
      <c r="M46" s="21">
        <f t="shared" si="11"/>
        <v>4.2110374553515113</v>
      </c>
      <c r="N46" s="21">
        <f t="shared" si="6"/>
        <v>0</v>
      </c>
      <c r="O46" s="21">
        <f t="shared" si="10"/>
        <v>4.2110374553515113</v>
      </c>
    </row>
    <row r="47" spans="1:15" x14ac:dyDescent="0.25">
      <c r="A47" s="14">
        <v>45</v>
      </c>
      <c r="B47" s="15">
        <v>5</v>
      </c>
      <c r="C47" s="15">
        <f t="shared" si="1"/>
        <v>18.333333333333332</v>
      </c>
      <c r="D47" s="16">
        <v>40</v>
      </c>
      <c r="E47" s="16">
        <f>E48+28</f>
        <v>191.6</v>
      </c>
      <c r="F47" s="18">
        <f t="shared" si="2"/>
        <v>97.715999999999994</v>
      </c>
      <c r="G47" s="18">
        <f t="shared" si="3"/>
        <v>26.417136513323168</v>
      </c>
      <c r="H47" s="18">
        <f t="shared" si="4"/>
        <v>216.19854609403785</v>
      </c>
      <c r="I47" s="19">
        <v>40</v>
      </c>
      <c r="J47" s="20">
        <f>E47-E48</f>
        <v>28</v>
      </c>
      <c r="K47" s="22">
        <v>0.2</v>
      </c>
      <c r="L47" s="22">
        <v>0.8</v>
      </c>
      <c r="M47" s="21">
        <f t="shared" si="11"/>
        <v>9.0537300894872246</v>
      </c>
      <c r="N47" s="21">
        <f t="shared" si="6"/>
        <v>2.8705014689559532E-3</v>
      </c>
      <c r="O47" s="21">
        <f t="shared" si="10"/>
        <v>9.0566005909561813</v>
      </c>
    </row>
    <row r="48" spans="1:15" x14ac:dyDescent="0.25">
      <c r="A48" s="14">
        <v>46</v>
      </c>
      <c r="B48" s="15">
        <v>5</v>
      </c>
      <c r="C48" s="15">
        <f t="shared" si="1"/>
        <v>18.333333333333332</v>
      </c>
      <c r="D48" s="16">
        <v>40</v>
      </c>
      <c r="E48" s="16">
        <v>163.6</v>
      </c>
      <c r="F48" s="18">
        <f t="shared" si="2"/>
        <v>83.435999999999993</v>
      </c>
      <c r="G48" s="18">
        <f t="shared" si="3"/>
        <v>22.975236774443278</v>
      </c>
      <c r="H48" s="18">
        <f t="shared" si="4"/>
        <v>185.332904048822</v>
      </c>
      <c r="I48" s="19">
        <v>40</v>
      </c>
      <c r="J48" s="23"/>
      <c r="K48" s="23"/>
      <c r="L48" s="20"/>
      <c r="M48" s="21">
        <f t="shared" si="11"/>
        <v>8.8761919646624605</v>
      </c>
      <c r="N48" s="21">
        <f t="shared" si="6"/>
        <v>0</v>
      </c>
      <c r="O48" s="21">
        <f t="shared" si="10"/>
        <v>8.8761919646624605</v>
      </c>
    </row>
    <row r="49" spans="1:15" x14ac:dyDescent="0.25">
      <c r="A49" s="14">
        <v>47</v>
      </c>
      <c r="B49" s="15">
        <v>5</v>
      </c>
      <c r="C49" s="15">
        <f t="shared" si="1"/>
        <v>18.333333333333332</v>
      </c>
      <c r="D49" s="16">
        <v>41</v>
      </c>
      <c r="E49" s="25">
        <f>$E$48+(D49-$D$48)*($E$53-$E$48)/($D$53-$D$48)</f>
        <v>171.8</v>
      </c>
      <c r="F49" s="18">
        <f t="shared" si="2"/>
        <v>87.618000000000009</v>
      </c>
      <c r="G49" s="18">
        <f t="shared" si="3"/>
        <v>23.98985020506165</v>
      </c>
      <c r="H49" s="18">
        <f t="shared" si="4"/>
        <v>194.38367244048234</v>
      </c>
      <c r="I49" s="19">
        <v>41</v>
      </c>
      <c r="J49" s="23"/>
      <c r="K49" s="23"/>
      <c r="L49" s="20"/>
      <c r="M49" s="21">
        <f t="shared" si="11"/>
        <v>8.7021352541779464</v>
      </c>
      <c r="N49" s="21">
        <f t="shared" si="6"/>
        <v>0</v>
      </c>
      <c r="O49" s="21">
        <f t="shared" si="10"/>
        <v>8.7021352541779464</v>
      </c>
    </row>
    <row r="50" spans="1:15" x14ac:dyDescent="0.25">
      <c r="A50" s="14">
        <v>48</v>
      </c>
      <c r="B50" s="15">
        <v>5</v>
      </c>
      <c r="C50" s="15">
        <f t="shared" si="1"/>
        <v>18.333333333333332</v>
      </c>
      <c r="D50" s="16">
        <v>42</v>
      </c>
      <c r="E50" s="25">
        <f t="shared" ref="E50:E52" si="14">$E$48+(D50-$D$48)*($E$53-$E$48)/($D$53-$D$48)</f>
        <v>180</v>
      </c>
      <c r="F50" s="18">
        <f t="shared" si="2"/>
        <v>91.8</v>
      </c>
      <c r="G50" s="18">
        <f t="shared" si="3"/>
        <v>24.998840059773212</v>
      </c>
      <c r="H50" s="18">
        <f t="shared" si="4"/>
        <v>203.42464643743835</v>
      </c>
      <c r="I50" s="19">
        <v>42</v>
      </c>
      <c r="J50" s="23"/>
      <c r="K50" s="24"/>
      <c r="L50" s="22"/>
      <c r="M50" s="21">
        <f t="shared" si="11"/>
        <v>8.5314916896219231</v>
      </c>
      <c r="N50" s="21">
        <f t="shared" si="6"/>
        <v>0</v>
      </c>
      <c r="O50" s="21">
        <f t="shared" si="10"/>
        <v>8.5314916896219231</v>
      </c>
    </row>
    <row r="51" spans="1:15" x14ac:dyDescent="0.25">
      <c r="A51" s="14">
        <v>49</v>
      </c>
      <c r="B51" s="15">
        <v>5</v>
      </c>
      <c r="C51" s="15">
        <f t="shared" si="1"/>
        <v>18.333333333333332</v>
      </c>
      <c r="D51" s="16">
        <v>43</v>
      </c>
      <c r="E51" s="25">
        <f t="shared" si="14"/>
        <v>188.20000000000002</v>
      </c>
      <c r="F51" s="18">
        <f t="shared" si="2"/>
        <v>95.982000000000014</v>
      </c>
      <c r="G51" s="18">
        <f t="shared" si="3"/>
        <v>26.00249178846007</v>
      </c>
      <c r="H51" s="18">
        <f t="shared" si="4"/>
        <v>212.45632319823463</v>
      </c>
      <c r="I51" s="19">
        <v>43</v>
      </c>
      <c r="J51" s="23"/>
      <c r="K51" s="23"/>
      <c r="L51" s="20"/>
      <c r="M51" s="21">
        <f t="shared" si="11"/>
        <v>8.364194341284545</v>
      </c>
      <c r="N51" s="21">
        <f t="shared" si="6"/>
        <v>0</v>
      </c>
      <c r="O51" s="21">
        <f t="shared" si="10"/>
        <v>8.364194341284545</v>
      </c>
    </row>
    <row r="52" spans="1:15" x14ac:dyDescent="0.25">
      <c r="A52" s="14">
        <v>50</v>
      </c>
      <c r="B52" s="15">
        <v>5</v>
      </c>
      <c r="C52" s="15">
        <f t="shared" si="1"/>
        <v>18.333333333333332</v>
      </c>
      <c r="D52" s="16">
        <v>44</v>
      </c>
      <c r="E52" s="25">
        <f t="shared" si="14"/>
        <v>196.40000000000003</v>
      </c>
      <c r="F52" s="18">
        <f t="shared" si="2"/>
        <v>100.16400000000002</v>
      </c>
      <c r="G52" s="18">
        <f t="shared" si="3"/>
        <v>27.001064559896427</v>
      </c>
      <c r="H52" s="18">
        <f t="shared" si="4"/>
        <v>221.47915410848631</v>
      </c>
      <c r="I52" s="19">
        <v>44</v>
      </c>
      <c r="J52" s="23"/>
      <c r="K52" s="23"/>
      <c r="L52" s="20"/>
      <c r="M52" s="21">
        <f t="shared" si="11"/>
        <v>8.2001775919067565</v>
      </c>
      <c r="N52" s="21">
        <f t="shared" si="6"/>
        <v>0</v>
      </c>
      <c r="O52" s="21">
        <f t="shared" si="10"/>
        <v>8.2001775919067565</v>
      </c>
    </row>
    <row r="53" spans="1:15" x14ac:dyDescent="0.25">
      <c r="A53" s="14">
        <v>51</v>
      </c>
      <c r="B53" s="15">
        <v>5</v>
      </c>
      <c r="C53" s="15">
        <f t="shared" si="1"/>
        <v>18.333333333333332</v>
      </c>
      <c r="D53" s="16">
        <v>45</v>
      </c>
      <c r="E53" s="25">
        <f>E54+21.8</f>
        <v>204.60000000000002</v>
      </c>
      <c r="F53" s="18">
        <f t="shared" si="2"/>
        <v>104.34600000000002</v>
      </c>
      <c r="G53" s="18">
        <f t="shared" si="3"/>
        <v>27.994794677118687</v>
      </c>
      <c r="H53" s="18">
        <f t="shared" si="4"/>
        <v>230.49355072931507</v>
      </c>
      <c r="I53" s="19">
        <v>45</v>
      </c>
      <c r="J53" s="26">
        <f>E53-E54</f>
        <v>21.800000000000011</v>
      </c>
      <c r="K53" s="24">
        <v>0.3</v>
      </c>
      <c r="L53" s="22">
        <v>0.7</v>
      </c>
      <c r="M53" s="21">
        <f t="shared" si="11"/>
        <v>13.791387121018886</v>
      </c>
      <c r="N53" s="21">
        <f t="shared" si="6"/>
        <v>1.9555291257262433E-3</v>
      </c>
      <c r="O53" s="21">
        <f t="shared" si="10"/>
        <v>13.793342650144613</v>
      </c>
    </row>
    <row r="54" spans="1:15" x14ac:dyDescent="0.25">
      <c r="A54" s="14">
        <v>52</v>
      </c>
      <c r="B54" s="15">
        <v>5</v>
      </c>
      <c r="C54" s="15">
        <f t="shared" si="1"/>
        <v>18.333333333333332</v>
      </c>
      <c r="D54" s="16">
        <v>45</v>
      </c>
      <c r="E54" s="16">
        <v>182.8</v>
      </c>
      <c r="F54" s="18">
        <f t="shared" si="2"/>
        <v>93.228000000000009</v>
      </c>
      <c r="G54" s="18">
        <f t="shared" si="3"/>
        <v>25.342137046600353</v>
      </c>
      <c r="H54" s="18">
        <f t="shared" si="4"/>
        <v>206.50965535616231</v>
      </c>
      <c r="I54" s="19">
        <v>45</v>
      </c>
      <c r="J54" s="20"/>
      <c r="K54" s="20"/>
      <c r="L54" s="20"/>
      <c r="M54" s="21">
        <f t="shared" si="11"/>
        <v>13.520946431491241</v>
      </c>
      <c r="N54" s="21">
        <f t="shared" si="6"/>
        <v>0</v>
      </c>
      <c r="O54" s="21">
        <f t="shared" si="10"/>
        <v>13.520946431491241</v>
      </c>
    </row>
    <row r="55" spans="1:15" x14ac:dyDescent="0.25">
      <c r="A55" s="14">
        <v>53</v>
      </c>
      <c r="B55" s="15">
        <v>5</v>
      </c>
      <c r="C55" s="15">
        <f t="shared" si="1"/>
        <v>18.333333333333332</v>
      </c>
      <c r="D55" s="16">
        <v>46</v>
      </c>
      <c r="E55" s="16">
        <f>$E$54+(D55-$D$54)*($E$59-$E$54)/($D$59-$D$54)</f>
        <v>189.92000000000002</v>
      </c>
      <c r="F55" s="18">
        <f t="shared" si="2"/>
        <v>96.859200000000016</v>
      </c>
      <c r="G55" s="18">
        <f t="shared" si="3"/>
        <v>26.212361237085506</v>
      </c>
      <c r="H55" s="18">
        <f t="shared" si="4"/>
        <v>214.34963582125727</v>
      </c>
      <c r="I55" s="19">
        <v>46</v>
      </c>
      <c r="J55" s="23"/>
      <c r="K55" s="23"/>
      <c r="L55" s="20"/>
      <c r="M55" s="21">
        <f t="shared" si="11"/>
        <v>13.255808918932701</v>
      </c>
      <c r="N55" s="21">
        <f t="shared" si="6"/>
        <v>0</v>
      </c>
      <c r="O55" s="21">
        <f t="shared" si="10"/>
        <v>13.255808918932701</v>
      </c>
    </row>
    <row r="56" spans="1:15" x14ac:dyDescent="0.25">
      <c r="A56" s="14">
        <v>54</v>
      </c>
      <c r="B56" s="15">
        <v>5</v>
      </c>
      <c r="C56" s="15">
        <f t="shared" si="1"/>
        <v>18.333333333333332</v>
      </c>
      <c r="D56" s="16">
        <v>47</v>
      </c>
      <c r="E56" s="16">
        <f t="shared" ref="E56:E58" si="15">$E$54+(D56-$D$54)*($E$59-$E$54)/($D$59-$D$54)</f>
        <v>197.04000000000002</v>
      </c>
      <c r="F56" s="18">
        <f t="shared" si="2"/>
        <v>100.49040000000001</v>
      </c>
      <c r="G56" s="18">
        <f t="shared" si="3"/>
        <v>27.078795301522216</v>
      </c>
      <c r="H56" s="18">
        <f t="shared" si="4"/>
        <v>222.18301515015119</v>
      </c>
      <c r="I56" s="19">
        <v>47</v>
      </c>
      <c r="J56" s="20"/>
      <c r="K56" s="22"/>
      <c r="L56" s="22"/>
      <c r="M56" s="21">
        <f t="shared" si="11"/>
        <v>12.995870591277519</v>
      </c>
      <c r="N56" s="21">
        <f t="shared" si="6"/>
        <v>0</v>
      </c>
      <c r="O56" s="21">
        <f t="shared" si="10"/>
        <v>12.995870591277519</v>
      </c>
    </row>
    <row r="57" spans="1:15" x14ac:dyDescent="0.25">
      <c r="A57" s="14">
        <v>55</v>
      </c>
      <c r="B57" s="15">
        <v>5</v>
      </c>
      <c r="C57" s="15">
        <f t="shared" si="1"/>
        <v>18.333333333333332</v>
      </c>
      <c r="D57" s="16">
        <v>48</v>
      </c>
      <c r="E57" s="16">
        <f t="shared" si="15"/>
        <v>204.16</v>
      </c>
      <c r="F57" s="18">
        <f t="shared" si="2"/>
        <v>104.1216</v>
      </c>
      <c r="G57" s="18">
        <f t="shared" si="3"/>
        <v>27.941591883415441</v>
      </c>
      <c r="H57" s="18">
        <f t="shared" si="4"/>
        <v>230.01005919694856</v>
      </c>
      <c r="I57" s="19">
        <v>48</v>
      </c>
      <c r="J57" s="20"/>
      <c r="K57" s="20"/>
      <c r="L57" s="20"/>
      <c r="M57" s="21">
        <f t="shared" si="11"/>
        <v>12.741029495680932</v>
      </c>
      <c r="N57" s="21">
        <f t="shared" si="6"/>
        <v>0</v>
      </c>
      <c r="O57" s="21">
        <f t="shared" si="10"/>
        <v>12.741029495680932</v>
      </c>
    </row>
    <row r="58" spans="1:15" x14ac:dyDescent="0.25">
      <c r="A58" s="14">
        <v>56</v>
      </c>
      <c r="B58" s="15">
        <v>5</v>
      </c>
      <c r="C58" s="15">
        <f t="shared" si="1"/>
        <v>18.333333333333332</v>
      </c>
      <c r="D58" s="16">
        <v>49</v>
      </c>
      <c r="E58" s="16">
        <f t="shared" si="15"/>
        <v>211.28</v>
      </c>
      <c r="F58" s="18">
        <f t="shared" si="2"/>
        <v>107.75280000000001</v>
      </c>
      <c r="G58" s="18">
        <f t="shared" si="3"/>
        <v>28.80089237575416</v>
      </c>
      <c r="H58" s="18">
        <f t="shared" si="4"/>
        <v>237.83101422110516</v>
      </c>
      <c r="I58" s="19">
        <v>49</v>
      </c>
      <c r="J58" s="20"/>
      <c r="K58" s="20"/>
      <c r="L58" s="20"/>
      <c r="M58" s="21">
        <f t="shared" si="11"/>
        <v>12.491185678531274</v>
      </c>
      <c r="N58" s="21">
        <f t="shared" si="6"/>
        <v>0</v>
      </c>
      <c r="O58" s="21">
        <f t="shared" si="10"/>
        <v>12.491185678531274</v>
      </c>
    </row>
    <row r="59" spans="1:15" x14ac:dyDescent="0.25">
      <c r="A59" s="14">
        <v>57</v>
      </c>
      <c r="B59" s="15">
        <v>5</v>
      </c>
      <c r="C59" s="15">
        <f t="shared" si="1"/>
        <v>18.333333333333332</v>
      </c>
      <c r="D59" s="16">
        <v>50</v>
      </c>
      <c r="E59" s="16">
        <f>E60+16.5</f>
        <v>218.4</v>
      </c>
      <c r="F59" s="18">
        <f t="shared" si="2"/>
        <v>111.384</v>
      </c>
      <c r="G59" s="18">
        <f t="shared" si="3"/>
        <v>29.656828101147433</v>
      </c>
      <c r="H59" s="18">
        <f t="shared" si="4"/>
        <v>245.6461089428318</v>
      </c>
      <c r="I59" s="19">
        <v>50</v>
      </c>
      <c r="J59" s="20">
        <f>E59-E60</f>
        <v>16.5</v>
      </c>
      <c r="K59" s="22">
        <v>0.4</v>
      </c>
      <c r="L59" s="22">
        <v>0.6</v>
      </c>
      <c r="M59" s="21">
        <f t="shared" si="11"/>
        <v>18.05102189035858</v>
      </c>
      <c r="N59" s="21">
        <f t="shared" si="6"/>
        <v>1.2686591313689256E-3</v>
      </c>
      <c r="O59" s="21">
        <f t="shared" si="10"/>
        <v>18.05229054948995</v>
      </c>
    </row>
    <row r="60" spans="1:15" x14ac:dyDescent="0.25">
      <c r="A60" s="14">
        <v>58</v>
      </c>
      <c r="B60" s="15">
        <v>5</v>
      </c>
      <c r="C60" s="15">
        <f t="shared" si="1"/>
        <v>18.333333333333332</v>
      </c>
      <c r="D60" s="16">
        <v>50</v>
      </c>
      <c r="E60" s="16">
        <v>201.9</v>
      </c>
      <c r="F60" s="18">
        <f t="shared" si="2"/>
        <v>102.96900000000001</v>
      </c>
      <c r="G60" s="18">
        <f t="shared" si="3"/>
        <v>27.668111927509255</v>
      </c>
      <c r="H60" s="18">
        <f t="shared" si="4"/>
        <v>227.5263032737453</v>
      </c>
      <c r="I60" s="19">
        <v>50</v>
      </c>
      <c r="J60" s="20"/>
      <c r="K60" s="22"/>
      <c r="L60" s="20"/>
      <c r="M60" s="21">
        <f t="shared" si="11"/>
        <v>17.69705236112485</v>
      </c>
      <c r="N60" s="21">
        <f t="shared" si="6"/>
        <v>0</v>
      </c>
      <c r="O60" s="21">
        <f t="shared" si="10"/>
        <v>17.69705236112485</v>
      </c>
    </row>
    <row r="61" spans="1:15" x14ac:dyDescent="0.25">
      <c r="A61" s="14">
        <v>59</v>
      </c>
      <c r="B61" s="15">
        <v>5</v>
      </c>
      <c r="C61" s="15">
        <f t="shared" si="1"/>
        <v>18.333333333333332</v>
      </c>
      <c r="D61" s="16">
        <v>51</v>
      </c>
      <c r="E61" s="16">
        <f>$E$60+(D61-$D$60)*($E$65-$E$60)/($D$65-$D$60)</f>
        <v>208.02</v>
      </c>
      <c r="F61" s="18">
        <f t="shared" si="2"/>
        <v>106.09020000000001</v>
      </c>
      <c r="G61" s="18">
        <f t="shared" si="3"/>
        <v>28.407873919140485</v>
      </c>
      <c r="H61" s="18">
        <f>(F61+G61)*0.475*44/12</f>
        <v>234.25081207583636</v>
      </c>
      <c r="I61" s="19">
        <v>51</v>
      </c>
      <c r="J61" s="20"/>
      <c r="K61" s="20"/>
      <c r="L61" s="20"/>
      <c r="M61" s="21">
        <f t="shared" si="11"/>
        <v>17.3500239584593</v>
      </c>
      <c r="N61" s="21">
        <f t="shared" si="6"/>
        <v>0</v>
      </c>
      <c r="O61" s="21">
        <f t="shared" si="10"/>
        <v>17.3500239584593</v>
      </c>
    </row>
    <row r="62" spans="1:15" x14ac:dyDescent="0.25">
      <c r="A62" s="14">
        <v>60</v>
      </c>
      <c r="B62" s="15">
        <v>5</v>
      </c>
      <c r="C62" s="15">
        <f t="shared" si="1"/>
        <v>18.333333333333332</v>
      </c>
      <c r="D62" s="16">
        <v>52</v>
      </c>
      <c r="E62" s="16">
        <f t="shared" ref="E62:E64" si="16">$E$60+(D62-$D$60)*($E$65-$E$60)/($D$65-$D$60)</f>
        <v>214.14000000000001</v>
      </c>
      <c r="F62" s="18">
        <f t="shared" si="2"/>
        <v>109.21140000000001</v>
      </c>
      <c r="G62" s="18">
        <f t="shared" si="3"/>
        <v>29.145106530572029</v>
      </c>
      <c r="H62" s="18">
        <f>(F62+G62)*0.475*44/12</f>
        <v>240.97091554074629</v>
      </c>
      <c r="I62" s="19">
        <v>52</v>
      </c>
      <c r="J62" s="20"/>
      <c r="K62" s="20"/>
      <c r="L62" s="20"/>
      <c r="M62" s="21">
        <f t="shared" si="11"/>
        <v>17.009800571103597</v>
      </c>
      <c r="N62" s="21">
        <f t="shared" si="6"/>
        <v>0</v>
      </c>
      <c r="O62" s="21">
        <f t="shared" si="10"/>
        <v>17.009800571103597</v>
      </c>
    </row>
    <row r="63" spans="1:15" x14ac:dyDescent="0.25">
      <c r="A63" s="14">
        <v>61</v>
      </c>
      <c r="B63" s="15">
        <v>5</v>
      </c>
      <c r="C63" s="15">
        <f t="shared" si="1"/>
        <v>18.333333333333332</v>
      </c>
      <c r="D63" s="17">
        <v>53</v>
      </c>
      <c r="E63" s="16">
        <f t="shared" si="16"/>
        <v>220.26</v>
      </c>
      <c r="F63" s="18">
        <f t="shared" si="2"/>
        <v>112.3326</v>
      </c>
      <c r="G63" s="18">
        <f t="shared" si="3"/>
        <v>29.879890352557798</v>
      </c>
      <c r="H63" s="18">
        <f t="shared" si="4"/>
        <v>247.68675403070486</v>
      </c>
      <c r="I63" s="20">
        <v>53</v>
      </c>
      <c r="J63" s="20"/>
      <c r="K63" s="20"/>
      <c r="L63" s="20"/>
      <c r="M63" s="21">
        <f t="shared" si="11"/>
        <v>16.676248756858161</v>
      </c>
      <c r="N63" s="21">
        <f t="shared" si="6"/>
        <v>0</v>
      </c>
      <c r="O63" s="21">
        <f t="shared" si="10"/>
        <v>16.676248756858161</v>
      </c>
    </row>
    <row r="64" spans="1:15" x14ac:dyDescent="0.25">
      <c r="A64" s="14">
        <v>62</v>
      </c>
      <c r="B64" s="15">
        <v>5</v>
      </c>
      <c r="C64" s="15">
        <f t="shared" si="1"/>
        <v>18.333333333333332</v>
      </c>
      <c r="D64" s="17">
        <v>54</v>
      </c>
      <c r="E64" s="16">
        <f t="shared" si="16"/>
        <v>226.38</v>
      </c>
      <c r="F64" s="18">
        <f t="shared" si="2"/>
        <v>115.4538</v>
      </c>
      <c r="G64" s="18">
        <f t="shared" si="3"/>
        <v>30.612301242534251</v>
      </c>
      <c r="H64" s="18">
        <f t="shared" si="4"/>
        <v>254.39845966408043</v>
      </c>
      <c r="I64" s="20">
        <v>54</v>
      </c>
      <c r="J64" s="20"/>
      <c r="K64" s="20"/>
      <c r="L64" s="20"/>
      <c r="M64" s="21">
        <f t="shared" si="11"/>
        <v>16.349237690243562</v>
      </c>
      <c r="N64" s="21">
        <f t="shared" si="6"/>
        <v>0</v>
      </c>
      <c r="O64" s="21">
        <f t="shared" si="10"/>
        <v>16.349237690243562</v>
      </c>
    </row>
    <row r="65" spans="1:15" x14ac:dyDescent="0.25">
      <c r="A65" s="14">
        <v>63</v>
      </c>
      <c r="B65" s="15">
        <v>5</v>
      </c>
      <c r="C65" s="15">
        <f t="shared" si="1"/>
        <v>18.333333333333332</v>
      </c>
      <c r="D65" s="17">
        <v>55</v>
      </c>
      <c r="E65" s="17">
        <f>E66+13.4</f>
        <v>232.5</v>
      </c>
      <c r="F65" s="18">
        <f t="shared" si="2"/>
        <v>118.575</v>
      </c>
      <c r="G65" s="18">
        <f t="shared" si="3"/>
        <v>31.342410722968985</v>
      </c>
      <c r="H65" s="18">
        <f t="shared" si="4"/>
        <v>261.10615700917094</v>
      </c>
      <c r="I65" s="20">
        <v>55</v>
      </c>
      <c r="J65" s="20">
        <f>E65-E66</f>
        <v>13.400000000000006</v>
      </c>
      <c r="K65" s="22">
        <v>0.4</v>
      </c>
      <c r="L65" s="22">
        <v>0.6</v>
      </c>
      <c r="M65" s="21">
        <f t="shared" si="11"/>
        <v>20.742824685194606</v>
      </c>
      <c r="N65" s="21">
        <f t="shared" si="6"/>
        <v>1.0303049915359761E-3</v>
      </c>
      <c r="O65" s="21">
        <f t="shared" si="10"/>
        <v>20.74385499018614</v>
      </c>
    </row>
    <row r="66" spans="1:15" x14ac:dyDescent="0.25">
      <c r="A66" s="14">
        <v>64</v>
      </c>
      <c r="B66" s="15">
        <v>5</v>
      </c>
      <c r="C66" s="15">
        <f t="shared" si="1"/>
        <v>18.333333333333332</v>
      </c>
      <c r="D66" s="17">
        <v>55</v>
      </c>
      <c r="E66" s="17">
        <v>219.1</v>
      </c>
      <c r="F66" s="18">
        <f t="shared" si="2"/>
        <v>111.741</v>
      </c>
      <c r="G66" s="18">
        <f t="shared" si="3"/>
        <v>29.740802110546568</v>
      </c>
      <c r="H66" s="18">
        <f t="shared" si="4"/>
        <v>246.41413867586857</v>
      </c>
      <c r="I66" s="20">
        <v>55</v>
      </c>
      <c r="J66" s="20"/>
      <c r="K66" s="20"/>
      <c r="L66" s="20"/>
      <c r="M66" s="21">
        <f t="shared" si="11"/>
        <v>20.336070544991728</v>
      </c>
      <c r="N66" s="21">
        <f t="shared" si="6"/>
        <v>0</v>
      </c>
      <c r="O66" s="21">
        <f t="shared" ref="O66:O96" si="17">SUM(M66:N66)</f>
        <v>20.336070544991728</v>
      </c>
    </row>
    <row r="67" spans="1:15" x14ac:dyDescent="0.25">
      <c r="A67" s="14">
        <v>65</v>
      </c>
      <c r="B67" s="15">
        <v>5</v>
      </c>
      <c r="C67" s="15">
        <f t="shared" ref="C67:C82" si="18">B67*44/12</f>
        <v>18.333333333333332</v>
      </c>
      <c r="D67" s="17">
        <v>56</v>
      </c>
      <c r="E67" s="17">
        <f>$E$66+(D67-$D$66)*($E$71-$E$66)/($D$71-$D$66)</f>
        <v>224.26</v>
      </c>
      <c r="F67" s="18">
        <f t="shared" ref="F67:F96" si="19">E67*$R$1</f>
        <v>114.37259999999999</v>
      </c>
      <c r="G67" s="18">
        <f t="shared" ref="G67:G95" si="20">EXP(-1.0587+0.8836*LN(F67)+0.284)</f>
        <v>30.358854357033547</v>
      </c>
      <c r="H67" s="18">
        <f t="shared" ref="H67:H96" si="21">(F67+G67)*0.475*44/12</f>
        <v>252.07394967183336</v>
      </c>
      <c r="I67" s="20">
        <v>56</v>
      </c>
      <c r="J67" s="20"/>
      <c r="K67" s="20"/>
      <c r="L67" s="20"/>
      <c r="M67" s="21">
        <f t="shared" si="11"/>
        <v>19.937292605382702</v>
      </c>
      <c r="N67" s="21">
        <f t="shared" si="6"/>
        <v>0</v>
      </c>
      <c r="O67" s="21">
        <f t="shared" si="17"/>
        <v>19.937292605382702</v>
      </c>
    </row>
    <row r="68" spans="1:15" x14ac:dyDescent="0.25">
      <c r="A68" s="14">
        <v>66</v>
      </c>
      <c r="B68" s="15">
        <v>5</v>
      </c>
      <c r="C68" s="15">
        <f t="shared" si="18"/>
        <v>18.333333333333332</v>
      </c>
      <c r="D68" s="17">
        <v>57</v>
      </c>
      <c r="E68" s="17">
        <f t="shared" ref="E68:E70" si="22">$E$66+(D68-$D$66)*($E$71-$E$66)/($D$71-$D$66)</f>
        <v>229.42</v>
      </c>
      <c r="F68" s="18">
        <f t="shared" si="19"/>
        <v>117.0042</v>
      </c>
      <c r="G68" s="18">
        <f t="shared" si="20"/>
        <v>30.975253366535924</v>
      </c>
      <c r="H68" s="18">
        <f t="shared" si="21"/>
        <v>257.73088128005008</v>
      </c>
      <c r="I68" s="20">
        <v>57</v>
      </c>
      <c r="J68" s="20"/>
      <c r="K68" s="20"/>
      <c r="L68" s="20"/>
      <c r="M68" s="21">
        <f t="shared" si="11"/>
        <v>19.546334457938883</v>
      </c>
      <c r="N68" s="21">
        <f t="shared" ref="N68:N96" si="23">EXP(-LN(2)/0.0001)*N67+(1-EXP(-LN(2)/0.0001))/(LN(2)/0.0001)*L68*J68*0.51*0.475*44/12</f>
        <v>0</v>
      </c>
      <c r="O68" s="21">
        <f t="shared" si="17"/>
        <v>19.546334457938883</v>
      </c>
    </row>
    <row r="69" spans="1:15" x14ac:dyDescent="0.25">
      <c r="A69" s="14">
        <v>67</v>
      </c>
      <c r="B69" s="15">
        <v>5</v>
      </c>
      <c r="C69" s="15">
        <f t="shared" si="18"/>
        <v>18.333333333333332</v>
      </c>
      <c r="D69" s="17">
        <v>58</v>
      </c>
      <c r="E69" s="17">
        <f t="shared" si="22"/>
        <v>234.58</v>
      </c>
      <c r="F69" s="18">
        <f t="shared" si="19"/>
        <v>119.6358</v>
      </c>
      <c r="G69" s="18">
        <f t="shared" si="20"/>
        <v>31.590040603797746</v>
      </c>
      <c r="H69" s="18">
        <f t="shared" si="21"/>
        <v>263.38500571828104</v>
      </c>
      <c r="I69" s="20">
        <v>58</v>
      </c>
      <c r="J69" s="20"/>
      <c r="K69" s="20"/>
      <c r="L69" s="20"/>
      <c r="M69" s="21">
        <f t="shared" si="11"/>
        <v>19.163042761305512</v>
      </c>
      <c r="N69" s="21">
        <f t="shared" si="23"/>
        <v>0</v>
      </c>
      <c r="O69" s="21">
        <f t="shared" si="17"/>
        <v>19.163042761305512</v>
      </c>
    </row>
    <row r="70" spans="1:15" x14ac:dyDescent="0.25">
      <c r="A70" s="14">
        <v>68</v>
      </c>
      <c r="B70" s="15">
        <v>5</v>
      </c>
      <c r="C70" s="15">
        <f t="shared" si="18"/>
        <v>18.333333333333332</v>
      </c>
      <c r="D70" s="17">
        <v>59</v>
      </c>
      <c r="E70" s="17">
        <f t="shared" si="22"/>
        <v>239.74</v>
      </c>
      <c r="F70" s="18">
        <f t="shared" si="19"/>
        <v>122.26740000000001</v>
      </c>
      <c r="G70" s="18">
        <f t="shared" si="20"/>
        <v>32.203255605217592</v>
      </c>
      <c r="H70" s="18">
        <f t="shared" si="21"/>
        <v>269.03639184575394</v>
      </c>
      <c r="I70" s="20">
        <v>59</v>
      </c>
      <c r="J70" s="20"/>
      <c r="K70" s="20"/>
      <c r="L70" s="20"/>
      <c r="M70" s="21">
        <f t="shared" si="11"/>
        <v>18.787267181058272</v>
      </c>
      <c r="N70" s="21">
        <f t="shared" si="23"/>
        <v>0</v>
      </c>
      <c r="O70" s="21">
        <f t="shared" si="17"/>
        <v>18.787267181058272</v>
      </c>
    </row>
    <row r="71" spans="1:15" x14ac:dyDescent="0.25">
      <c r="A71" s="14">
        <v>69</v>
      </c>
      <c r="B71" s="15">
        <v>5</v>
      </c>
      <c r="C71" s="15">
        <f t="shared" si="18"/>
        <v>18.333333333333332</v>
      </c>
      <c r="D71" s="17">
        <v>60</v>
      </c>
      <c r="E71" s="17">
        <f>E72+11.8</f>
        <v>244.9</v>
      </c>
      <c r="F71" s="18">
        <f t="shared" si="19"/>
        <v>124.899</v>
      </c>
      <c r="G71" s="18">
        <f t="shared" si="20"/>
        <v>32.81493610807086</v>
      </c>
      <c r="H71" s="18">
        <f t="shared" si="21"/>
        <v>274.68510538822346</v>
      </c>
      <c r="I71" s="20">
        <v>60</v>
      </c>
      <c r="J71" s="20">
        <f>E71-E72</f>
        <v>11.800000000000011</v>
      </c>
      <c r="K71" s="22">
        <v>0.5</v>
      </c>
      <c r="L71" s="22">
        <v>0.5</v>
      </c>
      <c r="M71" s="21">
        <f t="shared" si="11"/>
        <v>23.607982511082064</v>
      </c>
      <c r="N71" s="21">
        <f t="shared" si="23"/>
        <v>7.5606958334107754E-4</v>
      </c>
      <c r="O71" s="21">
        <f t="shared" si="17"/>
        <v>23.608738580665406</v>
      </c>
    </row>
    <row r="72" spans="1:15" x14ac:dyDescent="0.25">
      <c r="A72" s="14">
        <v>70</v>
      </c>
      <c r="B72" s="15">
        <v>5</v>
      </c>
      <c r="C72" s="15">
        <f t="shared" si="18"/>
        <v>18.333333333333332</v>
      </c>
      <c r="D72" s="17">
        <v>60</v>
      </c>
      <c r="E72" s="17">
        <v>233.1</v>
      </c>
      <c r="F72" s="18">
        <f t="shared" si="19"/>
        <v>118.881</v>
      </c>
      <c r="G72" s="18">
        <f t="shared" si="20"/>
        <v>31.413868783925434</v>
      </c>
      <c r="H72" s="18">
        <f t="shared" si="21"/>
        <v>261.76356313200347</v>
      </c>
      <c r="I72" s="20">
        <v>60</v>
      </c>
      <c r="J72" s="20"/>
      <c r="K72" s="20"/>
      <c r="L72" s="20"/>
      <c r="M72" s="21">
        <f t="shared" si="11"/>
        <v>23.145044373487249</v>
      </c>
      <c r="N72" s="21">
        <f t="shared" si="23"/>
        <v>0</v>
      </c>
      <c r="O72" s="21">
        <f t="shared" si="17"/>
        <v>23.145044373487249</v>
      </c>
    </row>
    <row r="73" spans="1:15" x14ac:dyDescent="0.25">
      <c r="A73" s="14">
        <v>71</v>
      </c>
      <c r="B73" s="15">
        <v>5</v>
      </c>
      <c r="C73" s="15">
        <f t="shared" si="18"/>
        <v>18.333333333333332</v>
      </c>
      <c r="D73" s="17">
        <v>61</v>
      </c>
      <c r="E73" s="17">
        <f>$E$72+(D73-$D$72)*($E$77-$E$72)/($D$77-$D$72)</f>
        <v>237.44</v>
      </c>
      <c r="F73" s="18">
        <f t="shared" si="19"/>
        <v>121.09440000000001</v>
      </c>
      <c r="G73" s="18">
        <f t="shared" si="20"/>
        <v>31.930115096583091</v>
      </c>
      <c r="H73" s="18">
        <f t="shared" si="21"/>
        <v>266.51769712654885</v>
      </c>
      <c r="I73" s="20">
        <v>61</v>
      </c>
      <c r="J73" s="20"/>
      <c r="K73" s="20"/>
      <c r="L73" s="20"/>
      <c r="M73" s="21">
        <f t="shared" si="11"/>
        <v>22.691184170406284</v>
      </c>
      <c r="N73" s="21">
        <f t="shared" si="23"/>
        <v>0</v>
      </c>
      <c r="O73" s="21">
        <f t="shared" si="17"/>
        <v>22.691184170406284</v>
      </c>
    </row>
    <row r="74" spans="1:15" x14ac:dyDescent="0.25">
      <c r="A74" s="14">
        <v>72</v>
      </c>
      <c r="B74" s="15">
        <v>5</v>
      </c>
      <c r="C74" s="15">
        <f t="shared" si="18"/>
        <v>18.333333333333332</v>
      </c>
      <c r="D74" s="17">
        <v>62</v>
      </c>
      <c r="E74" s="17">
        <f t="shared" ref="E74:E76" si="24">$E$72+(D74-$D$72)*($E$77-$E$72)/($D$77-$D$72)</f>
        <v>241.78</v>
      </c>
      <c r="F74" s="18">
        <f t="shared" si="19"/>
        <v>123.3078</v>
      </c>
      <c r="G74" s="18">
        <f t="shared" si="20"/>
        <v>32.445264149524256</v>
      </c>
      <c r="H74" s="18">
        <f t="shared" si="21"/>
        <v>271.26992006042138</v>
      </c>
      <c r="I74" s="20">
        <v>62</v>
      </c>
      <c r="J74" s="20"/>
      <c r="K74" s="20"/>
      <c r="L74" s="20"/>
      <c r="M74" s="21">
        <f t="shared" si="11"/>
        <v>22.246223889080348</v>
      </c>
      <c r="N74" s="21">
        <f t="shared" si="23"/>
        <v>0</v>
      </c>
      <c r="O74" s="21">
        <f t="shared" si="17"/>
        <v>22.246223889080348</v>
      </c>
    </row>
    <row r="75" spans="1:15" x14ac:dyDescent="0.25">
      <c r="A75" s="14">
        <v>73</v>
      </c>
      <c r="B75" s="15">
        <v>5</v>
      </c>
      <c r="C75" s="15">
        <f t="shared" si="18"/>
        <v>18.333333333333332</v>
      </c>
      <c r="D75" s="17">
        <v>63</v>
      </c>
      <c r="E75" s="17">
        <f t="shared" si="24"/>
        <v>246.12</v>
      </c>
      <c r="F75" s="18">
        <f t="shared" si="19"/>
        <v>125.52120000000001</v>
      </c>
      <c r="G75" s="18">
        <f t="shared" si="20"/>
        <v>32.959337910824615</v>
      </c>
      <c r="H75" s="18">
        <f t="shared" si="21"/>
        <v>276.02027019468625</v>
      </c>
      <c r="I75" s="20">
        <v>63</v>
      </c>
      <c r="J75" s="20"/>
      <c r="K75" s="20"/>
      <c r="L75" s="20"/>
      <c r="M75" s="21">
        <f t="shared" si="11"/>
        <v>21.80998900747224</v>
      </c>
      <c r="N75" s="21">
        <f t="shared" si="23"/>
        <v>0</v>
      </c>
      <c r="O75" s="21">
        <f t="shared" si="17"/>
        <v>21.80998900747224</v>
      </c>
    </row>
    <row r="76" spans="1:15" x14ac:dyDescent="0.25">
      <c r="A76" s="14">
        <v>74</v>
      </c>
      <c r="B76" s="15">
        <v>5</v>
      </c>
      <c r="C76" s="15">
        <f t="shared" si="18"/>
        <v>18.333333333333332</v>
      </c>
      <c r="D76" s="17">
        <v>64</v>
      </c>
      <c r="E76" s="17">
        <f t="shared" si="24"/>
        <v>250.46</v>
      </c>
      <c r="F76" s="18">
        <f t="shared" si="19"/>
        <v>127.7346</v>
      </c>
      <c r="G76" s="18">
        <f t="shared" si="20"/>
        <v>33.472357529427292</v>
      </c>
      <c r="H76" s="18">
        <f t="shared" si="21"/>
        <v>280.7687843637525</v>
      </c>
      <c r="I76" s="20">
        <v>64</v>
      </c>
      <c r="J76" s="20"/>
      <c r="K76" s="20"/>
      <c r="L76" s="20"/>
      <c r="M76" s="21">
        <f t="shared" si="11"/>
        <v>21.382308425815463</v>
      </c>
      <c r="N76" s="21">
        <f t="shared" si="23"/>
        <v>0</v>
      </c>
      <c r="O76" s="21">
        <f t="shared" si="17"/>
        <v>21.382308425815463</v>
      </c>
    </row>
    <row r="77" spans="1:15" x14ac:dyDescent="0.25">
      <c r="A77" s="14">
        <v>75</v>
      </c>
      <c r="B77" s="15">
        <v>5</v>
      </c>
      <c r="C77" s="15">
        <f t="shared" si="18"/>
        <v>18.333333333333332</v>
      </c>
      <c r="D77" s="17">
        <v>65</v>
      </c>
      <c r="E77" s="17">
        <f>E78+10.9</f>
        <v>254.8</v>
      </c>
      <c r="F77" s="18">
        <f t="shared" si="19"/>
        <v>129.94800000000001</v>
      </c>
      <c r="G77" s="18">
        <f t="shared" si="20"/>
        <v>33.9843433793408</v>
      </c>
      <c r="H77" s="18">
        <f t="shared" si="21"/>
        <v>285.51549805235192</v>
      </c>
      <c r="I77" s="20">
        <v>65</v>
      </c>
      <c r="J77" s="20">
        <f>E77-E78</f>
        <v>10.900000000000006</v>
      </c>
      <c r="K77" s="22">
        <v>0.6</v>
      </c>
      <c r="L77" s="22">
        <v>0.4</v>
      </c>
      <c r="M77" s="21">
        <f t="shared" si="11"/>
        <v>26.715024409580536</v>
      </c>
      <c r="N77" s="21">
        <f t="shared" si="23"/>
        <v>5.5872260735035544E-4</v>
      </c>
      <c r="O77" s="21">
        <f t="shared" si="17"/>
        <v>26.715583132187888</v>
      </c>
    </row>
    <row r="78" spans="1:15" x14ac:dyDescent="0.25">
      <c r="A78" s="14">
        <v>76</v>
      </c>
      <c r="B78" s="15">
        <v>5</v>
      </c>
      <c r="C78" s="15">
        <f t="shared" si="18"/>
        <v>18.333333333333332</v>
      </c>
      <c r="D78" s="17">
        <v>65</v>
      </c>
      <c r="E78" s="17">
        <v>243.9</v>
      </c>
      <c r="F78" s="18">
        <f t="shared" si="19"/>
        <v>124.38900000000001</v>
      </c>
      <c r="G78" s="18">
        <f t="shared" si="20"/>
        <v>32.69651153188201</v>
      </c>
      <c r="H78" s="18">
        <f t="shared" si="21"/>
        <v>273.59059925136114</v>
      </c>
      <c r="I78" s="20">
        <v>65</v>
      </c>
      <c r="J78" s="20"/>
      <c r="K78" s="20"/>
      <c r="L78" s="20"/>
      <c r="M78" s="21">
        <f t="shared" si="11"/>
        <v>26.191159075464597</v>
      </c>
      <c r="N78" s="21">
        <f t="shared" si="23"/>
        <v>0</v>
      </c>
      <c r="O78" s="21">
        <f t="shared" si="17"/>
        <v>26.191159075464597</v>
      </c>
    </row>
    <row r="79" spans="1:15" x14ac:dyDescent="0.25">
      <c r="A79" s="14">
        <v>77</v>
      </c>
      <c r="B79" s="15">
        <v>5</v>
      </c>
      <c r="C79" s="15">
        <f t="shared" si="18"/>
        <v>18.333333333333332</v>
      </c>
      <c r="D79" s="17">
        <v>66</v>
      </c>
      <c r="E79" s="17">
        <f>$E$78+(D79-$D$78)*($E$83-$E$78)/($D$83-$D$78)</f>
        <v>247.66</v>
      </c>
      <c r="F79" s="18">
        <f t="shared" si="19"/>
        <v>126.3066</v>
      </c>
      <c r="G79" s="18">
        <f t="shared" si="20"/>
        <v>33.141496722569542</v>
      </c>
      <c r="H79" s="18">
        <f t="shared" si="21"/>
        <v>277.70543512514195</v>
      </c>
      <c r="I79" s="20">
        <v>66</v>
      </c>
      <c r="J79" s="20"/>
      <c r="K79" s="20"/>
      <c r="L79" s="20"/>
      <c r="M79" s="21">
        <f t="shared" si="11"/>
        <v>25.67756642102437</v>
      </c>
      <c r="N79" s="21">
        <f t="shared" si="23"/>
        <v>0</v>
      </c>
      <c r="O79" s="21">
        <f t="shared" si="17"/>
        <v>25.67756642102437</v>
      </c>
    </row>
    <row r="80" spans="1:15" x14ac:dyDescent="0.25">
      <c r="A80" s="14">
        <v>78</v>
      </c>
      <c r="B80" s="15">
        <v>5</v>
      </c>
      <c r="C80" s="15">
        <f t="shared" si="18"/>
        <v>18.333333333333332</v>
      </c>
      <c r="D80" s="17">
        <v>67</v>
      </c>
      <c r="E80" s="17">
        <f t="shared" ref="E80:E82" si="25">$E$78+(D80-$D$78)*($E$83-$E$78)/($D$83-$D$78)</f>
        <v>251.42</v>
      </c>
      <c r="F80" s="18">
        <f t="shared" si="19"/>
        <v>128.2242</v>
      </c>
      <c r="G80" s="18">
        <f t="shared" si="20"/>
        <v>33.585696199296848</v>
      </c>
      <c r="H80" s="18">
        <f t="shared" si="21"/>
        <v>281.81890254710868</v>
      </c>
      <c r="I80" s="20">
        <v>67</v>
      </c>
      <c r="J80" s="20"/>
      <c r="K80" s="20"/>
      <c r="L80" s="20"/>
      <c r="M80" s="21">
        <f t="shared" si="11"/>
        <v>25.174045005277126</v>
      </c>
      <c r="N80" s="21">
        <f t="shared" si="23"/>
        <v>0</v>
      </c>
      <c r="O80" s="21">
        <f t="shared" si="17"/>
        <v>25.174045005277126</v>
      </c>
    </row>
    <row r="81" spans="1:15" x14ac:dyDescent="0.25">
      <c r="A81" s="14">
        <v>79</v>
      </c>
      <c r="B81" s="15">
        <v>5</v>
      </c>
      <c r="C81" s="15">
        <f t="shared" si="18"/>
        <v>18.333333333333332</v>
      </c>
      <c r="D81" s="17">
        <v>68</v>
      </c>
      <c r="E81" s="17">
        <f t="shared" si="25"/>
        <v>255.18</v>
      </c>
      <c r="F81" s="18">
        <f t="shared" si="19"/>
        <v>130.14180000000002</v>
      </c>
      <c r="G81" s="18">
        <f t="shared" si="20"/>
        <v>34.029123069778365</v>
      </c>
      <c r="H81" s="18">
        <f t="shared" si="21"/>
        <v>285.93102434653071</v>
      </c>
      <c r="I81" s="20">
        <v>68</v>
      </c>
      <c r="J81" s="20"/>
      <c r="K81" s="20"/>
      <c r="L81" s="20"/>
      <c r="M81" s="21">
        <f t="shared" si="11"/>
        <v>24.680397337374949</v>
      </c>
      <c r="N81" s="21">
        <f t="shared" si="23"/>
        <v>0</v>
      </c>
      <c r="O81" s="21">
        <f t="shared" si="17"/>
        <v>24.680397337374949</v>
      </c>
    </row>
    <row r="82" spans="1:15" x14ac:dyDescent="0.25">
      <c r="A82" s="14">
        <v>80</v>
      </c>
      <c r="B82" s="15">
        <v>5</v>
      </c>
      <c r="C82" s="15">
        <f t="shared" si="18"/>
        <v>18.333333333333332</v>
      </c>
      <c r="D82" s="17">
        <v>69</v>
      </c>
      <c r="E82" s="17">
        <f t="shared" si="25"/>
        <v>258.94</v>
      </c>
      <c r="F82" s="18">
        <f t="shared" si="19"/>
        <v>132.05940000000001</v>
      </c>
      <c r="G82" s="18">
        <f t="shared" si="20"/>
        <v>34.471790033277003</v>
      </c>
      <c r="H82" s="18">
        <f t="shared" si="21"/>
        <v>290.04182264129082</v>
      </c>
      <c r="I82" s="20">
        <v>69</v>
      </c>
      <c r="J82" s="20"/>
      <c r="K82" s="20"/>
      <c r="L82" s="20"/>
      <c r="M82" s="21">
        <f t="shared" si="11"/>
        <v>24.196429799144987</v>
      </c>
      <c r="N82" s="21">
        <f t="shared" si="23"/>
        <v>0</v>
      </c>
      <c r="O82" s="21">
        <f t="shared" si="17"/>
        <v>24.196429799144987</v>
      </c>
    </row>
    <row r="83" spans="1:15" x14ac:dyDescent="0.25">
      <c r="A83" s="14"/>
      <c r="B83" s="15"/>
      <c r="C83" s="15"/>
      <c r="D83" s="17">
        <v>70</v>
      </c>
      <c r="E83" s="17">
        <f>E84+10</f>
        <v>262.7</v>
      </c>
      <c r="F83" s="18">
        <f t="shared" si="19"/>
        <v>133.977</v>
      </c>
      <c r="G83" s="18">
        <f t="shared" si="20"/>
        <v>34.913709399074556</v>
      </c>
      <c r="H83" s="18">
        <f t="shared" si="21"/>
        <v>294.15131887005481</v>
      </c>
      <c r="I83" s="20">
        <v>70</v>
      </c>
      <c r="J83" s="20">
        <f>E83-E84</f>
        <v>10</v>
      </c>
      <c r="K83" s="22">
        <v>0.6</v>
      </c>
      <c r="L83" s="22">
        <v>0.4</v>
      </c>
      <c r="M83" s="21">
        <f t="shared" si="11"/>
        <v>28.999025972887154</v>
      </c>
      <c r="N83" s="21">
        <f t="shared" si="23"/>
        <v>5.1258954802784872E-4</v>
      </c>
      <c r="O83" s="21">
        <f t="shared" si="17"/>
        <v>28.99953856243518</v>
      </c>
    </row>
    <row r="84" spans="1:15" x14ac:dyDescent="0.25">
      <c r="A84" s="14"/>
      <c r="B84" s="15"/>
      <c r="C84" s="15"/>
      <c r="D84" s="17">
        <v>70</v>
      </c>
      <c r="E84" s="17">
        <v>252.7</v>
      </c>
      <c r="F84" s="18">
        <f t="shared" si="19"/>
        <v>128.87700000000001</v>
      </c>
      <c r="G84" s="18">
        <f t="shared" si="20"/>
        <v>33.736736121159645</v>
      </c>
      <c r="H84" s="18">
        <f t="shared" si="21"/>
        <v>283.21892374435305</v>
      </c>
      <c r="I84" s="20">
        <v>70</v>
      </c>
      <c r="J84" s="20"/>
      <c r="K84" s="20"/>
      <c r="L84" s="20"/>
      <c r="M84" s="21">
        <f t="shared" si="11"/>
        <v>28.43037276121817</v>
      </c>
      <c r="N84" s="21">
        <f t="shared" si="23"/>
        <v>0</v>
      </c>
      <c r="O84" s="21">
        <f t="shared" si="17"/>
        <v>28.43037276121817</v>
      </c>
    </row>
    <row r="85" spans="1:15" x14ac:dyDescent="0.25">
      <c r="A85" s="14"/>
      <c r="B85" s="15"/>
      <c r="C85" s="15"/>
      <c r="D85" s="17">
        <v>71</v>
      </c>
      <c r="E85" s="17">
        <f>$E$84+(D85-$D$84)*($E$89-$E$84)/($D$89-$D$84)</f>
        <v>256.10000000000002</v>
      </c>
      <c r="F85" s="18">
        <f t="shared" si="19"/>
        <v>130.61100000000002</v>
      </c>
      <c r="G85" s="18">
        <f t="shared" si="20"/>
        <v>34.137504940812065</v>
      </c>
      <c r="H85" s="18">
        <f t="shared" si="21"/>
        <v>286.93697943858103</v>
      </c>
      <c r="I85" s="20">
        <v>71</v>
      </c>
      <c r="J85" s="20"/>
      <c r="K85" s="20"/>
      <c r="L85" s="20"/>
      <c r="M85" s="21">
        <f t="shared" si="11"/>
        <v>27.872870492185804</v>
      </c>
      <c r="N85" s="21">
        <f t="shared" si="23"/>
        <v>0</v>
      </c>
      <c r="O85" s="21">
        <f t="shared" si="17"/>
        <v>27.872870492185804</v>
      </c>
    </row>
    <row r="86" spans="1:15" x14ac:dyDescent="0.25">
      <c r="A86" s="14"/>
      <c r="B86" s="15"/>
      <c r="C86" s="15"/>
      <c r="D86" s="17">
        <v>72</v>
      </c>
      <c r="E86" s="17">
        <f t="shared" ref="E86:E88" si="26">$E$84+(D86-$D$84)*($E$89-$E$84)/($D$89-$D$84)</f>
        <v>259.5</v>
      </c>
      <c r="F86" s="18">
        <f t="shared" si="19"/>
        <v>132.345</v>
      </c>
      <c r="G86" s="18">
        <f t="shared" si="20"/>
        <v>34.537654897899287</v>
      </c>
      <c r="H86" s="18">
        <f t="shared" si="21"/>
        <v>290.65395728050788</v>
      </c>
      <c r="I86" s="20">
        <v>72</v>
      </c>
      <c r="J86" s="20"/>
      <c r="K86" s="20"/>
      <c r="L86" s="20"/>
      <c r="M86" s="21">
        <f t="shared" si="11"/>
        <v>27.326300502606355</v>
      </c>
      <c r="N86" s="21">
        <f t="shared" si="23"/>
        <v>0</v>
      </c>
      <c r="O86" s="21">
        <f t="shared" si="17"/>
        <v>27.326300502606355</v>
      </c>
    </row>
    <row r="87" spans="1:15" x14ac:dyDescent="0.25">
      <c r="A87" s="14"/>
      <c r="B87" s="15"/>
      <c r="C87" s="15"/>
      <c r="D87" s="17">
        <v>73</v>
      </c>
      <c r="E87" s="17">
        <f t="shared" si="26"/>
        <v>262.90000000000003</v>
      </c>
      <c r="F87" s="18">
        <f t="shared" si="19"/>
        <v>134.07900000000001</v>
      </c>
      <c r="G87" s="18">
        <f t="shared" si="20"/>
        <v>34.937195038273195</v>
      </c>
      <c r="H87" s="18">
        <f t="shared" si="21"/>
        <v>294.36987302499244</v>
      </c>
      <c r="I87" s="20">
        <v>73</v>
      </c>
      <c r="J87" s="20"/>
      <c r="K87" s="20"/>
      <c r="L87" s="20"/>
      <c r="M87" s="21">
        <f t="shared" si="11"/>
        <v>26.790448417147783</v>
      </c>
      <c r="N87" s="21">
        <f t="shared" si="23"/>
        <v>0</v>
      </c>
      <c r="O87" s="21">
        <f t="shared" si="17"/>
        <v>26.790448417147783</v>
      </c>
    </row>
    <row r="88" spans="1:15" x14ac:dyDescent="0.25">
      <c r="A88" s="14"/>
      <c r="B88" s="15"/>
      <c r="C88" s="15"/>
      <c r="D88" s="17">
        <v>74</v>
      </c>
      <c r="E88" s="17">
        <f t="shared" si="26"/>
        <v>266.3</v>
      </c>
      <c r="F88" s="18">
        <f t="shared" si="19"/>
        <v>135.81300000000002</v>
      </c>
      <c r="G88" s="18">
        <f t="shared" si="20"/>
        <v>35.336134160359791</v>
      </c>
      <c r="H88" s="18">
        <f t="shared" si="21"/>
        <v>298.08474199595997</v>
      </c>
      <c r="I88" s="20">
        <v>74</v>
      </c>
      <c r="J88" s="20"/>
      <c r="K88" s="20"/>
      <c r="L88" s="20"/>
      <c r="M88" s="21">
        <f t="shared" si="11"/>
        <v>26.265104064247552</v>
      </c>
      <c r="N88" s="21">
        <f t="shared" si="23"/>
        <v>0</v>
      </c>
      <c r="O88" s="21">
        <f t="shared" si="17"/>
        <v>26.265104064247552</v>
      </c>
    </row>
    <row r="89" spans="1:15" x14ac:dyDescent="0.25">
      <c r="A89" s="14"/>
      <c r="B89" s="15"/>
      <c r="C89" s="15"/>
      <c r="D89" s="17">
        <v>75</v>
      </c>
      <c r="E89" s="17">
        <f>E90+9.1</f>
        <v>269.70000000000005</v>
      </c>
      <c r="F89" s="18">
        <f t="shared" si="19"/>
        <v>137.54700000000003</v>
      </c>
      <c r="G89" s="18">
        <f t="shared" si="20"/>
        <v>35.734480824998052</v>
      </c>
      <c r="H89" s="18">
        <f t="shared" si="21"/>
        <v>301.79857910353832</v>
      </c>
      <c r="I89" s="20">
        <v>75</v>
      </c>
      <c r="J89" s="20">
        <f>E89-E90</f>
        <v>9.1000000000000227</v>
      </c>
      <c r="K89" s="22">
        <v>0.6</v>
      </c>
      <c r="L89" s="22">
        <v>0.4</v>
      </c>
      <c r="M89" s="21">
        <f t="shared" si="11"/>
        <v>30.55219819108132</v>
      </c>
      <c r="N89" s="21">
        <f t="shared" si="23"/>
        <v>4.6645648870534347E-4</v>
      </c>
      <c r="O89" s="21">
        <f t="shared" si="17"/>
        <v>30.552664647570026</v>
      </c>
    </row>
    <row r="90" spans="1:15" x14ac:dyDescent="0.25">
      <c r="A90" s="14"/>
      <c r="B90" s="15"/>
      <c r="C90" s="15"/>
      <c r="D90" s="17">
        <v>75</v>
      </c>
      <c r="E90" s="17">
        <v>260.60000000000002</v>
      </c>
      <c r="F90" s="18">
        <f t="shared" si="19"/>
        <v>132.90600000000001</v>
      </c>
      <c r="G90" s="18">
        <f t="shared" si="20"/>
        <v>34.666984186486111</v>
      </c>
      <c r="H90" s="18">
        <f t="shared" si="21"/>
        <v>291.85628079146329</v>
      </c>
      <c r="I90" s="20">
        <v>75</v>
      </c>
      <c r="J90" s="20"/>
      <c r="K90" s="20"/>
      <c r="L90" s="20"/>
      <c r="M90" s="21">
        <f t="shared" si="11"/>
        <v>29.95308821955506</v>
      </c>
      <c r="N90" s="21">
        <f t="shared" si="23"/>
        <v>0</v>
      </c>
      <c r="O90" s="21">
        <f t="shared" si="17"/>
        <v>29.95308821955506</v>
      </c>
    </row>
    <row r="91" spans="1:15" x14ac:dyDescent="0.25">
      <c r="A91" s="14"/>
      <c r="B91" s="15"/>
      <c r="C91" s="15"/>
      <c r="D91" s="17">
        <v>76</v>
      </c>
      <c r="E91" s="17">
        <f>$E$90+(D91-$D$90)*($E$95-$E$90)/($D$95-$D$90)</f>
        <v>263.58000000000004</v>
      </c>
      <c r="F91" s="18">
        <f t="shared" si="19"/>
        <v>134.42580000000001</v>
      </c>
      <c r="G91" s="18">
        <f t="shared" si="20"/>
        <v>35.017030666845933</v>
      </c>
      <c r="H91" s="18">
        <f t="shared" si="21"/>
        <v>295.11293007809002</v>
      </c>
      <c r="I91" s="20">
        <v>76</v>
      </c>
      <c r="J91" s="20"/>
      <c r="K91" s="20"/>
      <c r="L91" s="20"/>
      <c r="M91" s="21">
        <f t="shared" si="11"/>
        <v>29.365726429149429</v>
      </c>
      <c r="N91" s="21">
        <f t="shared" si="23"/>
        <v>0</v>
      </c>
      <c r="O91" s="21">
        <f t="shared" si="17"/>
        <v>29.365726429149429</v>
      </c>
    </row>
    <row r="92" spans="1:15" x14ac:dyDescent="0.25">
      <c r="A92" s="14"/>
      <c r="B92" s="15"/>
      <c r="C92" s="15"/>
      <c r="D92" s="17">
        <v>77</v>
      </c>
      <c r="E92" s="17">
        <f t="shared" ref="E92:E94" si="27">$E$90+(D92-$D$90)*($E$95-$E$90)/($D$95-$D$90)</f>
        <v>266.56</v>
      </c>
      <c r="F92" s="18">
        <f t="shared" si="19"/>
        <v>135.94560000000001</v>
      </c>
      <c r="G92" s="18">
        <f t="shared" si="20"/>
        <v>35.366616777692904</v>
      </c>
      <c r="H92" s="18">
        <f t="shared" si="21"/>
        <v>298.36877755448182</v>
      </c>
      <c r="I92" s="20">
        <v>77</v>
      </c>
      <c r="J92" s="20"/>
      <c r="K92" s="20"/>
      <c r="L92" s="20"/>
      <c r="M92" s="21">
        <f t="shared" si="11"/>
        <v>28.789882445198334</v>
      </c>
      <c r="N92" s="21">
        <f t="shared" si="23"/>
        <v>0</v>
      </c>
      <c r="O92" s="21">
        <f t="shared" si="17"/>
        <v>28.789882445198334</v>
      </c>
    </row>
    <row r="93" spans="1:15" x14ac:dyDescent="0.25">
      <c r="A93" s="14"/>
      <c r="B93" s="15"/>
      <c r="C93" s="15"/>
      <c r="D93" s="17">
        <v>78</v>
      </c>
      <c r="E93" s="17">
        <f t="shared" si="27"/>
        <v>269.54000000000002</v>
      </c>
      <c r="F93" s="18">
        <f t="shared" si="19"/>
        <v>137.46540000000002</v>
      </c>
      <c r="G93" s="18">
        <f t="shared" si="20"/>
        <v>35.715748261293044</v>
      </c>
      <c r="H93" s="18">
        <f t="shared" si="21"/>
        <v>301.62383322175208</v>
      </c>
      <c r="I93" s="20">
        <v>78</v>
      </c>
      <c r="J93" s="20"/>
      <c r="K93" s="20"/>
      <c r="L93" s="20"/>
      <c r="M93" s="21">
        <f t="shared" si="11"/>
        <v>28.225330410542369</v>
      </c>
      <c r="N93" s="21">
        <f t="shared" si="23"/>
        <v>0</v>
      </c>
      <c r="O93" s="21">
        <f t="shared" si="17"/>
        <v>28.225330410542369</v>
      </c>
    </row>
    <row r="94" spans="1:15" x14ac:dyDescent="0.25">
      <c r="A94" s="14"/>
      <c r="B94" s="15"/>
      <c r="C94" s="15"/>
      <c r="D94" s="17">
        <v>79</v>
      </c>
      <c r="E94" s="17">
        <f t="shared" si="27"/>
        <v>272.52</v>
      </c>
      <c r="F94" s="18">
        <f t="shared" si="19"/>
        <v>138.98519999999999</v>
      </c>
      <c r="G94" s="18">
        <f t="shared" si="20"/>
        <v>36.064430725629457</v>
      </c>
      <c r="H94" s="18">
        <f t="shared" si="21"/>
        <v>304.87810684713787</v>
      </c>
      <c r="I94" s="20">
        <v>79</v>
      </c>
      <c r="J94" s="20"/>
      <c r="K94" s="20"/>
      <c r="L94" s="20"/>
      <c r="M94" s="21">
        <f t="shared" si="11"/>
        <v>27.671848896943271</v>
      </c>
      <c r="N94" s="21">
        <f t="shared" si="23"/>
        <v>0</v>
      </c>
      <c r="O94" s="21">
        <f t="shared" si="17"/>
        <v>27.671848896943271</v>
      </c>
    </row>
    <row r="95" spans="1:15" x14ac:dyDescent="0.25">
      <c r="A95" s="14"/>
      <c r="B95" s="15"/>
      <c r="C95" s="15"/>
      <c r="D95" s="17">
        <v>80</v>
      </c>
      <c r="E95" s="17">
        <f>267.3+8.2</f>
        <v>275.5</v>
      </c>
      <c r="F95" s="18">
        <f t="shared" si="19"/>
        <v>140.505</v>
      </c>
      <c r="G95" s="18">
        <f t="shared" si="20"/>
        <v>36.412669648975729</v>
      </c>
      <c r="H95" s="18">
        <f t="shared" si="21"/>
        <v>308.13160797196605</v>
      </c>
      <c r="I95" s="20">
        <v>80</v>
      </c>
      <c r="J95" s="20">
        <f>E95-E96</f>
        <v>275.5</v>
      </c>
      <c r="K95" s="22">
        <v>0.7</v>
      </c>
      <c r="L95" s="22">
        <v>0.3</v>
      </c>
      <c r="M95" s="21">
        <f t="shared" si="11"/>
        <v>196.74315513673011</v>
      </c>
      <c r="N95" s="21">
        <f t="shared" si="23"/>
        <v>1.0591381536125424E-2</v>
      </c>
      <c r="O95" s="21">
        <f t="shared" si="17"/>
        <v>196.75374651826624</v>
      </c>
    </row>
    <row r="96" spans="1:15" x14ac:dyDescent="0.25">
      <c r="A96" s="14"/>
      <c r="B96" s="15"/>
      <c r="C96" s="15"/>
      <c r="D96" s="17">
        <v>80</v>
      </c>
      <c r="E96" s="17">
        <v>0</v>
      </c>
      <c r="F96" s="18">
        <f t="shared" si="19"/>
        <v>0</v>
      </c>
      <c r="G96" s="18">
        <v>0</v>
      </c>
      <c r="H96" s="18">
        <f t="shared" si="21"/>
        <v>0</v>
      </c>
      <c r="I96" s="20">
        <v>80</v>
      </c>
      <c r="J96" s="20"/>
      <c r="K96" s="20"/>
      <c r="L96" s="20"/>
      <c r="M96" s="21">
        <f t="shared" si="11"/>
        <v>192.8851418659743</v>
      </c>
      <c r="N96" s="21">
        <f t="shared" si="23"/>
        <v>0</v>
      </c>
      <c r="O96" s="21">
        <f t="shared" si="17"/>
        <v>192.8851418659743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Table</vt:lpstr>
      <vt:lpstr>Quantification</vt:lpstr>
    </vt:vector>
  </TitlesOfParts>
  <Company>CNPF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Olivier</dc:creator>
  <cp:lastModifiedBy>OCCI_OG</cp:lastModifiedBy>
  <dcterms:created xsi:type="dcterms:W3CDTF">2019-09-12T15:58:46Z</dcterms:created>
  <dcterms:modified xsi:type="dcterms:W3CDTF">2020-04-27T06:49:30Z</dcterms:modified>
</cp:coreProperties>
</file>