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La Poste\12 - Réseau (Combettes - La Poste n° 7)\Dossier labellisation\"/>
    </mc:Choice>
  </mc:AlternateContent>
  <bookViews>
    <workbookView xWindow="360" yWindow="345" windowWidth="13335" windowHeight="5820" firstSheet="1" activeTab="1"/>
  </bookViews>
  <sheets>
    <sheet name="d e affichage" sheetId="8" state="hidden" r:id="rId1"/>
    <sheet name="Modèle" sheetId="3" r:id="rId2"/>
  </sheets>
  <externalReferences>
    <externalReference r:id="rId3"/>
  </externalReferences>
  <definedNames>
    <definedName name="carb_essence">OFFSET([1]TCD2!$G$3,,,COUNTIF([1]TCD2!$G$1:$G$65536,"&gt;0"))</definedName>
    <definedName name="Carbone">OFFSET([1]Résultats!$D$2,,,COUNT([1]Résultats!$D$1:$D$65536),)</definedName>
    <definedName name="donnees">OFFSET([1]Saisie!XFA1048564,,,COUNT([1]Saisie!$A$1:$A$65536),26)</definedName>
    <definedName name="essences">#REF!</definedName>
    <definedName name="Nom_essence">OFFSET([1]TCD2!$F$3,,,COUNTIF([1]TCD2!$G$1:$G$65536,"&gt;0"))</definedName>
    <definedName name="releves">OFFSET([1]Résultats!$A$2,,,COUNTA([1]Résultats!$D$1:$D$65536),)</definedName>
  </definedNames>
  <calcPr calcId="152511"/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2" i="3"/>
  <c r="B3" i="3" l="1"/>
  <c r="C3" i="3" l="1"/>
  <c r="D3" i="3" s="1"/>
  <c r="C4" i="3"/>
  <c r="D4" i="3" s="1"/>
  <c r="C11" i="3"/>
  <c r="D11" i="3" s="1"/>
  <c r="C12" i="3"/>
  <c r="D12" i="3" s="1"/>
  <c r="C20" i="3"/>
  <c r="D20" i="3" s="1"/>
  <c r="C2" i="3"/>
  <c r="E2" i="3" s="1"/>
  <c r="B4" i="3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C71" i="3" s="1"/>
  <c r="D71" i="3" l="1"/>
  <c r="E71" i="3" s="1"/>
  <c r="C68" i="3"/>
  <c r="C36" i="3"/>
  <c r="C66" i="3"/>
  <c r="C58" i="3"/>
  <c r="C50" i="3"/>
  <c r="C42" i="3"/>
  <c r="C34" i="3"/>
  <c r="C26" i="3"/>
  <c r="C18" i="3"/>
  <c r="C10" i="3"/>
  <c r="C60" i="3"/>
  <c r="C65" i="3"/>
  <c r="C57" i="3"/>
  <c r="C49" i="3"/>
  <c r="C41" i="3"/>
  <c r="C33" i="3"/>
  <c r="C25" i="3"/>
  <c r="C17" i="3"/>
  <c r="C9" i="3"/>
  <c r="E20" i="3"/>
  <c r="E12" i="3"/>
  <c r="E4" i="3"/>
  <c r="C67" i="3"/>
  <c r="C35" i="3"/>
  <c r="C64" i="3"/>
  <c r="C56" i="3"/>
  <c r="C48" i="3"/>
  <c r="C40" i="3"/>
  <c r="C32" i="3"/>
  <c r="C24" i="3"/>
  <c r="C16" i="3"/>
  <c r="C8" i="3"/>
  <c r="E11" i="3"/>
  <c r="E3" i="3"/>
  <c r="C63" i="3"/>
  <c r="C55" i="3"/>
  <c r="C47" i="3"/>
  <c r="C39" i="3"/>
  <c r="C31" i="3"/>
  <c r="C23" i="3"/>
  <c r="C15" i="3"/>
  <c r="C7" i="3"/>
  <c r="C52" i="3"/>
  <c r="C59" i="3"/>
  <c r="C43" i="3"/>
  <c r="C27" i="3"/>
  <c r="C70" i="3"/>
  <c r="C62" i="3"/>
  <c r="C54" i="3"/>
  <c r="C46" i="3"/>
  <c r="C38" i="3"/>
  <c r="C30" i="3"/>
  <c r="C22" i="3"/>
  <c r="C14" i="3"/>
  <c r="C6" i="3"/>
  <c r="C44" i="3"/>
  <c r="C28" i="3"/>
  <c r="C51" i="3"/>
  <c r="C19" i="3"/>
  <c r="C69" i="3"/>
  <c r="C61" i="3"/>
  <c r="C53" i="3"/>
  <c r="C45" i="3"/>
  <c r="C37" i="3"/>
  <c r="C29" i="3"/>
  <c r="C21" i="3"/>
  <c r="C13" i="3"/>
  <c r="C5" i="3"/>
  <c r="E23" i="3" l="1"/>
  <c r="D23" i="3"/>
  <c r="D35" i="3"/>
  <c r="E35" i="3"/>
  <c r="D43" i="3"/>
  <c r="E43" i="3"/>
  <c r="D57" i="3"/>
  <c r="E57" i="3" s="1"/>
  <c r="D5" i="3"/>
  <c r="E5" i="3" s="1"/>
  <c r="V3" i="3" s="1"/>
  <c r="D69" i="3"/>
  <c r="E69" i="3"/>
  <c r="D30" i="3"/>
  <c r="E30" i="3" s="1"/>
  <c r="D59" i="3"/>
  <c r="E59" i="3" s="1"/>
  <c r="D55" i="3"/>
  <c r="E55" i="3" s="1"/>
  <c r="D40" i="3"/>
  <c r="E40" i="3" s="1"/>
  <c r="D65" i="3"/>
  <c r="E65" i="3" s="1"/>
  <c r="D58" i="3"/>
  <c r="E58" i="3" s="1"/>
  <c r="D62" i="3"/>
  <c r="E62" i="3" s="1"/>
  <c r="D8" i="3"/>
  <c r="E8" i="3" s="1"/>
  <c r="D22" i="3"/>
  <c r="E22" i="3"/>
  <c r="D13" i="3"/>
  <c r="E13" i="3" s="1"/>
  <c r="D19" i="3"/>
  <c r="E19" i="3" s="1"/>
  <c r="D38" i="3"/>
  <c r="E38" i="3"/>
  <c r="D52" i="3"/>
  <c r="E52" i="3"/>
  <c r="E63" i="3"/>
  <c r="D63" i="3"/>
  <c r="E48" i="3"/>
  <c r="D48" i="3"/>
  <c r="D9" i="3"/>
  <c r="E9" i="3" s="1"/>
  <c r="D60" i="3"/>
  <c r="E60" i="3"/>
  <c r="D66" i="3"/>
  <c r="E66" i="3" s="1"/>
  <c r="D44" i="3"/>
  <c r="E44" i="3" s="1"/>
  <c r="D26" i="3"/>
  <c r="E26" i="3"/>
  <c r="D61" i="3"/>
  <c r="E61" i="3"/>
  <c r="E47" i="3"/>
  <c r="D47" i="3"/>
  <c r="D50" i="3"/>
  <c r="E50" i="3" s="1"/>
  <c r="D21" i="3"/>
  <c r="E21" i="3" s="1"/>
  <c r="D51" i="3"/>
  <c r="E51" i="3"/>
  <c r="E46" i="3"/>
  <c r="D46" i="3"/>
  <c r="E7" i="3"/>
  <c r="D7" i="3"/>
  <c r="D56" i="3"/>
  <c r="E56" i="3" s="1"/>
  <c r="D17" i="3"/>
  <c r="E17" i="3" s="1"/>
  <c r="D10" i="3"/>
  <c r="E10" i="3" s="1"/>
  <c r="D36" i="3"/>
  <c r="E36" i="3" s="1"/>
  <c r="D37" i="3"/>
  <c r="E37" i="3" s="1"/>
  <c r="D33" i="3"/>
  <c r="E33" i="3"/>
  <c r="E32" i="3"/>
  <c r="D32" i="3"/>
  <c r="D29" i="3"/>
  <c r="E29" i="3" s="1"/>
  <c r="D28" i="3"/>
  <c r="E28" i="3" s="1"/>
  <c r="D54" i="3"/>
  <c r="E54" i="3" s="1"/>
  <c r="E15" i="3"/>
  <c r="D15" i="3"/>
  <c r="E64" i="3"/>
  <c r="D64" i="3"/>
  <c r="E25" i="3"/>
  <c r="D25" i="3"/>
  <c r="D18" i="3"/>
  <c r="E18" i="3"/>
  <c r="D68" i="3"/>
  <c r="E68" i="3" s="1"/>
  <c r="D45" i="3"/>
  <c r="E45" i="3" s="1"/>
  <c r="D6" i="3"/>
  <c r="E6" i="3" s="1"/>
  <c r="D70" i="3"/>
  <c r="E70" i="3" s="1"/>
  <c r="D31" i="3"/>
  <c r="E31" i="3" s="1"/>
  <c r="E16" i="3"/>
  <c r="D16" i="3"/>
  <c r="D67" i="3"/>
  <c r="E67" i="3" s="1"/>
  <c r="D41" i="3"/>
  <c r="E41" i="3" s="1"/>
  <c r="D34" i="3"/>
  <c r="E34" i="3" s="1"/>
  <c r="D53" i="3"/>
  <c r="E53" i="3" s="1"/>
  <c r="E14" i="3"/>
  <c r="D14" i="3"/>
  <c r="D27" i="3"/>
  <c r="E27" i="3"/>
  <c r="E39" i="3"/>
  <c r="D39" i="3"/>
  <c r="E24" i="3"/>
  <c r="D24" i="3"/>
  <c r="E49" i="3"/>
  <c r="D49" i="3"/>
  <c r="D42" i="3"/>
  <c r="E42" i="3"/>
  <c r="J80" i="3"/>
  <c r="J2" i="3"/>
  <c r="V11" i="3" l="1"/>
  <c r="G70" i="3" l="1"/>
  <c r="G61" i="3"/>
  <c r="I61" i="3" s="1"/>
  <c r="J61" i="3" s="1"/>
  <c r="G52" i="3"/>
  <c r="G44" i="3"/>
  <c r="G37" i="3"/>
  <c r="I15" i="3"/>
  <c r="J15" i="3" s="1"/>
  <c r="I17" i="3"/>
  <c r="J17" i="3" s="1"/>
  <c r="I23" i="3"/>
  <c r="J23" i="3" s="1"/>
  <c r="I24" i="3"/>
  <c r="J24" i="3" s="1"/>
  <c r="I29" i="3"/>
  <c r="J29" i="3" s="1"/>
  <c r="I43" i="3"/>
  <c r="J43" i="3" s="1"/>
  <c r="G30" i="3"/>
  <c r="I30" i="3" s="1"/>
  <c r="J30" i="3" s="1"/>
  <c r="G24" i="3"/>
  <c r="K71" i="3"/>
  <c r="K72" i="3" s="1"/>
  <c r="K73" i="3" s="1"/>
  <c r="K74" i="3" s="1"/>
  <c r="K75" i="3" s="1"/>
  <c r="K76" i="3" s="1"/>
  <c r="K77" i="3" s="1"/>
  <c r="K78" i="3" s="1"/>
  <c r="K79" i="3" s="1"/>
  <c r="K62" i="3"/>
  <c r="K63" i="3" s="1"/>
  <c r="K64" i="3" s="1"/>
  <c r="K65" i="3" s="1"/>
  <c r="K66" i="3" s="1"/>
  <c r="K67" i="3" s="1"/>
  <c r="K68" i="3" s="1"/>
  <c r="K69" i="3" s="1"/>
  <c r="K53" i="3"/>
  <c r="K54" i="3" s="1"/>
  <c r="K55" i="3" s="1"/>
  <c r="K56" i="3" s="1"/>
  <c r="K57" i="3" s="1"/>
  <c r="K58" i="3" s="1"/>
  <c r="K59" i="3" s="1"/>
  <c r="K60" i="3" s="1"/>
  <c r="K45" i="3"/>
  <c r="K46" i="3" s="1"/>
  <c r="K47" i="3" s="1"/>
  <c r="K48" i="3" s="1"/>
  <c r="K49" i="3" s="1"/>
  <c r="K50" i="3" s="1"/>
  <c r="K51" i="3" s="1"/>
  <c r="K38" i="3"/>
  <c r="K39" i="3" s="1"/>
  <c r="K40" i="3" s="1"/>
  <c r="K41" i="3" s="1"/>
  <c r="K42" i="3" s="1"/>
  <c r="K43" i="3" s="1"/>
  <c r="K31" i="3"/>
  <c r="K32" i="3" s="1"/>
  <c r="K33" i="3" s="1"/>
  <c r="K34" i="3" s="1"/>
  <c r="K35" i="3" s="1"/>
  <c r="K36" i="3" s="1"/>
  <c r="K25" i="3"/>
  <c r="K26" i="3" s="1"/>
  <c r="K27" i="3" s="1"/>
  <c r="K28" i="3" s="1"/>
  <c r="K29" i="3" s="1"/>
  <c r="K19" i="3"/>
  <c r="K20" i="3" s="1"/>
  <c r="K21" i="3" s="1"/>
  <c r="K22" i="3" s="1"/>
  <c r="K23" i="3" s="1"/>
  <c r="I3" i="3"/>
  <c r="J3" i="3" s="1"/>
  <c r="I4" i="3"/>
  <c r="J4" i="3" s="1"/>
  <c r="I5" i="3"/>
  <c r="J5" i="3" s="1"/>
  <c r="I6" i="3"/>
  <c r="J6" i="3" s="1"/>
  <c r="I7" i="3"/>
  <c r="J7" i="3" s="1"/>
  <c r="I8" i="3"/>
  <c r="J8" i="3" s="1"/>
  <c r="I9" i="3"/>
  <c r="J9" i="3" s="1"/>
  <c r="I10" i="3"/>
  <c r="J10" i="3" s="1"/>
  <c r="I11" i="3"/>
  <c r="J11" i="3" s="1"/>
  <c r="I12" i="3"/>
  <c r="J12" i="3" s="1"/>
  <c r="I13" i="3"/>
  <c r="J13" i="3" s="1"/>
  <c r="I14" i="3"/>
  <c r="J14" i="3" s="1"/>
  <c r="I16" i="3"/>
  <c r="J16" i="3" s="1"/>
  <c r="I36" i="3"/>
  <c r="J36" i="3" s="1"/>
  <c r="I37" i="3"/>
  <c r="J37" i="3" s="1"/>
  <c r="I51" i="3"/>
  <c r="J51" i="3" s="1"/>
  <c r="I52" i="3"/>
  <c r="J52" i="3" s="1"/>
  <c r="I60" i="3"/>
  <c r="J60" i="3" s="1"/>
  <c r="I69" i="3"/>
  <c r="J69" i="3" s="1"/>
  <c r="I79" i="3"/>
  <c r="J79" i="3" s="1"/>
  <c r="G18" i="3"/>
  <c r="I18" i="3" s="1"/>
  <c r="J18" i="3" s="1"/>
  <c r="F72" i="3"/>
  <c r="F73" i="3" s="1"/>
  <c r="F74" i="3" s="1"/>
  <c r="F75" i="3" s="1"/>
  <c r="F76" i="3" s="1"/>
  <c r="F77" i="3" s="1"/>
  <c r="F78" i="3" s="1"/>
  <c r="F79" i="3" s="1"/>
  <c r="F71" i="3"/>
  <c r="G71" i="3" s="1"/>
  <c r="I71" i="3" s="1"/>
  <c r="J71" i="3" s="1"/>
  <c r="I70" i="3" l="1"/>
  <c r="J70" i="3" s="1"/>
  <c r="G78" i="3"/>
  <c r="I78" i="3" s="1"/>
  <c r="J78" i="3" s="1"/>
  <c r="G77" i="3"/>
  <c r="I77" i="3" s="1"/>
  <c r="J77" i="3" s="1"/>
  <c r="G76" i="3"/>
  <c r="G75" i="3"/>
  <c r="I75" i="3" s="1"/>
  <c r="J75" i="3" s="1"/>
  <c r="G74" i="3"/>
  <c r="I74" i="3" s="1"/>
  <c r="J74" i="3" s="1"/>
  <c r="I44" i="3"/>
  <c r="J44" i="3" s="1"/>
  <c r="G73" i="3"/>
  <c r="I73" i="3" s="1"/>
  <c r="J73" i="3" s="1"/>
  <c r="G72" i="3"/>
  <c r="I76" i="3" l="1"/>
  <c r="J76" i="3" s="1"/>
  <c r="I72" i="3"/>
  <c r="J72" i="3" s="1"/>
  <c r="F19" i="3"/>
  <c r="F20" i="3" l="1"/>
  <c r="F38" i="3"/>
  <c r="F21" i="3" l="1"/>
  <c r="F39" i="3"/>
  <c r="F40" i="3" l="1"/>
  <c r="F22" i="3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F23" i="3" l="1"/>
  <c r="G22" i="3"/>
  <c r="I22" i="3" s="1"/>
  <c r="J22" i="3" s="1"/>
  <c r="F41" i="3"/>
  <c r="V8" i="3"/>
  <c r="F42" i="3" l="1"/>
  <c r="F25" i="3"/>
  <c r="G19" i="3"/>
  <c r="G20" i="3"/>
  <c r="G21" i="3"/>
  <c r="I21" i="3" s="1"/>
  <c r="J21" i="3" s="1"/>
  <c r="B6" i="8"/>
  <c r="C6" i="8"/>
  <c r="A7" i="8"/>
  <c r="B7" i="8"/>
  <c r="C7" i="8"/>
  <c r="A8" i="8"/>
  <c r="B8" i="8"/>
  <c r="B5" i="8"/>
  <c r="A5" i="8"/>
  <c r="B2" i="8"/>
  <c r="B3" i="8"/>
  <c r="C3" i="8"/>
  <c r="A1" i="8"/>
  <c r="I20" i="3" l="1"/>
  <c r="J20" i="3" s="1"/>
  <c r="I19" i="3"/>
  <c r="J19" i="3" s="1"/>
  <c r="F26" i="3"/>
  <c r="F43" i="3"/>
  <c r="G42" i="3"/>
  <c r="I42" i="3" s="1"/>
  <c r="J42" i="3" s="1"/>
  <c r="V13" i="3"/>
  <c r="F27" i="3" l="1"/>
  <c r="F45" i="3"/>
  <c r="G38" i="3"/>
  <c r="G39" i="3"/>
  <c r="G40" i="3"/>
  <c r="G41" i="3"/>
  <c r="I41" i="3" s="1"/>
  <c r="J41" i="3" s="1"/>
  <c r="I38" i="3" l="1"/>
  <c r="J38" i="3" s="1"/>
  <c r="I40" i="3"/>
  <c r="J40" i="3" s="1"/>
  <c r="F28" i="3"/>
  <c r="I39" i="3"/>
  <c r="J39" i="3" s="1"/>
  <c r="F46" i="3"/>
  <c r="F29" i="3" l="1"/>
  <c r="G28" i="3"/>
  <c r="I28" i="3" s="1"/>
  <c r="J28" i="3" s="1"/>
  <c r="F47" i="3"/>
  <c r="F48" i="3" l="1"/>
  <c r="F31" i="3"/>
  <c r="G25" i="3"/>
  <c r="I25" i="3" s="1"/>
  <c r="J25" i="3" s="1"/>
  <c r="G26" i="3"/>
  <c r="G27" i="3"/>
  <c r="I27" i="3" s="1"/>
  <c r="J27" i="3" s="1"/>
  <c r="I26" i="3" l="1"/>
  <c r="J26" i="3" s="1"/>
  <c r="F32" i="3"/>
  <c r="F49" i="3"/>
  <c r="F50" i="3" l="1"/>
  <c r="F33" i="3"/>
  <c r="F34" i="3" l="1"/>
  <c r="F51" i="3"/>
  <c r="F53" i="3" l="1"/>
  <c r="G45" i="3"/>
  <c r="G46" i="3"/>
  <c r="G47" i="3"/>
  <c r="I47" i="3" s="1"/>
  <c r="J47" i="3" s="1"/>
  <c r="G48" i="3"/>
  <c r="I48" i="3" s="1"/>
  <c r="J48" i="3" s="1"/>
  <c r="G49" i="3"/>
  <c r="I49" i="3" s="1"/>
  <c r="J49" i="3" s="1"/>
  <c r="G50" i="3"/>
  <c r="I50" i="3" s="1"/>
  <c r="J50" i="3" s="1"/>
  <c r="F35" i="3"/>
  <c r="F36" i="3" l="1"/>
  <c r="I46" i="3"/>
  <c r="J46" i="3" s="1"/>
  <c r="I45" i="3"/>
  <c r="J45" i="3" s="1"/>
  <c r="F54" i="3"/>
  <c r="F55" i="3" l="1"/>
  <c r="G31" i="3"/>
  <c r="G32" i="3"/>
  <c r="G33" i="3"/>
  <c r="G34" i="3"/>
  <c r="I34" i="3" s="1"/>
  <c r="J34" i="3" s="1"/>
  <c r="G35" i="3"/>
  <c r="I35" i="3" s="1"/>
  <c r="J35" i="3" s="1"/>
  <c r="V5" i="3" s="1"/>
  <c r="F56" i="3" l="1"/>
  <c r="I33" i="3"/>
  <c r="J33" i="3" s="1"/>
  <c r="I32" i="3"/>
  <c r="J32" i="3" s="1"/>
  <c r="I31" i="3"/>
  <c r="J31" i="3" s="1"/>
  <c r="F57" i="3" l="1"/>
  <c r="F58" i="3" l="1"/>
  <c r="F59" i="3" l="1"/>
  <c r="F60" i="3" l="1"/>
  <c r="G59" i="3"/>
  <c r="I59" i="3" s="1"/>
  <c r="J59" i="3" s="1"/>
  <c r="F62" i="3" l="1"/>
  <c r="G53" i="3"/>
  <c r="G54" i="3"/>
  <c r="G55" i="3"/>
  <c r="I55" i="3" s="1"/>
  <c r="J55" i="3" s="1"/>
  <c r="G56" i="3"/>
  <c r="I56" i="3" s="1"/>
  <c r="J56" i="3" s="1"/>
  <c r="G57" i="3"/>
  <c r="I57" i="3" s="1"/>
  <c r="J57" i="3" s="1"/>
  <c r="G58" i="3"/>
  <c r="I53" i="3" l="1"/>
  <c r="J53" i="3" s="1"/>
  <c r="I58" i="3"/>
  <c r="J58" i="3" s="1"/>
  <c r="I54" i="3"/>
  <c r="J54" i="3" s="1"/>
  <c r="F63" i="3"/>
  <c r="F64" i="3" l="1"/>
  <c r="F65" i="3" l="1"/>
  <c r="F66" i="3" l="1"/>
  <c r="F67" i="3" l="1"/>
  <c r="F68" i="3" l="1"/>
  <c r="F69" i="3" l="1"/>
  <c r="G68" i="3"/>
  <c r="I68" i="3" s="1"/>
  <c r="J68" i="3" s="1"/>
  <c r="G62" i="3" l="1"/>
  <c r="I62" i="3" s="1"/>
  <c r="J62" i="3" s="1"/>
  <c r="G63" i="3"/>
  <c r="I63" i="3" s="1"/>
  <c r="J63" i="3" s="1"/>
  <c r="G64" i="3"/>
  <c r="I64" i="3" s="1"/>
  <c r="J64" i="3" s="1"/>
  <c r="G65" i="3"/>
  <c r="I65" i="3" s="1"/>
  <c r="J65" i="3" s="1"/>
  <c r="G66" i="3"/>
  <c r="G67" i="3"/>
  <c r="I66" i="3" l="1"/>
  <c r="J66" i="3" s="1"/>
  <c r="I67" i="3"/>
  <c r="J67" i="3" s="1"/>
  <c r="V2" i="3" l="1"/>
  <c r="V4" i="3" s="1"/>
  <c r="V6" i="3" s="1"/>
  <c r="V10" i="3" l="1"/>
  <c r="V16" i="3" s="1"/>
</calcChain>
</file>

<file path=xl/sharedStrings.xml><?xml version="1.0" encoding="utf-8"?>
<sst xmlns="http://schemas.openxmlformats.org/spreadsheetml/2006/main" count="38" uniqueCount="33">
  <si>
    <t>Année</t>
  </si>
  <si>
    <t>Essence</t>
  </si>
  <si>
    <t>Accroissement</t>
  </si>
  <si>
    <t>Scénario de référence</t>
  </si>
  <si>
    <t>Gain en CO₂ (Ba + Br)</t>
  </si>
  <si>
    <t>Gain dans le sol</t>
  </si>
  <si>
    <t>Gain dans la litière</t>
  </si>
  <si>
    <t>Gain dans le bois mort</t>
  </si>
  <si>
    <t>REA générables forêt</t>
  </si>
  <si>
    <t>Récolte finale (m³/ha)</t>
  </si>
  <si>
    <t>Coefficient de substitution</t>
  </si>
  <si>
    <t>REE</t>
  </si>
  <si>
    <t>REA produits bois</t>
  </si>
  <si>
    <t>Différence de stock moyen de long terme</t>
  </si>
  <si>
    <t>Différence de stock à 30 ans</t>
  </si>
  <si>
    <t>REI</t>
  </si>
  <si>
    <t>Biomasse aérienne 
(tMS/ha)</t>
  </si>
  <si>
    <t>Biomasse racinaire 
(tMS/ha)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</si>
  <si>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</si>
  <si>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</si>
  <si>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</si>
  <si>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</si>
  <si>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</si>
  <si>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</si>
  <si>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</si>
  <si>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</si>
  <si>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V (m³/ha)</t>
  </si>
  <si>
    <t>Bipomasse aérienne 
(tMS/ha)</t>
  </si>
  <si>
    <t>Biomasse 
totale accrus (tCO₂/ha)</t>
  </si>
  <si>
    <t>Infradensité merisier</t>
  </si>
  <si>
    <t>Biomasse totale merisier 
(tCO₂/ha)</t>
  </si>
  <si>
    <t>Gain CO₂ moyen long terme prairie</t>
  </si>
  <si>
    <t>Gain CO₂ moyen de long terme merisier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</si>
</sst>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CFE7F5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CFE7F5"/>
      </patternFill>
    </fill>
    <fill>
      <patternFill patternType="solid">
        <fgColor theme="9" tint="0.59999389629810485"/>
        <bgColor rgb="FFCFE7F5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2" xfId="0" applyFill="1" applyBorder="1"/>
    <xf numFmtId="0" fontId="0" fillId="2" borderId="0" xfId="0" applyFill="1" applyAlignment="1">
      <alignment vertical="center"/>
    </xf>
    <xf numFmtId="0" fontId="0" fillId="3" borderId="3" xfId="0" applyFill="1" applyBorder="1"/>
    <xf numFmtId="0" fontId="0" fillId="3" borderId="4" xfId="0" applyFill="1" applyBorder="1"/>
    <xf numFmtId="0" fontId="0" fillId="2" borderId="4" xfId="0" applyFill="1" applyBorder="1"/>
    <xf numFmtId="0" fontId="0" fillId="2" borderId="4" xfId="0" applyFill="1" applyBorder="1" applyAlignment="1"/>
    <xf numFmtId="0" fontId="0" fillId="2" borderId="1" xfId="0" applyFill="1" applyBorder="1"/>
    <xf numFmtId="0" fontId="3" fillId="2" borderId="5" xfId="0" applyFont="1" applyFill="1" applyBorder="1"/>
    <xf numFmtId="0" fontId="0" fillId="2" borderId="5" xfId="0" applyFill="1" applyBorder="1"/>
    <xf numFmtId="0" fontId="0" fillId="2" borderId="2" xfId="0" applyFill="1" applyBorder="1" applyAlignment="1">
      <alignment wrapText="1"/>
    </xf>
    <xf numFmtId="0" fontId="0" fillId="2" borderId="3" xfId="0" applyFill="1" applyBorder="1"/>
    <xf numFmtId="0" fontId="0" fillId="3" borderId="4" xfId="0" applyFill="1" applyBorder="1" applyAlignment="1">
      <alignment horizontal="left"/>
    </xf>
    <xf numFmtId="1" fontId="0" fillId="0" borderId="0" xfId="0" applyNumberFormat="1"/>
    <xf numFmtId="164" fontId="0" fillId="0" borderId="0" xfId="0" applyNumberFormat="1" applyFill="1" applyBorder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" fontId="7" fillId="4" borderId="0" xfId="0" applyNumberFormat="1" applyFont="1" applyFill="1" applyAlignment="1">
      <alignment horizontal="center"/>
    </xf>
    <xf numFmtId="1" fontId="4" fillId="4" borderId="0" xfId="0" applyNumberFormat="1" applyFont="1" applyFill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 vertical="center"/>
    </xf>
    <xf numFmtId="1" fontId="5" fillId="7" borderId="0" xfId="0" applyNumberFormat="1" applyFont="1" applyFill="1" applyBorder="1" applyAlignment="1">
      <alignment horizontal="center"/>
    </xf>
    <xf numFmtId="164" fontId="5" fillId="7" borderId="6" xfId="0" applyNumberFormat="1" applyFont="1" applyFill="1" applyBorder="1" applyAlignment="1">
      <alignment horizontal="center"/>
    </xf>
    <xf numFmtId="1" fontId="5" fillId="6" borderId="0" xfId="0" applyNumberFormat="1" applyFont="1" applyFill="1" applyBorder="1" applyAlignment="1">
      <alignment horizontal="center"/>
    </xf>
    <xf numFmtId="1" fontId="5" fillId="6" borderId="6" xfId="0" applyNumberFormat="1" applyFont="1" applyFill="1" applyBorder="1" applyAlignment="1">
      <alignment horizontal="center"/>
    </xf>
    <xf numFmtId="164" fontId="5" fillId="6" borderId="6" xfId="0" applyNumberFormat="1" applyFont="1" applyFill="1" applyBorder="1" applyAlignment="1">
      <alignment horizontal="center" vertical="center"/>
    </xf>
    <xf numFmtId="164" fontId="5" fillId="6" borderId="6" xfId="0" applyNumberFormat="1" applyFont="1" applyFill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164" fontId="5" fillId="7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6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5" fillId="6" borderId="0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/>
    </xf>
    <xf numFmtId="1" fontId="5" fillId="10" borderId="0" xfId="0" applyNumberFormat="1" applyFont="1" applyFill="1" applyBorder="1" applyAlignment="1">
      <alignment horizontal="center"/>
    </xf>
    <xf numFmtId="164" fontId="5" fillId="10" borderId="0" xfId="0" applyNumberFormat="1" applyFont="1" applyFill="1" applyBorder="1" applyAlignment="1">
      <alignment horizontal="center"/>
    </xf>
    <xf numFmtId="164" fontId="7" fillId="10" borderId="0" xfId="0" applyNumberFormat="1" applyFont="1" applyFill="1"/>
    <xf numFmtId="0" fontId="5" fillId="10" borderId="0" xfId="0" applyFont="1" applyFill="1"/>
    <xf numFmtId="0" fontId="7" fillId="10" borderId="0" xfId="0" applyFont="1" applyFill="1"/>
    <xf numFmtId="0" fontId="4" fillId="10" borderId="0" xfId="0" applyFont="1" applyFill="1" applyAlignment="1">
      <alignment horizontal="center" vertical="center" wrapText="1"/>
    </xf>
    <xf numFmtId="0" fontId="7" fillId="1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fr-FR" b="1"/>
              <a:t>Itinéraire</a:t>
            </a:r>
            <a:r>
              <a:rPr lang="fr-FR" b="1" baseline="0"/>
              <a:t> sylvicole du merisier</a:t>
            </a:r>
            <a:endParaRPr lang="fr-FR" b="1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407725321888414"/>
          <c:y val="0.12195146157159389"/>
          <c:w val="0.84012875536480691"/>
          <c:h val="0.6720935110848741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Modèle!$J$1</c:f>
              <c:strCache>
                <c:ptCount val="1"/>
                <c:pt idx="0">
                  <c:v>Biomasse totale merisier 
(tCO₂/ha)</c:v>
                </c:pt>
              </c:strCache>
            </c:strRef>
          </c:tx>
          <c:marker>
            <c:symbol val="none"/>
          </c:marker>
          <c:xVal>
            <c:numRef>
              <c:f>Modèle!$F$2:$F$80</c:f>
              <c:numCache>
                <c:formatCode>0</c:formatCode>
                <c:ptCount val="7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  <c:pt idx="34">
                  <c:v>31</c:v>
                </c:pt>
                <c:pt idx="35">
                  <c:v>31</c:v>
                </c:pt>
                <c:pt idx="36">
                  <c:v>32</c:v>
                </c:pt>
                <c:pt idx="37">
                  <c:v>33</c:v>
                </c:pt>
                <c:pt idx="38">
                  <c:v>34</c:v>
                </c:pt>
                <c:pt idx="39">
                  <c:v>35</c:v>
                </c:pt>
                <c:pt idx="40">
                  <c:v>36</c:v>
                </c:pt>
                <c:pt idx="41">
                  <c:v>37</c:v>
                </c:pt>
                <c:pt idx="42">
                  <c:v>37</c:v>
                </c:pt>
                <c:pt idx="43">
                  <c:v>38</c:v>
                </c:pt>
                <c:pt idx="44">
                  <c:v>39</c:v>
                </c:pt>
                <c:pt idx="45">
                  <c:v>40</c:v>
                </c:pt>
                <c:pt idx="46">
                  <c:v>41</c:v>
                </c:pt>
                <c:pt idx="47">
                  <c:v>42</c:v>
                </c:pt>
                <c:pt idx="48">
                  <c:v>43</c:v>
                </c:pt>
                <c:pt idx="49">
                  <c:v>44</c:v>
                </c:pt>
                <c:pt idx="50">
                  <c:v>44</c:v>
                </c:pt>
                <c:pt idx="51">
                  <c:v>45</c:v>
                </c:pt>
                <c:pt idx="52">
                  <c:v>46</c:v>
                </c:pt>
                <c:pt idx="53">
                  <c:v>47</c:v>
                </c:pt>
                <c:pt idx="54">
                  <c:v>48</c:v>
                </c:pt>
                <c:pt idx="55">
                  <c:v>49</c:v>
                </c:pt>
                <c:pt idx="56">
                  <c:v>50</c:v>
                </c:pt>
                <c:pt idx="57">
                  <c:v>51</c:v>
                </c:pt>
                <c:pt idx="58">
                  <c:v>52</c:v>
                </c:pt>
                <c:pt idx="59">
                  <c:v>52</c:v>
                </c:pt>
                <c:pt idx="60">
                  <c:v>53</c:v>
                </c:pt>
                <c:pt idx="61">
                  <c:v>54</c:v>
                </c:pt>
                <c:pt idx="62">
                  <c:v>55</c:v>
                </c:pt>
                <c:pt idx="63">
                  <c:v>56</c:v>
                </c:pt>
                <c:pt idx="64">
                  <c:v>57</c:v>
                </c:pt>
                <c:pt idx="65">
                  <c:v>58</c:v>
                </c:pt>
                <c:pt idx="66">
                  <c:v>59</c:v>
                </c:pt>
                <c:pt idx="67">
                  <c:v>60</c:v>
                </c:pt>
                <c:pt idx="68">
                  <c:v>60</c:v>
                </c:pt>
                <c:pt idx="69">
                  <c:v>61</c:v>
                </c:pt>
                <c:pt idx="70">
                  <c:v>62</c:v>
                </c:pt>
                <c:pt idx="71">
                  <c:v>63</c:v>
                </c:pt>
                <c:pt idx="72">
                  <c:v>64</c:v>
                </c:pt>
                <c:pt idx="73">
                  <c:v>65</c:v>
                </c:pt>
                <c:pt idx="74">
                  <c:v>66</c:v>
                </c:pt>
                <c:pt idx="75">
                  <c:v>67</c:v>
                </c:pt>
                <c:pt idx="76">
                  <c:v>68</c:v>
                </c:pt>
                <c:pt idx="77">
                  <c:v>69</c:v>
                </c:pt>
                <c:pt idx="78">
                  <c:v>69</c:v>
                </c:pt>
              </c:numCache>
            </c:numRef>
          </c:xVal>
          <c:yVal>
            <c:numRef>
              <c:f>Modèle!$J$2:$J$80</c:f>
              <c:numCache>
                <c:formatCode>0.0</c:formatCode>
                <c:ptCount val="79"/>
                <c:pt idx="0">
                  <c:v>0</c:v>
                </c:pt>
                <c:pt idx="1">
                  <c:v>2.0029242813115067</c:v>
                </c:pt>
                <c:pt idx="2">
                  <c:v>3.9059456438968367</c:v>
                </c:pt>
                <c:pt idx="3">
                  <c:v>5.7767033785464248</c:v>
                </c:pt>
                <c:pt idx="4">
                  <c:v>7.6275730622446112</c:v>
                </c:pt>
                <c:pt idx="5">
                  <c:v>9.4641637121789355</c:v>
                </c:pt>
                <c:pt idx="6">
                  <c:v>13.106169433259526</c:v>
                </c:pt>
                <c:pt idx="7">
                  <c:v>16.717474376831099</c:v>
                </c:pt>
                <c:pt idx="8">
                  <c:v>22.092771721053595</c:v>
                </c:pt>
                <c:pt idx="9">
                  <c:v>27.430374116178239</c:v>
                </c:pt>
                <c:pt idx="10">
                  <c:v>32.73872817169282</c:v>
                </c:pt>
                <c:pt idx="11">
                  <c:v>38.023279090141195</c:v>
                </c:pt>
                <c:pt idx="12">
                  <c:v>45.038722913958459</c:v>
                </c:pt>
                <c:pt idx="13">
                  <c:v>52.024854558642566</c:v>
                </c:pt>
                <c:pt idx="14">
                  <c:v>60.723050570603313</c:v>
                </c:pt>
                <c:pt idx="15">
                  <c:v>71.118460282851473</c:v>
                </c:pt>
                <c:pt idx="16">
                  <c:v>65.926057138000246</c:v>
                </c:pt>
                <c:pt idx="17">
                  <c:v>82.508596377636763</c:v>
                </c:pt>
                <c:pt idx="18">
                  <c:v>99.006604254682017</c:v>
                </c:pt>
                <c:pt idx="19">
                  <c:v>115.43621516079588</c:v>
                </c:pt>
                <c:pt idx="20">
                  <c:v>131.8085611384661</c:v>
                </c:pt>
                <c:pt idx="21">
                  <c:v>148.13176890752257</c:v>
                </c:pt>
                <c:pt idx="22">
                  <c:v>105.51746700786147</c:v>
                </c:pt>
                <c:pt idx="23">
                  <c:v>123.62898327972766</c:v>
                </c:pt>
                <c:pt idx="24">
                  <c:v>141.67594470663138</c:v>
                </c:pt>
                <c:pt idx="25">
                  <c:v>159.66774547880377</c:v>
                </c:pt>
                <c:pt idx="26">
                  <c:v>177.61148225294497</c:v>
                </c:pt>
                <c:pt idx="27">
                  <c:v>195.51269709583858</c:v>
                </c:pt>
                <c:pt idx="28">
                  <c:v>149.82954016541169</c:v>
                </c:pt>
                <c:pt idx="29">
                  <c:v>169.32232688472163</c:v>
                </c:pt>
                <c:pt idx="30">
                  <c:v>188.76221470729047</c:v>
                </c:pt>
                <c:pt idx="31">
                  <c:v>208.15542061438956</c:v>
                </c:pt>
                <c:pt idx="32">
                  <c:v>227.50690659831915</c:v>
                </c:pt>
                <c:pt idx="33">
                  <c:v>246.82072062447364</c:v>
                </c:pt>
                <c:pt idx="34">
                  <c:v>266.10022493300403</c:v>
                </c:pt>
                <c:pt idx="35">
                  <c:v>205.62833372118303</c:v>
                </c:pt>
                <c:pt idx="36">
                  <c:v>224.98501498915439</c:v>
                </c:pt>
                <c:pt idx="37">
                  <c:v>244.30353923844879</c:v>
                </c:pt>
                <c:pt idx="38">
                  <c:v>263.58734797276014</c:v>
                </c:pt>
                <c:pt idx="39">
                  <c:v>282.83933776674917</c:v>
                </c:pt>
                <c:pt idx="40">
                  <c:v>302.06197856553018</c:v>
                </c:pt>
                <c:pt idx="41">
                  <c:v>321.25740024962448</c:v>
                </c:pt>
                <c:pt idx="42">
                  <c:v>261.07393025835262</c:v>
                </c:pt>
                <c:pt idx="43">
                  <c:v>279.73236813579513</c:v>
                </c:pt>
                <c:pt idx="44">
                  <c:v>298.36290228402578</c:v>
                </c:pt>
                <c:pt idx="45">
                  <c:v>316.96751977104674</c:v>
                </c:pt>
                <c:pt idx="46">
                  <c:v>335.54795535646372</c:v>
                </c:pt>
                <c:pt idx="47">
                  <c:v>354.10573601815054</c:v>
                </c:pt>
                <c:pt idx="48">
                  <c:v>372.64221565134488</c:v>
                </c:pt>
                <c:pt idx="49">
                  <c:v>391.15860250001077</c:v>
                </c:pt>
                <c:pt idx="50">
                  <c:v>319.58926505280829</c:v>
                </c:pt>
                <c:pt idx="51">
                  <c:v>336.88699770815015</c:v>
                </c:pt>
                <c:pt idx="52">
                  <c:v>354.16518115704042</c:v>
                </c:pt>
                <c:pt idx="53">
                  <c:v>371.42490308727611</c:v>
                </c:pt>
                <c:pt idx="54">
                  <c:v>388.66714186934973</c:v>
                </c:pt>
                <c:pt idx="55">
                  <c:v>405.89278200614262</c:v>
                </c:pt>
                <c:pt idx="56">
                  <c:v>423.10262682279307</c:v>
                </c:pt>
                <c:pt idx="57">
                  <c:v>440.29740898417271</c:v>
                </c:pt>
                <c:pt idx="58">
                  <c:v>457.47779928386609</c:v>
                </c:pt>
                <c:pt idx="59">
                  <c:v>377.86677161777311</c:v>
                </c:pt>
                <c:pt idx="60">
                  <c:v>393.44213889474253</c:v>
                </c:pt>
                <c:pt idx="61">
                  <c:v>409.00414204035161</c:v>
                </c:pt>
                <c:pt idx="62">
                  <c:v>424.55336102424582</c:v>
                </c:pt>
                <c:pt idx="63">
                  <c:v>440.09032987714448</c:v>
                </c:pt>
                <c:pt idx="64">
                  <c:v>455.61554185670815</c:v>
                </c:pt>
                <c:pt idx="65">
                  <c:v>471.12945387268024</c:v>
                </c:pt>
                <c:pt idx="66">
                  <c:v>486.63249029889352</c:v>
                </c:pt>
                <c:pt idx="67">
                  <c:v>502.12504627431412</c:v>
                </c:pt>
                <c:pt idx="68">
                  <c:v>424.34611982251249</c:v>
                </c:pt>
                <c:pt idx="69">
                  <c:v>438.70974904240552</c:v>
                </c:pt>
                <c:pt idx="70">
                  <c:v>453.06329508642131</c:v>
                </c:pt>
                <c:pt idx="71">
                  <c:v>467.40712233198587</c:v>
                </c:pt>
                <c:pt idx="72">
                  <c:v>481.74157097323291</c:v>
                </c:pt>
                <c:pt idx="73">
                  <c:v>496.06695931286293</c:v>
                </c:pt>
                <c:pt idx="74">
                  <c:v>510.38358577553481</c:v>
                </c:pt>
                <c:pt idx="75">
                  <c:v>524.69173068364398</c:v>
                </c:pt>
                <c:pt idx="76">
                  <c:v>538.99165782937462</c:v>
                </c:pt>
                <c:pt idx="77">
                  <c:v>553.28361587129041</c:v>
                </c:pt>
                <c:pt idx="78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Modèle!$E$1</c:f>
              <c:strCache>
                <c:ptCount val="1"/>
                <c:pt idx="0">
                  <c:v>Biomasse 
totale accrus (tCO₂/ha)</c:v>
                </c:pt>
              </c:strCache>
            </c:strRef>
          </c:tx>
          <c:marker>
            <c:symbol val="none"/>
          </c:marker>
          <c:xVal>
            <c:numRef>
              <c:f>Modèle!$A$2:$A$71</c:f>
              <c:numCache>
                <c:formatCode>0</c:formatCode>
                <c:ptCount val="7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</c:numCache>
            </c:numRef>
          </c:xVal>
          <c:yVal>
            <c:numRef>
              <c:f>Modèle!$E$2:$E$71</c:f>
              <c:numCache>
                <c:formatCode>0.0</c:formatCode>
                <c:ptCount val="70"/>
                <c:pt idx="0">
                  <c:v>0</c:v>
                </c:pt>
                <c:pt idx="1">
                  <c:v>4.7836087045971789</c:v>
                </c:pt>
                <c:pt idx="2">
                  <c:v>9.3310795108695466</c:v>
                </c:pt>
                <c:pt idx="3">
                  <c:v>13.802289629363996</c:v>
                </c:pt>
                <c:pt idx="4">
                  <c:v>18.226490885521667</c:v>
                </c:pt>
                <c:pt idx="5">
                  <c:v>22.616941165570726</c:v>
                </c:pt>
                <c:pt idx="6">
                  <c:v>26.981203321347945</c:v>
                </c:pt>
                <c:pt idx="7">
                  <c:v>31.32415283101054</c:v>
                </c:pt>
                <c:pt idx="8">
                  <c:v>35.649185657578798</c:v>
                </c:pt>
                <c:pt idx="9">
                  <c:v>39.958797877072726</c:v>
                </c:pt>
                <c:pt idx="10">
                  <c:v>44.254898341368978</c:v>
                </c:pt>
                <c:pt idx="11">
                  <c:v>48.538992039937625</c:v>
                </c:pt>
                <c:pt idx="12">
                  <c:v>52.812294633027768</c:v>
                </c:pt>
                <c:pt idx="13">
                  <c:v>57.075807617167555</c:v>
                </c:pt>
                <c:pt idx="14">
                  <c:v>61.330369659965868</c:v>
                </c:pt>
                <c:pt idx="15">
                  <c:v>65.576692830392886</c:v>
                </c:pt>
                <c:pt idx="16">
                  <c:v>69.815388883552259</c:v>
                </c:pt>
                <c:pt idx="17">
                  <c:v>74.046988783095856</c:v>
                </c:pt>
                <c:pt idx="18">
                  <c:v>78.27195749759619</c:v>
                </c:pt>
                <c:pt idx="19">
                  <c:v>82.490705414569263</c:v>
                </c:pt>
                <c:pt idx="20">
                  <c:v>86.703597282994849</c:v>
                </c:pt>
                <c:pt idx="21">
                  <c:v>90.91095931650618</c:v>
                </c:pt>
                <c:pt idx="22">
                  <c:v>95.1130849052564</c:v>
                </c:pt>
                <c:pt idx="23">
                  <c:v>99.310239259907348</c:v>
                </c:pt>
                <c:pt idx="24">
                  <c:v>103.50266322517849</c:v>
                </c:pt>
                <c:pt idx="25">
                  <c:v>107.69057643989493</c:v>
                </c:pt>
                <c:pt idx="26">
                  <c:v>111.87417997719491</c:v>
                </c:pt>
                <c:pt idx="27">
                  <c:v>116.05365856712723</c:v>
                </c:pt>
                <c:pt idx="28">
                  <c:v>120.22918248071801</c:v>
                </c:pt>
                <c:pt idx="29">
                  <c:v>124.40090913732216</c:v>
                </c:pt>
                <c:pt idx="30">
                  <c:v>128.56898448404186</c:v>
                </c:pt>
                <c:pt idx="31">
                  <c:v>132.73354418605663</c:v>
                </c:pt>
                <c:pt idx="32">
                  <c:v>136.89471465904725</c:v>
                </c:pt>
                <c:pt idx="33">
                  <c:v>141.05261396894181</c:v>
                </c:pt>
                <c:pt idx="34">
                  <c:v>145.20735261953723</c:v>
                </c:pt>
                <c:pt idx="35">
                  <c:v>149.35903424485562</c:v>
                </c:pt>
                <c:pt idx="36">
                  <c:v>153.50775622015013</c:v>
                </c:pt>
                <c:pt idx="37">
                  <c:v>157.65361020311283</c:v>
                </c:pt>
                <c:pt idx="38">
                  <c:v>161.79668261492819</c:v>
                </c:pt>
                <c:pt idx="39">
                  <c:v>165.93705506926455</c:v>
                </c:pt>
                <c:pt idx="40">
                  <c:v>170.07480475602907</c:v>
                </c:pt>
                <c:pt idx="41">
                  <c:v>174.21000478566654</c:v>
                </c:pt>
                <c:pt idx="42">
                  <c:v>178.34272449892208</c:v>
                </c:pt>
                <c:pt idx="43">
                  <c:v>182.47302974627226</c:v>
                </c:pt>
                <c:pt idx="44">
                  <c:v>186.60098314062952</c:v>
                </c:pt>
                <c:pt idx="45">
                  <c:v>190.72664428642634</c:v>
                </c:pt>
                <c:pt idx="46">
                  <c:v>194.85006998776223</c:v>
                </c:pt>
                <c:pt idx="47">
                  <c:v>198.97131443793992</c:v>
                </c:pt>
                <c:pt idx="48">
                  <c:v>203.09042939241621</c:v>
                </c:pt>
                <c:pt idx="49">
                  <c:v>207.2074643269334</c:v>
                </c:pt>
                <c:pt idx="50">
                  <c:v>211.32246658237679</c:v>
                </c:pt>
                <c:pt idx="51">
                  <c:v>215.43548149771718</c:v>
                </c:pt>
                <c:pt idx="52">
                  <c:v>219.54655253223132</c:v>
                </c:pt>
                <c:pt idx="53">
                  <c:v>223.65572137805506</c:v>
                </c:pt>
                <c:pt idx="54">
                  <c:v>227.76302806400201</c:v>
                </c:pt>
                <c:pt idx="55">
                  <c:v>231.86851105147409</c:v>
                </c:pt>
                <c:pt idx="56">
                  <c:v>235.97220732319946</c:v>
                </c:pt>
                <c:pt idx="57">
                  <c:v>240.07415246545301</c:v>
                </c:pt>
                <c:pt idx="58">
                  <c:v>244.17438074434287</c:v>
                </c:pt>
                <c:pt idx="59">
                  <c:v>248.27292517668727</c:v>
                </c:pt>
                <c:pt idx="60">
                  <c:v>252.36981759595039</c:v>
                </c:pt>
                <c:pt idx="61">
                  <c:v>256.46508871365705</c:v>
                </c:pt>
                <c:pt idx="62">
                  <c:v>260.55876817666677</c:v>
                </c:pt>
                <c:pt idx="63">
                  <c:v>264.65088462064733</c:v>
                </c:pt>
                <c:pt idx="64">
                  <c:v>268.74146572005776</c:v>
                </c:pt>
                <c:pt idx="65">
                  <c:v>272.83053823491764</c:v>
                </c:pt>
                <c:pt idx="66">
                  <c:v>276.91812805461763</c:v>
                </c:pt>
                <c:pt idx="67">
                  <c:v>281.00426023899882</c:v>
                </c:pt>
                <c:pt idx="68">
                  <c:v>285.08895905691003</c:v>
                </c:pt>
                <c:pt idx="69">
                  <c:v>289.17224802243294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0059088"/>
        <c:axId val="1140062352"/>
      </c:scatterChart>
      <c:valAx>
        <c:axId val="1140059088"/>
        <c:scaling>
          <c:orientation val="minMax"/>
          <c:max val="70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fr-FR" b="1"/>
                  <a:t>années</a:t>
                </a:r>
              </a:p>
            </c:rich>
          </c:tx>
          <c:layout>
            <c:manualLayout>
              <c:xMode val="edge"/>
              <c:yMode val="edge"/>
              <c:x val="0.8776232817809122"/>
              <c:y val="0.887624381643300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fr-FR"/>
          </a:p>
        </c:txPr>
        <c:crossAx val="1140062352"/>
        <c:crosses val="autoZero"/>
        <c:crossBetween val="midCat"/>
        <c:majorUnit val="10"/>
        <c:minorUnit val="5"/>
      </c:valAx>
      <c:valAx>
        <c:axId val="1140062352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b="1"/>
                </a:pPr>
                <a:r>
                  <a:rPr lang="fr-FR" b="1"/>
                  <a:t>tCO₂/ha</a:t>
                </a:r>
              </a:p>
            </c:rich>
          </c:tx>
          <c:layout>
            <c:manualLayout>
              <c:xMode val="edge"/>
              <c:yMode val="edge"/>
              <c:x val="6.8399175424960316E-3"/>
              <c:y val="1.298700467319634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/>
            </a:pPr>
            <a:endParaRPr lang="fr-FR"/>
          </a:p>
        </c:txPr>
        <c:crossAx val="114005908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386518132872089E-2"/>
          <c:y val="0.89302740055687779"/>
          <c:w val="0.73140801244933307"/>
          <c:h val="0.10032127969297089"/>
        </c:manualLayout>
      </c:layout>
      <c:overlay val="0"/>
      <c:txPr>
        <a:bodyPr/>
        <a:lstStyle/>
        <a:p>
          <a:pPr>
            <a:defRPr sz="1000"/>
          </a:pPr>
          <a:endParaRPr lang="fr-F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fr-FR"/>
    </a:p>
  </c:txPr>
  <c:printSettings>
    <c:headerFooter alignWithMargins="0"/>
    <c:pageMargins b="0.98425196899999978" l="0.78740157499999996" r="0.78740157499999996" t="0.98425196899999978" header="0.49212598450000011" footer="0.4921259845000001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173831</xdr:colOff>
      <xdr:row>16</xdr:row>
      <xdr:rowOff>82795</xdr:rowOff>
    </xdr:from>
    <xdr:to>
      <xdr:col>22</xdr:col>
      <xdr:colOff>369277</xdr:colOff>
      <xdr:row>40</xdr:row>
      <xdr:rowOff>15386</xdr:rowOff>
    </xdr:to>
    <xdr:graphicFrame macro="">
      <xdr:nvGraphicFramePr>
        <xdr:cNvPr id="126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vail%20SMartel%20FPF-IDF\Quantification\Analyse_donn&#233;esCarbo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ueil"/>
      <sheetName val="Saisie"/>
      <sheetName val="TCD1"/>
      <sheetName val="TCD2"/>
      <sheetName val="Résultats"/>
      <sheetName val="Paramètres"/>
      <sheetName val="échantillonnage"/>
    </sheetNames>
    <sheetDataSet>
      <sheetData sheetId="0" refreshError="1"/>
      <sheetData sheetId="1">
        <row r="1">
          <cell r="A1" t="str">
            <v>ID arbre</v>
          </cell>
        </row>
        <row r="2001">
          <cell r="A2001">
            <v>1</v>
          </cell>
        </row>
      </sheetData>
      <sheetData sheetId="2" refreshError="1"/>
      <sheetData sheetId="3">
        <row r="1">
          <cell r="G1">
            <v>0</v>
          </cell>
        </row>
        <row r="2">
          <cell r="G2" t="str">
            <v>Total</v>
          </cell>
        </row>
        <row r="3">
          <cell r="F3">
            <v>0</v>
          </cell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1">
          <cell r="G11">
            <v>0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0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>
            <v>0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7">
          <cell r="G117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2">
          <cell r="G132">
            <v>0</v>
          </cell>
        </row>
        <row r="133">
          <cell r="G133">
            <v>0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0">
          <cell r="G140">
            <v>0</v>
          </cell>
        </row>
        <row r="141">
          <cell r="G141">
            <v>0</v>
          </cell>
        </row>
        <row r="142">
          <cell r="G142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>
            <v>0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>
            <v>0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>
            <v>0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</sheetData>
      <sheetData sheetId="4">
        <row r="1">
          <cell r="D1" t="str">
            <v>C (tC/ha)</v>
          </cell>
        </row>
        <row r="2">
          <cell r="A2" t="str">
            <v>Moyenne</v>
          </cell>
          <cell r="D2">
            <v>2.0938629534526707</v>
          </cell>
        </row>
        <row r="3">
          <cell r="D3" t="str">
            <v/>
          </cell>
        </row>
        <row r="4">
          <cell r="D4" t="str">
            <v/>
          </cell>
        </row>
        <row r="5">
          <cell r="D5" t="str">
            <v/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8" sqref="A1:C8"/>
    </sheetView>
  </sheetViews>
  <sheetFormatPr baseColWidth="10" defaultRowHeight="12.75" x14ac:dyDescent="0.2"/>
  <cols>
    <col min="1" max="1" width="22.85546875" customWidth="1"/>
    <col min="2" max="2" width="4.42578125" customWidth="1"/>
    <col min="3" max="3" width="8.5703125" customWidth="1"/>
  </cols>
  <sheetData>
    <row r="1" spans="1:3" x14ac:dyDescent="0.2">
      <c r="A1" s="39" t="e">
        <f>#REF!</f>
        <v>#REF!</v>
      </c>
      <c r="B1" s="39"/>
      <c r="C1" s="39"/>
    </row>
    <row r="2" spans="1:3" x14ac:dyDescent="0.2">
      <c r="A2" s="5" t="s">
        <v>1</v>
      </c>
      <c r="B2" s="14" t="e">
        <f>#REF!</f>
        <v>#REF!</v>
      </c>
      <c r="C2" s="6"/>
    </row>
    <row r="3" spans="1:3" x14ac:dyDescent="0.2">
      <c r="A3" s="3" t="s">
        <v>2</v>
      </c>
      <c r="B3" s="2" t="e">
        <f>#REF!</f>
        <v>#REF!</v>
      </c>
      <c r="C3" s="2" t="e">
        <f>#REF!</f>
        <v>#REF!</v>
      </c>
    </row>
    <row r="4" spans="1:3" x14ac:dyDescent="0.2">
      <c r="A4" s="40" t="s">
        <v>3</v>
      </c>
      <c r="B4" s="40"/>
      <c r="C4" s="40"/>
    </row>
    <row r="5" spans="1:3" x14ac:dyDescent="0.2">
      <c r="A5" s="13" t="e">
        <f>#REF!</f>
        <v>#REF!</v>
      </c>
      <c r="B5" s="8" t="e">
        <f>#REF!</f>
        <v>#REF!</v>
      </c>
      <c r="C5" s="7"/>
    </row>
    <row r="6" spans="1:3" x14ac:dyDescent="0.2">
      <c r="A6" s="10" t="s">
        <v>2</v>
      </c>
      <c r="B6" s="9" t="e">
        <f>#REF!</f>
        <v>#REF!</v>
      </c>
      <c r="C6" s="9" t="e">
        <f>#REF!</f>
        <v>#REF!</v>
      </c>
    </row>
    <row r="7" spans="1:3" x14ac:dyDescent="0.2">
      <c r="A7" s="11" t="e">
        <f>#REF!</f>
        <v>#REF!</v>
      </c>
      <c r="B7" s="9" t="e">
        <f>#REF!</f>
        <v>#REF!</v>
      </c>
      <c r="C7" s="9" t="e">
        <f>#REF!</f>
        <v>#REF!</v>
      </c>
    </row>
    <row r="8" spans="1:3" ht="24.75" customHeight="1" x14ac:dyDescent="0.2">
      <c r="A8" s="12" t="e">
        <f>#REF!</f>
        <v>#REF!</v>
      </c>
      <c r="B8" s="4" t="e">
        <f>#REF!</f>
        <v>#REF!</v>
      </c>
      <c r="C8" s="1"/>
    </row>
  </sheetData>
  <mergeCells count="2">
    <mergeCell ref="A1:C1"/>
    <mergeCell ref="A4:C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tabSelected="1" topLeftCell="K1" zoomScaleNormal="100" workbookViewId="0">
      <selection activeCell="P6" sqref="P6"/>
    </sheetView>
  </sheetViews>
  <sheetFormatPr baseColWidth="10" defaultRowHeight="12.75" x14ac:dyDescent="0.2"/>
  <cols>
    <col min="1" max="1" width="6.85546875" bestFit="1" customWidth="1"/>
    <col min="2" max="2" width="9.28515625" customWidth="1"/>
    <col min="3" max="3" width="11.28515625" customWidth="1"/>
    <col min="4" max="4" width="9.28515625" customWidth="1"/>
    <col min="5" max="5" width="9.7109375" bestFit="1" customWidth="1"/>
    <col min="6" max="6" width="6.85546875" style="15" bestFit="1" customWidth="1"/>
    <col min="7" max="7" width="9.5703125" bestFit="1" customWidth="1"/>
    <col min="8" max="10" width="9.42578125" bestFit="1" customWidth="1"/>
    <col min="11" max="11" width="6.85546875" bestFit="1" customWidth="1"/>
    <col min="12" max="12" width="9" bestFit="1" customWidth="1"/>
    <col min="13" max="13" width="9.42578125" bestFit="1" customWidth="1"/>
    <col min="14" max="14" width="11.7109375" bestFit="1" customWidth="1"/>
    <col min="15" max="15" width="8.42578125" bestFit="1" customWidth="1"/>
    <col min="16" max="16" width="9.42578125" bestFit="1" customWidth="1"/>
    <col min="17" max="17" width="9.7109375" bestFit="1" customWidth="1"/>
    <col min="18" max="18" width="11" bestFit="1" customWidth="1"/>
    <col min="19" max="19" width="9.42578125" bestFit="1" customWidth="1"/>
    <col min="21" max="21" width="38.28515625" bestFit="1" customWidth="1"/>
  </cols>
  <sheetData>
    <row r="1" spans="1:22" ht="60" x14ac:dyDescent="0.2">
      <c r="A1" s="42" t="s">
        <v>0</v>
      </c>
      <c r="B1" s="43" t="s">
        <v>26</v>
      </c>
      <c r="C1" s="44" t="s">
        <v>27</v>
      </c>
      <c r="D1" s="44" t="s">
        <v>17</v>
      </c>
      <c r="E1" s="44" t="s">
        <v>28</v>
      </c>
      <c r="F1" s="45" t="s">
        <v>0</v>
      </c>
      <c r="G1" s="46" t="s">
        <v>26</v>
      </c>
      <c r="H1" s="47" t="s">
        <v>16</v>
      </c>
      <c r="I1" s="47" t="s">
        <v>17</v>
      </c>
      <c r="J1" s="47" t="s">
        <v>30</v>
      </c>
      <c r="K1" s="48" t="s">
        <v>0</v>
      </c>
      <c r="L1" s="49" t="s">
        <v>18</v>
      </c>
      <c r="M1" s="50" t="s">
        <v>19</v>
      </c>
      <c r="N1" s="50" t="s">
        <v>20</v>
      </c>
      <c r="O1" s="49" t="s">
        <v>21</v>
      </c>
      <c r="P1" s="49" t="s">
        <v>22</v>
      </c>
      <c r="Q1" s="49" t="s">
        <v>23</v>
      </c>
      <c r="R1" s="49" t="s">
        <v>24</v>
      </c>
      <c r="S1" s="49" t="s">
        <v>25</v>
      </c>
      <c r="U1" s="56" t="s">
        <v>29</v>
      </c>
      <c r="V1" s="57">
        <v>0.5</v>
      </c>
    </row>
    <row r="2" spans="1:22" ht="15" x14ac:dyDescent="0.25">
      <c r="A2" s="28">
        <v>0</v>
      </c>
      <c r="B2" s="35">
        <v>0</v>
      </c>
      <c r="C2" s="29">
        <f>B2*1.56*0.57</f>
        <v>0</v>
      </c>
      <c r="D2" s="29">
        <v>0</v>
      </c>
      <c r="E2" s="29">
        <f>(C2+D2)*44/12</f>
        <v>0</v>
      </c>
      <c r="F2" s="31">
        <v>0</v>
      </c>
      <c r="G2" s="31">
        <v>0</v>
      </c>
      <c r="H2" s="32">
        <f>G2*$V$1*1.56</f>
        <v>0</v>
      </c>
      <c r="I2" s="33">
        <v>0</v>
      </c>
      <c r="J2" s="33">
        <f>(H2+I2)*0.475*44/12</f>
        <v>0</v>
      </c>
      <c r="K2" s="51">
        <v>0</v>
      </c>
      <c r="L2" s="52"/>
      <c r="M2" s="53"/>
      <c r="N2" s="54"/>
      <c r="O2" s="54"/>
      <c r="P2" s="54"/>
      <c r="Q2" s="54"/>
      <c r="R2" s="54"/>
      <c r="S2" s="54"/>
      <c r="U2" s="18" t="s">
        <v>32</v>
      </c>
      <c r="V2" s="25">
        <f>AVERAGE(J2:J79)</f>
        <v>259.12338004584961</v>
      </c>
    </row>
    <row r="3" spans="1:22" ht="15" x14ac:dyDescent="0.25">
      <c r="A3" s="28">
        <f>A2+1</f>
        <v>1</v>
      </c>
      <c r="B3" s="35">
        <f>B2+1</f>
        <v>1</v>
      </c>
      <c r="C3" s="35">
        <f t="shared" ref="C3:C66" si="0">B3*1.56*0.57</f>
        <v>0.88919999999999999</v>
      </c>
      <c r="D3" s="35">
        <f t="shared" ref="D3:D66" si="1">EXP(-1.0587+0.8836*LN(C3)+0.284)</f>
        <v>0.41542055579923082</v>
      </c>
      <c r="E3" s="35">
        <f t="shared" ref="E3:E66" si="2">(C3+D3)*44/12</f>
        <v>4.7836087045971789</v>
      </c>
      <c r="F3" s="30">
        <v>1</v>
      </c>
      <c r="G3" s="30">
        <v>1</v>
      </c>
      <c r="H3" s="41">
        <f t="shared" ref="H3:H66" si="3">G3*$V$1*1.56</f>
        <v>0.78</v>
      </c>
      <c r="I3" s="37">
        <f t="shared" ref="I3:I66" si="4">EXP(-1.0587+0.8836*LN(H3)+0.284)</f>
        <v>0.37000437204488423</v>
      </c>
      <c r="J3" s="37">
        <f t="shared" ref="J3:J66" si="5">(H3+I3)*0.475*44/12</f>
        <v>2.0029242813115067</v>
      </c>
      <c r="K3" s="51">
        <v>1</v>
      </c>
      <c r="L3" s="52"/>
      <c r="M3" s="55"/>
      <c r="N3" s="54"/>
      <c r="O3" s="54"/>
      <c r="P3" s="54"/>
      <c r="Q3" s="54"/>
      <c r="R3" s="54"/>
      <c r="S3" s="54"/>
      <c r="U3" s="18" t="s">
        <v>31</v>
      </c>
      <c r="V3" s="25">
        <f>AVERAGE(E2:E71)</f>
        <v>146.54030426792909</v>
      </c>
    </row>
    <row r="4" spans="1:22" ht="15" x14ac:dyDescent="0.25">
      <c r="A4" s="28">
        <f t="shared" ref="A4:B67" si="6">A3+1</f>
        <v>2</v>
      </c>
      <c r="B4" s="35">
        <f t="shared" si="6"/>
        <v>2</v>
      </c>
      <c r="C4" s="35">
        <f t="shared" si="0"/>
        <v>1.7784</v>
      </c>
      <c r="D4" s="35">
        <f t="shared" si="1"/>
        <v>0.76643986660078545</v>
      </c>
      <c r="E4" s="35">
        <f t="shared" si="2"/>
        <v>9.3310795108695466</v>
      </c>
      <c r="F4" s="30">
        <v>2</v>
      </c>
      <c r="G4" s="30">
        <v>2</v>
      </c>
      <c r="H4" s="41">
        <f t="shared" si="3"/>
        <v>1.56</v>
      </c>
      <c r="I4" s="37">
        <f t="shared" si="4"/>
        <v>0.68264821659148534</v>
      </c>
      <c r="J4" s="37">
        <f t="shared" si="5"/>
        <v>3.9059456438968367</v>
      </c>
      <c r="K4" s="51">
        <v>2</v>
      </c>
      <c r="L4" s="52"/>
      <c r="M4" s="53"/>
      <c r="N4" s="54"/>
      <c r="O4" s="54"/>
      <c r="P4" s="54"/>
      <c r="Q4" s="54"/>
      <c r="R4" s="54"/>
      <c r="S4" s="54"/>
      <c r="U4" s="19" t="s">
        <v>13</v>
      </c>
      <c r="V4" s="26">
        <f>V2-V3</f>
        <v>112.58307577792053</v>
      </c>
    </row>
    <row r="5" spans="1:22" ht="15" x14ac:dyDescent="0.25">
      <c r="A5" s="28">
        <f t="shared" si="6"/>
        <v>3</v>
      </c>
      <c r="B5" s="35">
        <f t="shared" si="6"/>
        <v>3</v>
      </c>
      <c r="C5" s="35">
        <f t="shared" si="0"/>
        <v>2.6675999999999997</v>
      </c>
      <c r="D5" s="35">
        <f t="shared" si="1"/>
        <v>1.0966608080083624</v>
      </c>
      <c r="E5" s="35">
        <f t="shared" si="2"/>
        <v>13.802289629363996</v>
      </c>
      <c r="F5" s="30">
        <v>3</v>
      </c>
      <c r="G5" s="30">
        <v>3</v>
      </c>
      <c r="H5" s="41">
        <f t="shared" si="3"/>
        <v>2.34</v>
      </c>
      <c r="I5" s="37">
        <f t="shared" si="4"/>
        <v>0.97676749007450259</v>
      </c>
      <c r="J5" s="37">
        <f t="shared" si="5"/>
        <v>5.7767033785464248</v>
      </c>
      <c r="K5" s="51">
        <v>3</v>
      </c>
      <c r="L5" s="52"/>
      <c r="M5" s="54"/>
      <c r="N5" s="54"/>
      <c r="O5" s="54"/>
      <c r="P5" s="54"/>
      <c r="Q5" s="54"/>
      <c r="R5" s="54"/>
      <c r="S5" s="54"/>
      <c r="U5" s="19" t="s">
        <v>14</v>
      </c>
      <c r="V5" s="26">
        <f>J35-E32</f>
        <v>118.25173614043177</v>
      </c>
    </row>
    <row r="6" spans="1:22" ht="15" x14ac:dyDescent="0.25">
      <c r="A6" s="28">
        <f t="shared" si="6"/>
        <v>4</v>
      </c>
      <c r="B6" s="35">
        <f t="shared" si="6"/>
        <v>4</v>
      </c>
      <c r="C6" s="35">
        <f t="shared" si="0"/>
        <v>3.5568</v>
      </c>
      <c r="D6" s="35">
        <f t="shared" si="1"/>
        <v>1.4140611505968179</v>
      </c>
      <c r="E6" s="35">
        <f t="shared" si="2"/>
        <v>18.226490885521667</v>
      </c>
      <c r="F6" s="30">
        <v>4</v>
      </c>
      <c r="G6" s="30">
        <v>4</v>
      </c>
      <c r="H6" s="41">
        <f t="shared" si="3"/>
        <v>3.12</v>
      </c>
      <c r="I6" s="37">
        <f t="shared" si="4"/>
        <v>1.2594677869347046</v>
      </c>
      <c r="J6" s="37">
        <f t="shared" si="5"/>
        <v>7.6275730622446112</v>
      </c>
      <c r="K6" s="51">
        <v>4</v>
      </c>
      <c r="L6" s="52"/>
      <c r="M6" s="54"/>
      <c r="N6" s="54"/>
      <c r="O6" s="54"/>
      <c r="P6" s="54"/>
      <c r="Q6" s="54"/>
      <c r="R6" s="54"/>
      <c r="S6" s="54"/>
      <c r="U6" s="20" t="s">
        <v>4</v>
      </c>
      <c r="V6" s="27">
        <f>V4</f>
        <v>112.58307577792053</v>
      </c>
    </row>
    <row r="7" spans="1:22" ht="15" x14ac:dyDescent="0.25">
      <c r="A7" s="28">
        <f t="shared" si="6"/>
        <v>5</v>
      </c>
      <c r="B7" s="35">
        <f t="shared" si="6"/>
        <v>5</v>
      </c>
      <c r="C7" s="35">
        <f t="shared" si="0"/>
        <v>4.4459999999999997</v>
      </c>
      <c r="D7" s="35">
        <f t="shared" si="1"/>
        <v>1.7222566815192897</v>
      </c>
      <c r="E7" s="35">
        <f t="shared" si="2"/>
        <v>22.616941165570726</v>
      </c>
      <c r="F7" s="30">
        <v>5</v>
      </c>
      <c r="G7" s="30">
        <v>5</v>
      </c>
      <c r="H7" s="41">
        <f t="shared" si="3"/>
        <v>3.9000000000000004</v>
      </c>
      <c r="I7" s="37">
        <f t="shared" si="4"/>
        <v>1.5339695955094361</v>
      </c>
      <c r="J7" s="37">
        <f t="shared" si="5"/>
        <v>9.4641637121789355</v>
      </c>
      <c r="K7" s="51">
        <v>5</v>
      </c>
      <c r="L7" s="52"/>
      <c r="M7" s="54"/>
      <c r="N7" s="54"/>
      <c r="O7" s="54"/>
      <c r="P7" s="54"/>
      <c r="Q7" s="54"/>
      <c r="R7" s="54"/>
      <c r="S7" s="54"/>
      <c r="U7" s="20" t="s">
        <v>5</v>
      </c>
      <c r="V7" s="20">
        <v>0</v>
      </c>
    </row>
    <row r="8" spans="1:22" ht="15" x14ac:dyDescent="0.25">
      <c r="A8" s="28">
        <f t="shared" si="6"/>
        <v>6</v>
      </c>
      <c r="B8" s="35">
        <f t="shared" si="6"/>
        <v>6</v>
      </c>
      <c r="C8" s="35">
        <f t="shared" si="0"/>
        <v>5.3351999999999995</v>
      </c>
      <c r="D8" s="35">
        <f t="shared" si="1"/>
        <v>2.0233099967312578</v>
      </c>
      <c r="E8" s="35">
        <f t="shared" si="2"/>
        <v>26.981203321347945</v>
      </c>
      <c r="F8" s="30">
        <v>6</v>
      </c>
      <c r="G8" s="30">
        <v>7</v>
      </c>
      <c r="H8" s="41">
        <f t="shared" si="3"/>
        <v>5.46</v>
      </c>
      <c r="I8" s="37">
        <f t="shared" si="4"/>
        <v>2.0650733588092969</v>
      </c>
      <c r="J8" s="37">
        <f t="shared" si="5"/>
        <v>13.106169433259526</v>
      </c>
      <c r="K8" s="51">
        <v>6</v>
      </c>
      <c r="L8" s="52"/>
      <c r="M8" s="54"/>
      <c r="N8" s="54"/>
      <c r="O8" s="54"/>
      <c r="P8" s="54"/>
      <c r="Q8" s="54"/>
      <c r="R8" s="54"/>
      <c r="S8" s="54"/>
      <c r="U8" s="20" t="s">
        <v>6</v>
      </c>
      <c r="V8" s="27">
        <f>30*10/30*44/12</f>
        <v>36.666666666666664</v>
      </c>
    </row>
    <row r="9" spans="1:22" ht="15" x14ac:dyDescent="0.25">
      <c r="A9" s="28">
        <f t="shared" si="6"/>
        <v>7</v>
      </c>
      <c r="B9" s="35">
        <f t="shared" si="6"/>
        <v>7</v>
      </c>
      <c r="C9" s="35">
        <f t="shared" si="0"/>
        <v>6.2243999999999993</v>
      </c>
      <c r="D9" s="35">
        <f t="shared" si="1"/>
        <v>2.3185507720937846</v>
      </c>
      <c r="E9" s="35">
        <f t="shared" si="2"/>
        <v>31.32415283101054</v>
      </c>
      <c r="F9" s="30">
        <v>7</v>
      </c>
      <c r="G9" s="30">
        <v>9</v>
      </c>
      <c r="H9" s="41">
        <f t="shared" si="3"/>
        <v>7.0200000000000005</v>
      </c>
      <c r="I9" s="37">
        <f t="shared" si="4"/>
        <v>2.5785498814341241</v>
      </c>
      <c r="J9" s="37">
        <f t="shared" si="5"/>
        <v>16.717474376831099</v>
      </c>
      <c r="K9" s="51">
        <v>7</v>
      </c>
      <c r="L9" s="52"/>
      <c r="M9" s="54"/>
      <c r="N9" s="54"/>
      <c r="O9" s="54"/>
      <c r="P9" s="54"/>
      <c r="Q9" s="54"/>
      <c r="R9" s="54"/>
      <c r="S9" s="54"/>
      <c r="U9" s="20" t="s">
        <v>7</v>
      </c>
      <c r="V9" s="20">
        <v>0</v>
      </c>
    </row>
    <row r="10" spans="1:22" ht="15" x14ac:dyDescent="0.25">
      <c r="A10" s="28">
        <f t="shared" si="6"/>
        <v>8</v>
      </c>
      <c r="B10" s="35">
        <f t="shared" si="6"/>
        <v>8</v>
      </c>
      <c r="C10" s="35">
        <f t="shared" si="0"/>
        <v>7.1135999999999999</v>
      </c>
      <c r="D10" s="35">
        <f t="shared" si="1"/>
        <v>2.6089051793396725</v>
      </c>
      <c r="E10" s="35">
        <f t="shared" si="2"/>
        <v>35.649185657578798</v>
      </c>
      <c r="F10" s="30">
        <v>8</v>
      </c>
      <c r="G10" s="30">
        <v>12</v>
      </c>
      <c r="H10" s="41">
        <f t="shared" si="3"/>
        <v>9.36</v>
      </c>
      <c r="I10" s="37">
        <f t="shared" si="4"/>
        <v>3.3248450073034994</v>
      </c>
      <c r="J10" s="37">
        <f t="shared" si="5"/>
        <v>22.092771721053595</v>
      </c>
      <c r="K10" s="51">
        <v>8</v>
      </c>
      <c r="L10" s="52"/>
      <c r="M10" s="54"/>
      <c r="N10" s="54"/>
      <c r="O10" s="54"/>
      <c r="P10" s="54"/>
      <c r="Q10" s="54"/>
      <c r="R10" s="54"/>
      <c r="S10" s="54"/>
      <c r="U10" s="17" t="s">
        <v>8</v>
      </c>
      <c r="V10" s="24">
        <f>SUM(V6:V9)</f>
        <v>149.24974244458718</v>
      </c>
    </row>
    <row r="11" spans="1:22" ht="15" x14ac:dyDescent="0.25">
      <c r="A11" s="28">
        <f t="shared" si="6"/>
        <v>9</v>
      </c>
      <c r="B11" s="35">
        <f t="shared" si="6"/>
        <v>9</v>
      </c>
      <c r="C11" s="35">
        <f t="shared" si="0"/>
        <v>8.0028000000000006</v>
      </c>
      <c r="D11" s="35">
        <f t="shared" si="1"/>
        <v>2.8950539664743791</v>
      </c>
      <c r="E11" s="35">
        <f t="shared" si="2"/>
        <v>39.958797877072726</v>
      </c>
      <c r="F11" s="30">
        <v>9</v>
      </c>
      <c r="G11" s="30">
        <v>15</v>
      </c>
      <c r="H11" s="41">
        <f t="shared" si="3"/>
        <v>11.700000000000001</v>
      </c>
      <c r="I11" s="37">
        <f t="shared" si="4"/>
        <v>4.0494971001980291</v>
      </c>
      <c r="J11" s="37">
        <f t="shared" si="5"/>
        <v>27.430374116178239</v>
      </c>
      <c r="K11" s="51">
        <v>9</v>
      </c>
      <c r="L11" s="52"/>
      <c r="M11" s="54"/>
      <c r="N11" s="54"/>
      <c r="O11" s="54"/>
      <c r="P11" s="54"/>
      <c r="Q11" s="54"/>
      <c r="R11" s="54"/>
      <c r="S11" s="54"/>
      <c r="U11" s="18" t="s">
        <v>9</v>
      </c>
      <c r="V11" s="26">
        <f>SUM(L2:L35)</f>
        <v>55</v>
      </c>
    </row>
    <row r="12" spans="1:22" ht="15" x14ac:dyDescent="0.25">
      <c r="A12" s="28">
        <f t="shared" si="6"/>
        <v>10</v>
      </c>
      <c r="B12" s="35">
        <f t="shared" si="6"/>
        <v>10</v>
      </c>
      <c r="C12" s="35">
        <f t="shared" si="0"/>
        <v>8.8919999999999995</v>
      </c>
      <c r="D12" s="35">
        <f t="shared" si="1"/>
        <v>3.177517729464268</v>
      </c>
      <c r="E12" s="35">
        <f t="shared" si="2"/>
        <v>44.254898341368978</v>
      </c>
      <c r="F12" s="30">
        <v>10</v>
      </c>
      <c r="G12" s="30">
        <v>18</v>
      </c>
      <c r="H12" s="41">
        <f t="shared" si="3"/>
        <v>14.040000000000001</v>
      </c>
      <c r="I12" s="37">
        <f t="shared" si="4"/>
        <v>4.7573558880532927</v>
      </c>
      <c r="J12" s="37">
        <f t="shared" si="5"/>
        <v>32.73872817169282</v>
      </c>
      <c r="K12" s="51">
        <v>10</v>
      </c>
      <c r="L12" s="52"/>
      <c r="M12" s="54"/>
      <c r="N12" s="54"/>
      <c r="O12" s="54"/>
      <c r="P12" s="54"/>
      <c r="Q12" s="54"/>
      <c r="R12" s="54"/>
      <c r="S12" s="54"/>
      <c r="U12" s="18" t="s">
        <v>10</v>
      </c>
      <c r="V12" s="19">
        <v>0.25</v>
      </c>
    </row>
    <row r="13" spans="1:22" ht="15" x14ac:dyDescent="0.25">
      <c r="A13" s="28">
        <f t="shared" si="6"/>
        <v>11</v>
      </c>
      <c r="B13" s="35">
        <f t="shared" si="6"/>
        <v>11</v>
      </c>
      <c r="C13" s="35">
        <f t="shared" si="0"/>
        <v>9.7812000000000001</v>
      </c>
      <c r="D13" s="35">
        <f t="shared" si="1"/>
        <v>3.4567069199829903</v>
      </c>
      <c r="E13" s="35">
        <f t="shared" si="2"/>
        <v>48.538992039937625</v>
      </c>
      <c r="F13" s="30">
        <v>11</v>
      </c>
      <c r="G13" s="30">
        <v>21</v>
      </c>
      <c r="H13" s="41">
        <f t="shared" si="3"/>
        <v>16.38</v>
      </c>
      <c r="I13" s="37">
        <f t="shared" si="4"/>
        <v>5.4515478029518825</v>
      </c>
      <c r="J13" s="37">
        <f t="shared" si="5"/>
        <v>38.023279090141195</v>
      </c>
      <c r="K13" s="51">
        <v>11</v>
      </c>
      <c r="L13" s="52"/>
      <c r="M13" s="54"/>
      <c r="N13" s="54"/>
      <c r="O13" s="54"/>
      <c r="P13" s="54"/>
      <c r="Q13" s="54"/>
      <c r="R13" s="54"/>
      <c r="S13" s="54"/>
      <c r="U13" s="17" t="s">
        <v>15</v>
      </c>
      <c r="V13" s="24">
        <f>V11*V12</f>
        <v>13.75</v>
      </c>
    </row>
    <row r="14" spans="1:22" ht="15" x14ac:dyDescent="0.25">
      <c r="A14" s="28">
        <f t="shared" si="6"/>
        <v>12</v>
      </c>
      <c r="B14" s="35">
        <f t="shared" si="6"/>
        <v>12</v>
      </c>
      <c r="C14" s="35">
        <f t="shared" si="0"/>
        <v>10.670399999999999</v>
      </c>
      <c r="D14" s="35">
        <f t="shared" si="1"/>
        <v>3.7329530817348457</v>
      </c>
      <c r="E14" s="35">
        <f t="shared" si="2"/>
        <v>52.812294633027768</v>
      </c>
      <c r="F14" s="30">
        <v>12</v>
      </c>
      <c r="G14" s="30">
        <v>25</v>
      </c>
      <c r="H14" s="41">
        <f t="shared" si="3"/>
        <v>19.5</v>
      </c>
      <c r="I14" s="37">
        <f t="shared" si="4"/>
        <v>6.359553826196243</v>
      </c>
      <c r="J14" s="37">
        <f t="shared" si="5"/>
        <v>45.038722913958459</v>
      </c>
      <c r="K14" s="51">
        <v>12</v>
      </c>
      <c r="L14" s="52"/>
      <c r="M14" s="54"/>
      <c r="N14" s="54"/>
      <c r="O14" s="54"/>
      <c r="P14" s="54"/>
      <c r="Q14" s="54"/>
      <c r="R14" s="54"/>
      <c r="S14" s="54"/>
      <c r="U14" s="17" t="s">
        <v>12</v>
      </c>
      <c r="V14" s="24">
        <v>0</v>
      </c>
    </row>
    <row r="15" spans="1:22" ht="15" x14ac:dyDescent="0.25">
      <c r="A15" s="28">
        <f t="shared" si="6"/>
        <v>13</v>
      </c>
      <c r="B15" s="35">
        <f t="shared" si="6"/>
        <v>13</v>
      </c>
      <c r="C15" s="35">
        <f t="shared" si="0"/>
        <v>11.5596</v>
      </c>
      <c r="D15" s="35">
        <f t="shared" si="1"/>
        <v>4.0065293501366055</v>
      </c>
      <c r="E15" s="35">
        <f t="shared" si="2"/>
        <v>57.075807617167555</v>
      </c>
      <c r="F15" s="30">
        <v>13</v>
      </c>
      <c r="G15" s="30">
        <v>29</v>
      </c>
      <c r="H15" s="41">
        <f t="shared" si="3"/>
        <v>22.62</v>
      </c>
      <c r="I15" s="37">
        <f t="shared" si="4"/>
        <v>7.2507298901297004</v>
      </c>
      <c r="J15" s="37">
        <f t="shared" si="5"/>
        <v>52.024854558642566</v>
      </c>
      <c r="K15" s="51">
        <v>13</v>
      </c>
      <c r="L15" s="52"/>
      <c r="M15" s="54"/>
      <c r="N15" s="54"/>
      <c r="O15" s="54"/>
      <c r="P15" s="54"/>
      <c r="Q15" s="54"/>
      <c r="R15" s="54"/>
      <c r="S15" s="54"/>
    </row>
    <row r="16" spans="1:22" ht="15" x14ac:dyDescent="0.25">
      <c r="A16" s="28">
        <f t="shared" si="6"/>
        <v>14</v>
      </c>
      <c r="B16" s="35">
        <f t="shared" si="6"/>
        <v>14</v>
      </c>
      <c r="C16" s="35">
        <f t="shared" si="0"/>
        <v>12.448799999999999</v>
      </c>
      <c r="D16" s="35">
        <f t="shared" si="1"/>
        <v>4.2776644527179633</v>
      </c>
      <c r="E16" s="35">
        <f t="shared" si="2"/>
        <v>61.330369659965868</v>
      </c>
      <c r="F16" s="30">
        <v>14</v>
      </c>
      <c r="G16" s="30">
        <v>34</v>
      </c>
      <c r="H16" s="41">
        <f t="shared" si="3"/>
        <v>26.52</v>
      </c>
      <c r="I16" s="37">
        <f t="shared" si="4"/>
        <v>8.3449094185282213</v>
      </c>
      <c r="J16" s="37">
        <f t="shared" si="5"/>
        <v>60.723050570603313</v>
      </c>
      <c r="K16" s="51">
        <v>14</v>
      </c>
      <c r="L16" s="52"/>
      <c r="M16" s="54"/>
      <c r="N16" s="54"/>
      <c r="O16" s="54"/>
      <c r="P16" s="54"/>
      <c r="Q16" s="54"/>
      <c r="R16" s="54"/>
      <c r="S16" s="54"/>
      <c r="U16" s="21" t="s">
        <v>11</v>
      </c>
      <c r="V16" s="23">
        <f>V10+V13+V14</f>
        <v>162.99974244458718</v>
      </c>
    </row>
    <row r="17" spans="1:19" ht="15" x14ac:dyDescent="0.25">
      <c r="A17" s="28">
        <f t="shared" si="6"/>
        <v>15</v>
      </c>
      <c r="B17" s="35">
        <f t="shared" si="6"/>
        <v>15</v>
      </c>
      <c r="C17" s="35">
        <f t="shared" si="0"/>
        <v>13.337999999999999</v>
      </c>
      <c r="D17" s="35">
        <f t="shared" si="1"/>
        <v>4.5465525901071517</v>
      </c>
      <c r="E17" s="35">
        <f t="shared" si="2"/>
        <v>65.576692830392886</v>
      </c>
      <c r="F17" s="30">
        <v>15</v>
      </c>
      <c r="G17" s="30">
        <v>40</v>
      </c>
      <c r="H17" s="41">
        <f t="shared" si="3"/>
        <v>31.200000000000003</v>
      </c>
      <c r="I17" s="37">
        <f t="shared" si="4"/>
        <v>9.6335657126419925</v>
      </c>
      <c r="J17" s="37">
        <f t="shared" si="5"/>
        <v>71.118460282851473</v>
      </c>
      <c r="K17" s="51">
        <v>15</v>
      </c>
      <c r="L17" s="51">
        <v>3</v>
      </c>
      <c r="M17" s="54"/>
      <c r="N17" s="54"/>
      <c r="O17" s="54"/>
      <c r="P17" s="54"/>
      <c r="Q17" s="54"/>
      <c r="R17" s="54"/>
      <c r="S17" s="54"/>
    </row>
    <row r="18" spans="1:19" ht="15" x14ac:dyDescent="0.25">
      <c r="A18" s="28">
        <f t="shared" si="6"/>
        <v>16</v>
      </c>
      <c r="B18" s="35">
        <f t="shared" si="6"/>
        <v>16</v>
      </c>
      <c r="C18" s="35">
        <f t="shared" si="0"/>
        <v>14.2272</v>
      </c>
      <c r="D18" s="35">
        <f t="shared" si="1"/>
        <v>4.81336060460516</v>
      </c>
      <c r="E18" s="35">
        <f t="shared" si="2"/>
        <v>69.815388883552259</v>
      </c>
      <c r="F18" s="30">
        <v>15</v>
      </c>
      <c r="G18" s="30">
        <f>G17-L17</f>
        <v>37</v>
      </c>
      <c r="H18" s="41">
        <f t="shared" si="3"/>
        <v>28.86</v>
      </c>
      <c r="I18" s="37">
        <f t="shared" si="4"/>
        <v>8.9922816103350698</v>
      </c>
      <c r="J18" s="37">
        <f t="shared" si="5"/>
        <v>65.926057138000246</v>
      </c>
      <c r="K18" s="51">
        <v>15</v>
      </c>
      <c r="L18" s="52"/>
      <c r="M18" s="54"/>
      <c r="N18" s="54"/>
      <c r="O18" s="54"/>
      <c r="P18" s="54"/>
      <c r="Q18" s="54"/>
      <c r="R18" s="54"/>
      <c r="S18" s="54"/>
    </row>
    <row r="19" spans="1:19" ht="15" x14ac:dyDescent="0.25">
      <c r="A19" s="28">
        <f t="shared" si="6"/>
        <v>17</v>
      </c>
      <c r="B19" s="35">
        <f t="shared" si="6"/>
        <v>17</v>
      </c>
      <c r="C19" s="35">
        <f t="shared" si="0"/>
        <v>15.116399999999999</v>
      </c>
      <c r="D19" s="35">
        <f t="shared" si="1"/>
        <v>5.0782333044806913</v>
      </c>
      <c r="E19" s="35">
        <f t="shared" si="2"/>
        <v>74.046988783095856</v>
      </c>
      <c r="F19" s="30">
        <f>F18+1</f>
        <v>16</v>
      </c>
      <c r="G19" s="37">
        <f>$G$18+(F19-$F$18)*($G$23-$G$18)/($F$23-$F$18)</f>
        <v>46.6</v>
      </c>
      <c r="H19" s="41">
        <f t="shared" si="3"/>
        <v>36.347999999999999</v>
      </c>
      <c r="I19" s="37">
        <f t="shared" si="4"/>
        <v>11.025356771848859</v>
      </c>
      <c r="J19" s="37">
        <f t="shared" si="5"/>
        <v>82.508596377636763</v>
      </c>
      <c r="K19" s="51">
        <f>K18+1</f>
        <v>16</v>
      </c>
      <c r="L19" s="52"/>
      <c r="M19" s="54"/>
      <c r="N19" s="54"/>
      <c r="O19" s="54"/>
      <c r="P19" s="54"/>
      <c r="Q19" s="54"/>
      <c r="R19" s="54"/>
      <c r="S19" s="54"/>
    </row>
    <row r="20" spans="1:19" ht="15" x14ac:dyDescent="0.25">
      <c r="A20" s="28">
        <f t="shared" si="6"/>
        <v>18</v>
      </c>
      <c r="B20" s="35">
        <f t="shared" si="6"/>
        <v>18</v>
      </c>
      <c r="C20" s="35">
        <f t="shared" si="0"/>
        <v>16.005600000000001</v>
      </c>
      <c r="D20" s="35">
        <f t="shared" si="1"/>
        <v>5.3412974993444156</v>
      </c>
      <c r="E20" s="35">
        <f t="shared" si="2"/>
        <v>78.27195749759619</v>
      </c>
      <c r="F20" s="30">
        <f t="shared" ref="F20:F69" si="7">F19+1</f>
        <v>17</v>
      </c>
      <c r="G20" s="37">
        <f t="shared" ref="G20:G22" si="8">$G$18+(F20-$F$18)*($G$23-$G$18)/($F$23-$F$18)</f>
        <v>56.2</v>
      </c>
      <c r="H20" s="41">
        <f t="shared" si="3"/>
        <v>43.836000000000006</v>
      </c>
      <c r="I20" s="37">
        <f t="shared" si="4"/>
        <v>13.009897179721728</v>
      </c>
      <c r="J20" s="37">
        <f t="shared" si="5"/>
        <v>99.006604254682017</v>
      </c>
      <c r="K20" s="51">
        <f t="shared" ref="K20:K69" si="9">K19+1</f>
        <v>17</v>
      </c>
      <c r="L20" s="52"/>
      <c r="M20" s="54"/>
      <c r="N20" s="54"/>
      <c r="O20" s="54"/>
      <c r="P20" s="54"/>
      <c r="Q20" s="54"/>
      <c r="R20" s="54"/>
      <c r="S20" s="54"/>
    </row>
    <row r="21" spans="1:19" ht="15" x14ac:dyDescent="0.25">
      <c r="A21" s="28">
        <f t="shared" si="6"/>
        <v>19</v>
      </c>
      <c r="B21" s="35">
        <f t="shared" si="6"/>
        <v>19</v>
      </c>
      <c r="C21" s="35">
        <f t="shared" si="0"/>
        <v>16.8948</v>
      </c>
      <c r="D21" s="35">
        <f t="shared" si="1"/>
        <v>5.6026651130643454</v>
      </c>
      <c r="E21" s="35">
        <f t="shared" si="2"/>
        <v>82.490705414569263</v>
      </c>
      <c r="F21" s="30">
        <f t="shared" si="7"/>
        <v>18</v>
      </c>
      <c r="G21" s="37">
        <f t="shared" si="8"/>
        <v>65.8</v>
      </c>
      <c r="H21" s="41">
        <f t="shared" si="3"/>
        <v>51.323999999999998</v>
      </c>
      <c r="I21" s="37">
        <f t="shared" si="4"/>
        <v>14.95516659950003</v>
      </c>
      <c r="J21" s="37">
        <f t="shared" si="5"/>
        <v>115.43621516079588</v>
      </c>
      <c r="K21" s="51">
        <f t="shared" si="9"/>
        <v>18</v>
      </c>
      <c r="L21" s="52"/>
      <c r="M21" s="54"/>
      <c r="N21" s="54"/>
      <c r="O21" s="54"/>
      <c r="P21" s="54"/>
      <c r="Q21" s="54"/>
      <c r="R21" s="54"/>
      <c r="S21" s="54"/>
    </row>
    <row r="22" spans="1:19" ht="15" x14ac:dyDescent="0.25">
      <c r="A22" s="28">
        <f t="shared" si="6"/>
        <v>20</v>
      </c>
      <c r="B22" s="35">
        <f t="shared" si="6"/>
        <v>20</v>
      </c>
      <c r="C22" s="35">
        <f t="shared" si="0"/>
        <v>17.783999999999999</v>
      </c>
      <c r="D22" s="35">
        <f t="shared" si="1"/>
        <v>5.862435622634961</v>
      </c>
      <c r="E22" s="35">
        <f t="shared" si="2"/>
        <v>86.703597282994849</v>
      </c>
      <c r="F22" s="30">
        <f t="shared" si="7"/>
        <v>19</v>
      </c>
      <c r="G22" s="37">
        <f t="shared" si="8"/>
        <v>75.400000000000006</v>
      </c>
      <c r="H22" s="41">
        <f t="shared" si="3"/>
        <v>58.812000000000005</v>
      </c>
      <c r="I22" s="37">
        <f t="shared" si="4"/>
        <v>16.86755663452599</v>
      </c>
      <c r="J22" s="37">
        <f t="shared" si="5"/>
        <v>131.8085611384661</v>
      </c>
      <c r="K22" s="51">
        <f t="shared" si="9"/>
        <v>19</v>
      </c>
      <c r="L22" s="51"/>
      <c r="M22" s="54"/>
      <c r="N22" s="54"/>
      <c r="O22" s="54"/>
      <c r="P22" s="54"/>
      <c r="Q22" s="54"/>
      <c r="R22" s="54"/>
      <c r="S22" s="54"/>
    </row>
    <row r="23" spans="1:19" ht="15" x14ac:dyDescent="0.25">
      <c r="A23" s="28">
        <f t="shared" si="6"/>
        <v>21</v>
      </c>
      <c r="B23" s="35">
        <f t="shared" si="6"/>
        <v>21</v>
      </c>
      <c r="C23" s="35">
        <f t="shared" si="0"/>
        <v>18.673199999999998</v>
      </c>
      <c r="D23" s="35">
        <f t="shared" si="1"/>
        <v>6.120697995410775</v>
      </c>
      <c r="E23" s="35">
        <f t="shared" si="2"/>
        <v>90.91095931650618</v>
      </c>
      <c r="F23" s="30">
        <f t="shared" si="7"/>
        <v>20</v>
      </c>
      <c r="G23" s="30">
        <v>85</v>
      </c>
      <c r="H23" s="41">
        <f t="shared" si="3"/>
        <v>66.3</v>
      </c>
      <c r="I23" s="37">
        <f t="shared" si="4"/>
        <v>18.751733344032118</v>
      </c>
      <c r="J23" s="37">
        <f t="shared" si="5"/>
        <v>148.13176890752257</v>
      </c>
      <c r="K23" s="51">
        <f t="shared" si="9"/>
        <v>20</v>
      </c>
      <c r="L23" s="51">
        <v>25</v>
      </c>
      <c r="M23" s="54"/>
      <c r="N23" s="54"/>
      <c r="O23" s="54"/>
      <c r="P23" s="54"/>
      <c r="Q23" s="54"/>
      <c r="R23" s="54"/>
      <c r="S23" s="54"/>
    </row>
    <row r="24" spans="1:19" ht="15" x14ac:dyDescent="0.25">
      <c r="A24" s="28">
        <f t="shared" si="6"/>
        <v>22</v>
      </c>
      <c r="B24" s="35">
        <f t="shared" si="6"/>
        <v>22</v>
      </c>
      <c r="C24" s="35">
        <f t="shared" si="0"/>
        <v>19.5624</v>
      </c>
      <c r="D24" s="35">
        <f t="shared" si="1"/>
        <v>6.3775322468881095</v>
      </c>
      <c r="E24" s="35">
        <f t="shared" si="2"/>
        <v>95.1130849052564</v>
      </c>
      <c r="F24" s="30">
        <v>20</v>
      </c>
      <c r="G24" s="30">
        <f>G23-L23</f>
        <v>60</v>
      </c>
      <c r="H24" s="41">
        <f t="shared" si="3"/>
        <v>46.800000000000004</v>
      </c>
      <c r="I24" s="37">
        <f t="shared" si="4"/>
        <v>13.784191583461139</v>
      </c>
      <c r="J24" s="37">
        <f t="shared" si="5"/>
        <v>105.51746700786147</v>
      </c>
      <c r="K24" s="51">
        <v>20</v>
      </c>
      <c r="L24" s="52"/>
      <c r="M24" s="54"/>
      <c r="N24" s="54"/>
      <c r="O24" s="54"/>
      <c r="P24" s="54"/>
      <c r="Q24" s="54"/>
      <c r="R24" s="54"/>
      <c r="S24" s="54"/>
    </row>
    <row r="25" spans="1:19" ht="15" x14ac:dyDescent="0.25">
      <c r="A25" s="28">
        <f t="shared" si="6"/>
        <v>23</v>
      </c>
      <c r="B25" s="35">
        <f t="shared" si="6"/>
        <v>23</v>
      </c>
      <c r="C25" s="35">
        <f t="shared" si="0"/>
        <v>20.451599999999999</v>
      </c>
      <c r="D25" s="35">
        <f t="shared" si="1"/>
        <v>6.6330107072474558</v>
      </c>
      <c r="E25" s="35">
        <f t="shared" si="2"/>
        <v>99.310239259907348</v>
      </c>
      <c r="F25" s="30">
        <f t="shared" si="7"/>
        <v>21</v>
      </c>
      <c r="G25" s="37">
        <f>$G$24+(F25-$F$24)*($G$29-$G$24)/($F$29-$F$24)</f>
        <v>70.599999999999994</v>
      </c>
      <c r="H25" s="41">
        <f t="shared" si="3"/>
        <v>55.067999999999998</v>
      </c>
      <c r="I25" s="37">
        <f t="shared" si="4"/>
        <v>15.915148294580479</v>
      </c>
      <c r="J25" s="37">
        <f t="shared" si="5"/>
        <v>123.62898327972766</v>
      </c>
      <c r="K25" s="51">
        <f t="shared" si="9"/>
        <v>21</v>
      </c>
      <c r="L25" s="52"/>
      <c r="M25" s="54"/>
      <c r="N25" s="54"/>
      <c r="O25" s="54"/>
      <c r="P25" s="54"/>
      <c r="Q25" s="54"/>
      <c r="R25" s="54"/>
      <c r="S25" s="54"/>
    </row>
    <row r="26" spans="1:19" ht="15" x14ac:dyDescent="0.25">
      <c r="A26" s="28">
        <f t="shared" si="6"/>
        <v>24</v>
      </c>
      <c r="B26" s="35">
        <f t="shared" si="6"/>
        <v>24</v>
      </c>
      <c r="C26" s="35">
        <f t="shared" si="0"/>
        <v>21.340799999999998</v>
      </c>
      <c r="D26" s="35">
        <f t="shared" si="1"/>
        <v>6.8871990614123195</v>
      </c>
      <c r="E26" s="35">
        <f t="shared" si="2"/>
        <v>103.50266322517849</v>
      </c>
      <c r="F26" s="30">
        <f t="shared" si="7"/>
        <v>22</v>
      </c>
      <c r="G26" s="37">
        <f t="shared" ref="G26:G28" si="10">$G$24+(F26-$F$24)*($G$29-$G$24)/($F$29-$F$24)</f>
        <v>81.2</v>
      </c>
      <c r="H26" s="41">
        <f t="shared" si="3"/>
        <v>63.336000000000006</v>
      </c>
      <c r="I26" s="37">
        <f t="shared" si="4"/>
        <v>18.009040022946227</v>
      </c>
      <c r="J26" s="37">
        <f t="shared" si="5"/>
        <v>141.67594470663138</v>
      </c>
      <c r="K26" s="51">
        <f t="shared" si="9"/>
        <v>22</v>
      </c>
      <c r="L26" s="52"/>
      <c r="M26" s="54"/>
      <c r="N26" s="54"/>
      <c r="O26" s="54"/>
      <c r="P26" s="54"/>
      <c r="Q26" s="54"/>
      <c r="R26" s="54"/>
      <c r="S26" s="54"/>
    </row>
    <row r="27" spans="1:19" ht="15" x14ac:dyDescent="0.25">
      <c r="A27" s="28">
        <f t="shared" si="6"/>
        <v>25</v>
      </c>
      <c r="B27" s="35">
        <f t="shared" si="6"/>
        <v>25</v>
      </c>
      <c r="C27" s="35">
        <f t="shared" si="0"/>
        <v>22.229999999999997</v>
      </c>
      <c r="D27" s="35">
        <f t="shared" si="1"/>
        <v>7.140157210880437</v>
      </c>
      <c r="E27" s="35">
        <f t="shared" si="2"/>
        <v>107.69057643989493</v>
      </c>
      <c r="F27" s="30">
        <f t="shared" si="7"/>
        <v>23</v>
      </c>
      <c r="G27" s="37">
        <f t="shared" si="10"/>
        <v>91.8</v>
      </c>
      <c r="H27" s="41">
        <f t="shared" si="3"/>
        <v>71.603999999999999</v>
      </c>
      <c r="I27" s="37">
        <f t="shared" si="4"/>
        <v>20.071260561992602</v>
      </c>
      <c r="J27" s="37">
        <f t="shared" si="5"/>
        <v>159.66774547880377</v>
      </c>
      <c r="K27" s="51">
        <f t="shared" si="9"/>
        <v>23</v>
      </c>
      <c r="L27" s="52"/>
      <c r="M27" s="54"/>
      <c r="N27" s="54"/>
      <c r="O27" s="54"/>
      <c r="P27" s="54"/>
      <c r="Q27" s="54"/>
      <c r="R27" s="54"/>
      <c r="S27" s="54"/>
    </row>
    <row r="28" spans="1:19" ht="15" x14ac:dyDescent="0.25">
      <c r="A28" s="28">
        <f t="shared" si="6"/>
        <v>26</v>
      </c>
      <c r="B28" s="35">
        <f t="shared" si="6"/>
        <v>26</v>
      </c>
      <c r="C28" s="35">
        <f t="shared" si="0"/>
        <v>23.119199999999999</v>
      </c>
      <c r="D28" s="35">
        <f t="shared" si="1"/>
        <v>7.3919399937804329</v>
      </c>
      <c r="E28" s="35">
        <f t="shared" si="2"/>
        <v>111.87417997719491</v>
      </c>
      <c r="F28" s="30">
        <f t="shared" si="7"/>
        <v>24</v>
      </c>
      <c r="G28" s="37">
        <f t="shared" si="10"/>
        <v>102.4</v>
      </c>
      <c r="H28" s="41">
        <f t="shared" si="3"/>
        <v>79.872000000000014</v>
      </c>
      <c r="I28" s="37">
        <f t="shared" si="4"/>
        <v>22.105884547145418</v>
      </c>
      <c r="J28" s="37">
        <f t="shared" si="5"/>
        <v>177.61148225294497</v>
      </c>
      <c r="K28" s="51">
        <f t="shared" si="9"/>
        <v>24</v>
      </c>
      <c r="L28" s="52"/>
      <c r="M28" s="54"/>
      <c r="N28" s="54"/>
      <c r="O28" s="54"/>
      <c r="P28" s="54"/>
      <c r="Q28" s="54"/>
      <c r="R28" s="54"/>
      <c r="S28" s="54"/>
    </row>
    <row r="29" spans="1:19" ht="15" x14ac:dyDescent="0.25">
      <c r="A29" s="28">
        <f t="shared" si="6"/>
        <v>27</v>
      </c>
      <c r="B29" s="35">
        <f t="shared" si="6"/>
        <v>27</v>
      </c>
      <c r="C29" s="35">
        <f t="shared" si="0"/>
        <v>24.008400000000002</v>
      </c>
      <c r="D29" s="35">
        <f t="shared" si="1"/>
        <v>7.6425977910346994</v>
      </c>
      <c r="E29" s="35">
        <f t="shared" si="2"/>
        <v>116.05365856712723</v>
      </c>
      <c r="F29" s="30">
        <f t="shared" si="7"/>
        <v>25</v>
      </c>
      <c r="G29" s="30">
        <v>113</v>
      </c>
      <c r="H29" s="41">
        <f t="shared" si="3"/>
        <v>88.14</v>
      </c>
      <c r="I29" s="37">
        <f t="shared" si="4"/>
        <v>24.116094026318823</v>
      </c>
      <c r="J29" s="37">
        <f t="shared" si="5"/>
        <v>195.51269709583858</v>
      </c>
      <c r="K29" s="51">
        <f t="shared" si="9"/>
        <v>25</v>
      </c>
      <c r="L29" s="51">
        <v>27</v>
      </c>
      <c r="M29" s="54"/>
      <c r="N29" s="54"/>
      <c r="O29" s="54"/>
      <c r="P29" s="54"/>
      <c r="Q29" s="54"/>
      <c r="R29" s="54"/>
      <c r="S29" s="54"/>
    </row>
    <row r="30" spans="1:19" ht="15" x14ac:dyDescent="0.25">
      <c r="A30" s="28">
        <f t="shared" si="6"/>
        <v>28</v>
      </c>
      <c r="B30" s="35">
        <f t="shared" si="6"/>
        <v>28</v>
      </c>
      <c r="C30" s="35">
        <f t="shared" si="0"/>
        <v>24.897599999999997</v>
      </c>
      <c r="D30" s="35">
        <f t="shared" si="1"/>
        <v>7.8921770401958238</v>
      </c>
      <c r="E30" s="35">
        <f t="shared" si="2"/>
        <v>120.22918248071801</v>
      </c>
      <c r="F30" s="30">
        <v>25</v>
      </c>
      <c r="G30" s="30">
        <f>G29-L29</f>
        <v>86</v>
      </c>
      <c r="H30" s="41">
        <f t="shared" si="3"/>
        <v>67.08</v>
      </c>
      <c r="I30" s="37">
        <f t="shared" si="4"/>
        <v>18.946530238513894</v>
      </c>
      <c r="J30" s="37">
        <f t="shared" si="5"/>
        <v>149.82954016541169</v>
      </c>
      <c r="K30" s="51">
        <v>25</v>
      </c>
      <c r="L30" s="52"/>
      <c r="M30" s="54"/>
      <c r="N30" s="54"/>
      <c r="O30" s="54"/>
      <c r="P30" s="54"/>
      <c r="Q30" s="54"/>
      <c r="R30" s="54"/>
      <c r="S30" s="54"/>
    </row>
    <row r="31" spans="1:19" ht="15" x14ac:dyDescent="0.25">
      <c r="A31" s="28">
        <f t="shared" si="6"/>
        <v>29</v>
      </c>
      <c r="B31" s="35">
        <f t="shared" si="6"/>
        <v>29</v>
      </c>
      <c r="C31" s="35">
        <f t="shared" si="0"/>
        <v>25.786799999999999</v>
      </c>
      <c r="D31" s="35">
        <f t="shared" si="1"/>
        <v>8.1407206738151334</v>
      </c>
      <c r="E31" s="35">
        <f t="shared" si="2"/>
        <v>124.40090913732216</v>
      </c>
      <c r="F31" s="30">
        <f t="shared" si="7"/>
        <v>26</v>
      </c>
      <c r="G31" s="37">
        <f>$G$30+(F31-$F$30)*($G$36-$G$30)/($F$36-$F$30)</f>
        <v>97.5</v>
      </c>
      <c r="H31" s="41">
        <f t="shared" si="3"/>
        <v>76.05</v>
      </c>
      <c r="I31" s="37">
        <f t="shared" si="4"/>
        <v>21.16856089074928</v>
      </c>
      <c r="J31" s="37">
        <f t="shared" si="5"/>
        <v>169.32232688472163</v>
      </c>
      <c r="K31" s="51">
        <f t="shared" si="9"/>
        <v>26</v>
      </c>
      <c r="L31" s="52"/>
      <c r="M31" s="54"/>
      <c r="N31" s="54"/>
      <c r="O31" s="54"/>
      <c r="P31" s="54"/>
      <c r="Q31" s="54"/>
      <c r="R31" s="54"/>
      <c r="S31" s="54"/>
    </row>
    <row r="32" spans="1:19" ht="15" x14ac:dyDescent="0.25">
      <c r="A32" s="28">
        <f t="shared" si="6"/>
        <v>30</v>
      </c>
      <c r="B32" s="35">
        <f t="shared" si="6"/>
        <v>30</v>
      </c>
      <c r="C32" s="35">
        <f t="shared" si="0"/>
        <v>26.675999999999998</v>
      </c>
      <c r="D32" s="35">
        <f t="shared" si="1"/>
        <v>8.388268495647786</v>
      </c>
      <c r="E32" s="35">
        <f t="shared" si="2"/>
        <v>128.56898448404186</v>
      </c>
      <c r="F32" s="30">
        <f t="shared" si="7"/>
        <v>27</v>
      </c>
      <c r="G32" s="37">
        <f t="shared" ref="G32:G35" si="11">$G$30+(F32-$F$30)*($G$36-$G$30)/($F$36-$F$30)</f>
        <v>109</v>
      </c>
      <c r="H32" s="41">
        <f t="shared" si="3"/>
        <v>85.02</v>
      </c>
      <c r="I32" s="37">
        <f t="shared" si="4"/>
        <v>23.360218970693108</v>
      </c>
      <c r="J32" s="37">
        <f t="shared" si="5"/>
        <v>188.76221470729047</v>
      </c>
      <c r="K32" s="51">
        <f t="shared" si="9"/>
        <v>27</v>
      </c>
      <c r="L32" s="52"/>
      <c r="M32" s="54"/>
      <c r="N32" s="54"/>
      <c r="O32" s="54"/>
      <c r="P32" s="54"/>
      <c r="Q32" s="54"/>
      <c r="R32" s="54"/>
      <c r="S32" s="54"/>
    </row>
    <row r="33" spans="1:19" ht="15" x14ac:dyDescent="0.25">
      <c r="A33" s="28">
        <f t="shared" si="6"/>
        <v>31</v>
      </c>
      <c r="B33" s="35">
        <f t="shared" si="6"/>
        <v>31</v>
      </c>
      <c r="C33" s="35">
        <f t="shared" si="0"/>
        <v>27.565199999999997</v>
      </c>
      <c r="D33" s="35">
        <f t="shared" si="1"/>
        <v>8.6348575052881742</v>
      </c>
      <c r="E33" s="35">
        <f t="shared" si="2"/>
        <v>132.73354418605663</v>
      </c>
      <c r="F33" s="30">
        <f t="shared" si="7"/>
        <v>28</v>
      </c>
      <c r="G33" s="37">
        <f t="shared" si="11"/>
        <v>120.5</v>
      </c>
      <c r="H33" s="41">
        <f t="shared" si="3"/>
        <v>93.990000000000009</v>
      </c>
      <c r="I33" s="37">
        <f t="shared" si="4"/>
        <v>25.525074036970079</v>
      </c>
      <c r="J33" s="37">
        <f t="shared" si="5"/>
        <v>208.15542061438956</v>
      </c>
      <c r="K33" s="51">
        <f t="shared" si="9"/>
        <v>28</v>
      </c>
      <c r="L33" s="52"/>
      <c r="M33" s="54"/>
      <c r="N33" s="54"/>
      <c r="O33" s="54"/>
      <c r="P33" s="54"/>
      <c r="Q33" s="54"/>
      <c r="R33" s="54"/>
      <c r="S33" s="54"/>
    </row>
    <row r="34" spans="1:19" ht="15" x14ac:dyDescent="0.25">
      <c r="A34" s="28">
        <f t="shared" si="6"/>
        <v>32</v>
      </c>
      <c r="B34" s="35">
        <f t="shared" si="6"/>
        <v>32</v>
      </c>
      <c r="C34" s="35">
        <f t="shared" si="0"/>
        <v>28.4544</v>
      </c>
      <c r="D34" s="35">
        <f t="shared" si="1"/>
        <v>8.8805221797401614</v>
      </c>
      <c r="E34" s="35">
        <f t="shared" si="2"/>
        <v>136.89471465904725</v>
      </c>
      <c r="F34" s="30">
        <f t="shared" si="7"/>
        <v>29</v>
      </c>
      <c r="G34" s="37">
        <f t="shared" si="11"/>
        <v>132</v>
      </c>
      <c r="H34" s="41">
        <f t="shared" si="3"/>
        <v>102.96000000000001</v>
      </c>
      <c r="I34" s="37">
        <f t="shared" si="4"/>
        <v>27.665975080374633</v>
      </c>
      <c r="J34" s="37">
        <f t="shared" si="5"/>
        <v>227.50690659831915</v>
      </c>
      <c r="K34" s="51">
        <f t="shared" si="9"/>
        <v>29</v>
      </c>
      <c r="L34" s="52"/>
      <c r="M34" s="54"/>
      <c r="N34" s="54"/>
      <c r="O34" s="54"/>
      <c r="P34" s="54"/>
      <c r="Q34" s="54"/>
      <c r="R34" s="54"/>
      <c r="S34" s="54"/>
    </row>
    <row r="35" spans="1:19" ht="15" x14ac:dyDescent="0.25">
      <c r="A35" s="28">
        <f t="shared" si="6"/>
        <v>33</v>
      </c>
      <c r="B35" s="35">
        <f t="shared" si="6"/>
        <v>33</v>
      </c>
      <c r="C35" s="35">
        <f t="shared" si="0"/>
        <v>29.343599999999999</v>
      </c>
      <c r="D35" s="35">
        <f t="shared" si="1"/>
        <v>9.1252947188023139</v>
      </c>
      <c r="E35" s="35">
        <f t="shared" si="2"/>
        <v>141.05261396894181</v>
      </c>
      <c r="F35" s="30">
        <f t="shared" si="7"/>
        <v>30</v>
      </c>
      <c r="G35" s="37">
        <f t="shared" si="11"/>
        <v>143.5</v>
      </c>
      <c r="H35" s="41">
        <f t="shared" si="3"/>
        <v>111.93</v>
      </c>
      <c r="I35" s="37">
        <f t="shared" si="4"/>
        <v>29.785246291563833</v>
      </c>
      <c r="J35" s="37">
        <f t="shared" si="5"/>
        <v>246.82072062447364</v>
      </c>
      <c r="K35" s="51">
        <f t="shared" si="9"/>
        <v>30</v>
      </c>
      <c r="L35" s="52"/>
      <c r="M35" s="54"/>
      <c r="N35" s="54"/>
      <c r="O35" s="54"/>
      <c r="P35" s="54"/>
      <c r="Q35" s="54"/>
      <c r="R35" s="54"/>
      <c r="S35" s="54"/>
    </row>
    <row r="36" spans="1:19" ht="15" x14ac:dyDescent="0.25">
      <c r="A36" s="28">
        <f t="shared" si="6"/>
        <v>34</v>
      </c>
      <c r="B36" s="35">
        <f t="shared" si="6"/>
        <v>34</v>
      </c>
      <c r="C36" s="35">
        <f t="shared" si="0"/>
        <v>30.232799999999997</v>
      </c>
      <c r="D36" s="35">
        <f t="shared" si="1"/>
        <v>9.3692052598737945</v>
      </c>
      <c r="E36" s="35">
        <f t="shared" si="2"/>
        <v>145.20735261953723</v>
      </c>
      <c r="F36" s="30">
        <f>F35+1</f>
        <v>31</v>
      </c>
      <c r="G36" s="30">
        <v>155</v>
      </c>
      <c r="H36" s="41">
        <f t="shared" si="3"/>
        <v>120.9</v>
      </c>
      <c r="I36" s="37">
        <f t="shared" si="4"/>
        <v>31.884818143351602</v>
      </c>
      <c r="J36" s="37">
        <f t="shared" si="5"/>
        <v>266.10022493300403</v>
      </c>
      <c r="K36" s="51">
        <f>K35+1</f>
        <v>31</v>
      </c>
      <c r="L36" s="51">
        <v>36</v>
      </c>
      <c r="M36" s="54"/>
      <c r="N36" s="54"/>
      <c r="O36" s="54"/>
      <c r="P36" s="54"/>
      <c r="Q36" s="54"/>
      <c r="R36" s="54"/>
      <c r="S36" s="54"/>
    </row>
    <row r="37" spans="1:19" ht="15" x14ac:dyDescent="0.25">
      <c r="A37" s="28">
        <f t="shared" si="6"/>
        <v>35</v>
      </c>
      <c r="B37" s="35">
        <f t="shared" si="6"/>
        <v>35</v>
      </c>
      <c r="C37" s="35">
        <f t="shared" si="0"/>
        <v>31.122</v>
      </c>
      <c r="D37" s="35">
        <f t="shared" si="1"/>
        <v>9.6122820667788016</v>
      </c>
      <c r="E37" s="35">
        <f t="shared" si="2"/>
        <v>149.35903424485562</v>
      </c>
      <c r="F37" s="30">
        <v>31</v>
      </c>
      <c r="G37" s="30">
        <f>G36-L36</f>
        <v>119</v>
      </c>
      <c r="H37" s="41">
        <f t="shared" si="3"/>
        <v>92.820000000000007</v>
      </c>
      <c r="I37" s="37">
        <f t="shared" si="4"/>
        <v>25.244115055224704</v>
      </c>
      <c r="J37" s="37">
        <f t="shared" si="5"/>
        <v>205.62833372118303</v>
      </c>
      <c r="K37" s="51">
        <v>31</v>
      </c>
      <c r="L37" s="52"/>
      <c r="M37" s="54"/>
      <c r="N37" s="54"/>
      <c r="O37" s="54"/>
      <c r="P37" s="54"/>
      <c r="Q37" s="54"/>
      <c r="R37" s="54"/>
      <c r="S37" s="54"/>
    </row>
    <row r="38" spans="1:19" ht="15" x14ac:dyDescent="0.25">
      <c r="A38" s="28">
        <f t="shared" si="6"/>
        <v>36</v>
      </c>
      <c r="B38" s="35">
        <f t="shared" si="6"/>
        <v>36</v>
      </c>
      <c r="C38" s="35">
        <f t="shared" si="0"/>
        <v>32.011200000000002</v>
      </c>
      <c r="D38" s="35">
        <f t="shared" si="1"/>
        <v>9.8545516964045792</v>
      </c>
      <c r="E38" s="35">
        <f t="shared" si="2"/>
        <v>153.50775622015013</v>
      </c>
      <c r="F38" s="30">
        <f t="shared" si="7"/>
        <v>32</v>
      </c>
      <c r="G38" s="37">
        <f>$G$37+(F38-$F$37)*($G$43-$G$37)/($F$43-$F$37)</f>
        <v>130.5</v>
      </c>
      <c r="H38" s="41">
        <f t="shared" si="3"/>
        <v>101.79</v>
      </c>
      <c r="I38" s="37">
        <f t="shared" si="4"/>
        <v>27.38799903683508</v>
      </c>
      <c r="J38" s="37">
        <f t="shared" si="5"/>
        <v>224.98501498915439</v>
      </c>
      <c r="K38" s="51">
        <f t="shared" si="9"/>
        <v>32</v>
      </c>
      <c r="L38" s="52"/>
      <c r="M38" s="54"/>
      <c r="N38" s="54"/>
      <c r="O38" s="54"/>
      <c r="P38" s="54"/>
      <c r="Q38" s="54"/>
      <c r="R38" s="54"/>
      <c r="S38" s="54"/>
    </row>
    <row r="39" spans="1:19" ht="15" x14ac:dyDescent="0.25">
      <c r="A39" s="28">
        <f t="shared" si="6"/>
        <v>37</v>
      </c>
      <c r="B39" s="35">
        <f t="shared" si="6"/>
        <v>37</v>
      </c>
      <c r="C39" s="35">
        <f t="shared" si="0"/>
        <v>32.900399999999998</v>
      </c>
      <c r="D39" s="35">
        <f t="shared" si="1"/>
        <v>10.096039146303504</v>
      </c>
      <c r="E39" s="35">
        <f t="shared" si="2"/>
        <v>157.65361020311283</v>
      </c>
      <c r="F39" s="30">
        <f t="shared" si="7"/>
        <v>33</v>
      </c>
      <c r="G39" s="37">
        <f t="shared" ref="G39:G42" si="12">$G$37+(F39-$F$37)*($G$43-$G$37)/($F$43-$F$37)</f>
        <v>142</v>
      </c>
      <c r="H39" s="41">
        <f t="shared" si="3"/>
        <v>110.76</v>
      </c>
      <c r="I39" s="37">
        <f t="shared" si="4"/>
        <v>29.509974682362923</v>
      </c>
      <c r="J39" s="37">
        <f t="shared" si="5"/>
        <v>244.30353923844879</v>
      </c>
      <c r="K39" s="51">
        <f t="shared" si="9"/>
        <v>33</v>
      </c>
      <c r="L39" s="52"/>
      <c r="M39" s="54"/>
      <c r="N39" s="54"/>
      <c r="O39" s="54"/>
      <c r="P39" s="54"/>
      <c r="Q39" s="54"/>
      <c r="R39" s="54"/>
      <c r="S39" s="54"/>
    </row>
    <row r="40" spans="1:19" ht="15" x14ac:dyDescent="0.25">
      <c r="A40" s="28">
        <f t="shared" si="6"/>
        <v>38</v>
      </c>
      <c r="B40" s="35">
        <f t="shared" si="6"/>
        <v>38</v>
      </c>
      <c r="C40" s="35">
        <f t="shared" si="0"/>
        <v>33.7896</v>
      </c>
      <c r="D40" s="35">
        <f t="shared" si="1"/>
        <v>10.3367679858895</v>
      </c>
      <c r="E40" s="35">
        <f t="shared" si="2"/>
        <v>161.79668261492819</v>
      </c>
      <c r="F40" s="30">
        <f t="shared" si="7"/>
        <v>34</v>
      </c>
      <c r="G40" s="37">
        <f t="shared" si="12"/>
        <v>153.5</v>
      </c>
      <c r="H40" s="41">
        <f t="shared" si="3"/>
        <v>119.73</v>
      </c>
      <c r="I40" s="37">
        <f t="shared" si="4"/>
        <v>31.612017974790529</v>
      </c>
      <c r="J40" s="37">
        <f t="shared" si="5"/>
        <v>263.58734797276014</v>
      </c>
      <c r="K40" s="51">
        <f t="shared" si="9"/>
        <v>34</v>
      </c>
      <c r="L40" s="52"/>
      <c r="M40" s="54"/>
      <c r="N40" s="54"/>
      <c r="O40" s="54"/>
      <c r="P40" s="54"/>
      <c r="Q40" s="54"/>
      <c r="R40" s="54"/>
      <c r="S40" s="54"/>
    </row>
    <row r="41" spans="1:19" ht="15" x14ac:dyDescent="0.25">
      <c r="A41" s="28">
        <f t="shared" si="6"/>
        <v>39</v>
      </c>
      <c r="B41" s="35">
        <f t="shared" si="6"/>
        <v>39</v>
      </c>
      <c r="C41" s="35">
        <f t="shared" si="0"/>
        <v>34.678800000000003</v>
      </c>
      <c r="D41" s="35">
        <f t="shared" si="1"/>
        <v>10.576760473435781</v>
      </c>
      <c r="E41" s="35">
        <f t="shared" si="2"/>
        <v>165.93705506926455</v>
      </c>
      <c r="F41" s="30">
        <f t="shared" si="7"/>
        <v>35</v>
      </c>
      <c r="G41" s="37">
        <f t="shared" si="12"/>
        <v>165</v>
      </c>
      <c r="H41" s="41">
        <f t="shared" si="3"/>
        <v>128.70000000000002</v>
      </c>
      <c r="I41" s="37">
        <f t="shared" si="4"/>
        <v>33.695792019186115</v>
      </c>
      <c r="J41" s="37">
        <f t="shared" si="5"/>
        <v>282.83933776674917</v>
      </c>
      <c r="K41" s="51">
        <f t="shared" si="9"/>
        <v>35</v>
      </c>
      <c r="L41" s="52"/>
      <c r="M41" s="54"/>
      <c r="N41" s="54"/>
      <c r="O41" s="54"/>
      <c r="P41" s="54"/>
      <c r="Q41" s="54"/>
      <c r="R41" s="54"/>
      <c r="S41" s="54"/>
    </row>
    <row r="42" spans="1:19" ht="15" x14ac:dyDescent="0.25">
      <c r="A42" s="28">
        <f t="shared" si="6"/>
        <v>40</v>
      </c>
      <c r="B42" s="35">
        <f t="shared" si="6"/>
        <v>40</v>
      </c>
      <c r="C42" s="35">
        <f t="shared" si="0"/>
        <v>35.567999999999998</v>
      </c>
      <c r="D42" s="35">
        <f t="shared" si="1"/>
        <v>10.816037660735208</v>
      </c>
      <c r="E42" s="35">
        <f t="shared" si="2"/>
        <v>170.07480475602907</v>
      </c>
      <c r="F42" s="30">
        <f t="shared" si="7"/>
        <v>36</v>
      </c>
      <c r="G42" s="37">
        <f t="shared" si="12"/>
        <v>176.5</v>
      </c>
      <c r="H42" s="41">
        <f t="shared" si="3"/>
        <v>137.67000000000002</v>
      </c>
      <c r="I42" s="37">
        <f t="shared" si="4"/>
        <v>35.762714965854656</v>
      </c>
      <c r="J42" s="37">
        <f t="shared" si="5"/>
        <v>302.06197856553018</v>
      </c>
      <c r="K42" s="51">
        <f t="shared" si="9"/>
        <v>36</v>
      </c>
      <c r="L42" s="52"/>
      <c r="M42" s="54"/>
      <c r="N42" s="54"/>
      <c r="O42" s="54"/>
      <c r="P42" s="54"/>
      <c r="Q42" s="54"/>
      <c r="R42" s="54"/>
      <c r="S42" s="54"/>
    </row>
    <row r="43" spans="1:19" ht="15" x14ac:dyDescent="0.25">
      <c r="A43" s="28">
        <f t="shared" si="6"/>
        <v>41</v>
      </c>
      <c r="B43" s="35">
        <f t="shared" si="6"/>
        <v>41</v>
      </c>
      <c r="C43" s="35">
        <f t="shared" si="0"/>
        <v>36.4572</v>
      </c>
      <c r="D43" s="35">
        <f t="shared" si="1"/>
        <v>11.054619486999963</v>
      </c>
      <c r="E43" s="35">
        <f t="shared" si="2"/>
        <v>174.21000478566654</v>
      </c>
      <c r="F43" s="30">
        <f t="shared" si="7"/>
        <v>37</v>
      </c>
      <c r="G43" s="30">
        <v>188</v>
      </c>
      <c r="H43" s="41">
        <f t="shared" si="3"/>
        <v>146.64000000000001</v>
      </c>
      <c r="I43" s="37">
        <f t="shared" si="4"/>
        <v>37.814009712703054</v>
      </c>
      <c r="J43" s="37">
        <f t="shared" si="5"/>
        <v>321.25740024962448</v>
      </c>
      <c r="K43" s="51">
        <f t="shared" si="9"/>
        <v>37</v>
      </c>
      <c r="L43" s="51">
        <v>36</v>
      </c>
      <c r="M43" s="54"/>
      <c r="N43" s="54"/>
      <c r="O43" s="54"/>
      <c r="P43" s="54"/>
      <c r="Q43" s="54"/>
      <c r="R43" s="54"/>
      <c r="S43" s="54"/>
    </row>
    <row r="44" spans="1:19" ht="15" x14ac:dyDescent="0.25">
      <c r="A44" s="28">
        <f t="shared" si="6"/>
        <v>42</v>
      </c>
      <c r="B44" s="35">
        <f t="shared" si="6"/>
        <v>42</v>
      </c>
      <c r="C44" s="35">
        <f t="shared" si="0"/>
        <v>37.346399999999996</v>
      </c>
      <c r="D44" s="35">
        <f t="shared" si="1"/>
        <v>11.292524863342392</v>
      </c>
      <c r="E44" s="35">
        <f t="shared" si="2"/>
        <v>178.34272449892208</v>
      </c>
      <c r="F44" s="30">
        <v>37</v>
      </c>
      <c r="G44" s="30">
        <f>G43-L43</f>
        <v>152</v>
      </c>
      <c r="H44" s="41">
        <f t="shared" si="3"/>
        <v>118.56</v>
      </c>
      <c r="I44" s="37">
        <f t="shared" si="4"/>
        <v>31.33890732536991</v>
      </c>
      <c r="J44" s="37">
        <f t="shared" si="5"/>
        <v>261.07393025835262</v>
      </c>
      <c r="K44" s="51">
        <v>37</v>
      </c>
      <c r="L44" s="52"/>
      <c r="M44" s="54"/>
      <c r="N44" s="54"/>
      <c r="O44" s="54"/>
      <c r="P44" s="54"/>
      <c r="Q44" s="54"/>
      <c r="R44" s="54"/>
      <c r="S44" s="54"/>
    </row>
    <row r="45" spans="1:19" ht="15" x14ac:dyDescent="0.25">
      <c r="A45" s="28">
        <f t="shared" si="6"/>
        <v>43</v>
      </c>
      <c r="B45" s="35">
        <f t="shared" si="6"/>
        <v>43</v>
      </c>
      <c r="C45" s="35">
        <f t="shared" si="0"/>
        <v>38.235599999999998</v>
      </c>
      <c r="D45" s="35">
        <f t="shared" si="1"/>
        <v>11.529771748983352</v>
      </c>
      <c r="E45" s="35">
        <f t="shared" si="2"/>
        <v>182.47302974627226</v>
      </c>
      <c r="F45" s="30">
        <f t="shared" si="7"/>
        <v>38</v>
      </c>
      <c r="G45" s="37">
        <f>$G$44+(F45-$F$44)*($G$51-$G$44)/($F$51-$F$44)</f>
        <v>163.14285714285714</v>
      </c>
      <c r="H45" s="41">
        <f t="shared" si="3"/>
        <v>127.25142857142858</v>
      </c>
      <c r="I45" s="37">
        <f t="shared" si="4"/>
        <v>33.360457439554281</v>
      </c>
      <c r="J45" s="37">
        <f t="shared" si="5"/>
        <v>279.73236813579513</v>
      </c>
      <c r="K45" s="51">
        <f t="shared" si="9"/>
        <v>38</v>
      </c>
      <c r="L45" s="52"/>
      <c r="M45" s="54"/>
      <c r="N45" s="54"/>
      <c r="O45" s="54"/>
      <c r="P45" s="54"/>
      <c r="Q45" s="54"/>
      <c r="R45" s="54"/>
      <c r="S45" s="54"/>
    </row>
    <row r="46" spans="1:19" ht="15" x14ac:dyDescent="0.25">
      <c r="A46" s="28">
        <f t="shared" si="6"/>
        <v>44</v>
      </c>
      <c r="B46" s="35">
        <f t="shared" si="6"/>
        <v>44</v>
      </c>
      <c r="C46" s="35">
        <f t="shared" si="0"/>
        <v>39.1248</v>
      </c>
      <c r="D46" s="35">
        <f t="shared" si="1"/>
        <v>11.766377220171686</v>
      </c>
      <c r="E46" s="35">
        <f t="shared" si="2"/>
        <v>186.60098314062952</v>
      </c>
      <c r="F46" s="30">
        <f t="shared" si="7"/>
        <v>39</v>
      </c>
      <c r="G46" s="37">
        <f t="shared" ref="G46:G50" si="13">$G$44+(F46-$F$44)*($G$51-$G$44)/($F$51-$F$44)</f>
        <v>174.28571428571428</v>
      </c>
      <c r="H46" s="41">
        <f t="shared" si="3"/>
        <v>135.94285714285715</v>
      </c>
      <c r="I46" s="37">
        <f t="shared" si="4"/>
        <v>35.365986273808367</v>
      </c>
      <c r="J46" s="37">
        <f t="shared" si="5"/>
        <v>298.36290228402578</v>
      </c>
      <c r="K46" s="51">
        <f t="shared" si="9"/>
        <v>39</v>
      </c>
      <c r="L46" s="52"/>
      <c r="M46" s="54"/>
      <c r="N46" s="54"/>
      <c r="O46" s="54"/>
      <c r="P46" s="54"/>
      <c r="Q46" s="54"/>
      <c r="R46" s="54"/>
      <c r="S46" s="54"/>
    </row>
    <row r="47" spans="1:19" ht="15" x14ac:dyDescent="0.25">
      <c r="A47" s="28">
        <f t="shared" si="6"/>
        <v>45</v>
      </c>
      <c r="B47" s="35">
        <f t="shared" si="6"/>
        <v>45</v>
      </c>
      <c r="C47" s="35">
        <f t="shared" si="0"/>
        <v>40.013999999999996</v>
      </c>
      <c r="D47" s="35">
        <f t="shared" si="1"/>
        <v>12.002357532661732</v>
      </c>
      <c r="E47" s="35">
        <f t="shared" si="2"/>
        <v>190.72664428642634</v>
      </c>
      <c r="F47" s="30">
        <f t="shared" si="7"/>
        <v>40</v>
      </c>
      <c r="G47" s="37">
        <f t="shared" si="13"/>
        <v>185.42857142857144</v>
      </c>
      <c r="H47" s="41">
        <f t="shared" si="3"/>
        <v>144.63428571428574</v>
      </c>
      <c r="I47" s="37">
        <f t="shared" si="4"/>
        <v>37.356634728420524</v>
      </c>
      <c r="J47" s="37">
        <f t="shared" si="5"/>
        <v>316.96751977104674</v>
      </c>
      <c r="K47" s="51">
        <f t="shared" si="9"/>
        <v>40</v>
      </c>
      <c r="L47" s="52"/>
      <c r="M47" s="54"/>
      <c r="N47" s="54"/>
      <c r="O47" s="54"/>
      <c r="P47" s="54"/>
      <c r="Q47" s="54"/>
      <c r="R47" s="54"/>
      <c r="S47" s="54"/>
    </row>
    <row r="48" spans="1:19" ht="15" x14ac:dyDescent="0.25">
      <c r="A48" s="28">
        <f t="shared" si="6"/>
        <v>46</v>
      </c>
      <c r="B48" s="35">
        <f t="shared" si="6"/>
        <v>46</v>
      </c>
      <c r="C48" s="35">
        <f t="shared" si="0"/>
        <v>40.903199999999998</v>
      </c>
      <c r="D48" s="35">
        <f t="shared" si="1"/>
        <v>12.2377281784806</v>
      </c>
      <c r="E48" s="35">
        <f t="shared" si="2"/>
        <v>194.85006998776223</v>
      </c>
      <c r="F48" s="30">
        <f t="shared" si="7"/>
        <v>41</v>
      </c>
      <c r="G48" s="37">
        <f t="shared" si="13"/>
        <v>196.57142857142856</v>
      </c>
      <c r="H48" s="41">
        <f t="shared" si="3"/>
        <v>153.32571428571427</v>
      </c>
      <c r="I48" s="37">
        <f t="shared" si="4"/>
        <v>39.33339883761419</v>
      </c>
      <c r="J48" s="37">
        <f t="shared" si="5"/>
        <v>335.54795535646372</v>
      </c>
      <c r="K48" s="51">
        <f t="shared" si="9"/>
        <v>41</v>
      </c>
      <c r="L48" s="52"/>
      <c r="M48" s="54"/>
      <c r="N48" s="54"/>
      <c r="O48" s="54"/>
      <c r="P48" s="54"/>
      <c r="Q48" s="54"/>
      <c r="R48" s="54"/>
      <c r="S48" s="54"/>
    </row>
    <row r="49" spans="1:19" ht="15" x14ac:dyDescent="0.25">
      <c r="A49" s="28">
        <f t="shared" si="6"/>
        <v>47</v>
      </c>
      <c r="B49" s="35">
        <f t="shared" si="6"/>
        <v>47</v>
      </c>
      <c r="C49" s="35">
        <f t="shared" si="0"/>
        <v>41.792400000000001</v>
      </c>
      <c r="D49" s="35">
        <f t="shared" si="1"/>
        <v>12.472503937619972</v>
      </c>
      <c r="E49" s="35">
        <f t="shared" si="2"/>
        <v>198.97131443793992</v>
      </c>
      <c r="F49" s="30">
        <f t="shared" si="7"/>
        <v>42</v>
      </c>
      <c r="G49" s="37">
        <f t="shared" si="13"/>
        <v>207.71428571428572</v>
      </c>
      <c r="H49" s="41">
        <f t="shared" si="3"/>
        <v>162.01714285714286</v>
      </c>
      <c r="I49" s="37">
        <f t="shared" si="4"/>
        <v>41.297155335096676</v>
      </c>
      <c r="J49" s="37">
        <f t="shared" si="5"/>
        <v>354.10573601815054</v>
      </c>
      <c r="K49" s="51">
        <f t="shared" si="9"/>
        <v>42</v>
      </c>
      <c r="L49" s="52"/>
      <c r="M49" s="54"/>
      <c r="N49" s="54"/>
      <c r="O49" s="54"/>
      <c r="P49" s="54"/>
      <c r="Q49" s="54"/>
      <c r="R49" s="54"/>
      <c r="S49" s="54"/>
    </row>
    <row r="50" spans="1:19" ht="15" x14ac:dyDescent="0.25">
      <c r="A50" s="28">
        <f t="shared" si="6"/>
        <v>48</v>
      </c>
      <c r="B50" s="35">
        <f t="shared" si="6"/>
        <v>48</v>
      </c>
      <c r="C50" s="35">
        <f t="shared" si="0"/>
        <v>42.681599999999996</v>
      </c>
      <c r="D50" s="35">
        <f t="shared" si="1"/>
        <v>12.70669892520443</v>
      </c>
      <c r="E50" s="35">
        <f t="shared" si="2"/>
        <v>203.09042939241621</v>
      </c>
      <c r="F50" s="30">
        <f t="shared" si="7"/>
        <v>43</v>
      </c>
      <c r="G50" s="37">
        <f t="shared" si="13"/>
        <v>218.85714285714286</v>
      </c>
      <c r="H50" s="41">
        <f t="shared" si="3"/>
        <v>170.70857142857145</v>
      </c>
      <c r="I50" s="37">
        <f t="shared" si="4"/>
        <v>43.248681576985412</v>
      </c>
      <c r="J50" s="37">
        <f t="shared" si="5"/>
        <v>372.64221565134488</v>
      </c>
      <c r="K50" s="51">
        <f t="shared" si="9"/>
        <v>43</v>
      </c>
      <c r="L50" s="52"/>
      <c r="M50" s="54"/>
      <c r="N50" s="54"/>
      <c r="O50" s="54"/>
      <c r="P50" s="54"/>
      <c r="Q50" s="54"/>
      <c r="R50" s="54"/>
      <c r="S50" s="54"/>
    </row>
    <row r="51" spans="1:19" ht="15" x14ac:dyDescent="0.25">
      <c r="A51" s="28">
        <f t="shared" si="6"/>
        <v>49</v>
      </c>
      <c r="B51" s="35">
        <f t="shared" si="6"/>
        <v>49</v>
      </c>
      <c r="C51" s="35">
        <f t="shared" si="0"/>
        <v>43.570799999999998</v>
      </c>
      <c r="D51" s="35">
        <f t="shared" si="1"/>
        <v>12.940326634618202</v>
      </c>
      <c r="E51" s="35">
        <f t="shared" si="2"/>
        <v>207.2074643269334</v>
      </c>
      <c r="F51" s="30">
        <f t="shared" si="7"/>
        <v>44</v>
      </c>
      <c r="G51" s="30">
        <v>230</v>
      </c>
      <c r="H51" s="41">
        <f t="shared" si="3"/>
        <v>179.4</v>
      </c>
      <c r="I51" s="37">
        <f t="shared" si="4"/>
        <v>45.188671291872232</v>
      </c>
      <c r="J51" s="37">
        <f t="shared" si="5"/>
        <v>391.15860250001077</v>
      </c>
      <c r="K51" s="51">
        <f t="shared" si="9"/>
        <v>44</v>
      </c>
      <c r="L51" s="51">
        <v>43</v>
      </c>
      <c r="M51" s="54"/>
      <c r="N51" s="54"/>
      <c r="O51" s="54"/>
      <c r="P51" s="54"/>
      <c r="Q51" s="54"/>
      <c r="R51" s="54"/>
      <c r="S51" s="54"/>
    </row>
    <row r="52" spans="1:19" ht="15" x14ac:dyDescent="0.25">
      <c r="A52" s="28">
        <f t="shared" si="6"/>
        <v>50</v>
      </c>
      <c r="B52" s="35">
        <f t="shared" si="6"/>
        <v>50</v>
      </c>
      <c r="C52" s="35">
        <f t="shared" si="0"/>
        <v>44.459999999999994</v>
      </c>
      <c r="D52" s="35">
        <f t="shared" si="1"/>
        <v>13.173399977011854</v>
      </c>
      <c r="E52" s="35">
        <f t="shared" si="2"/>
        <v>211.32246658237679</v>
      </c>
      <c r="F52" s="30">
        <v>44</v>
      </c>
      <c r="G52" s="30">
        <f>G51-L51</f>
        <v>187</v>
      </c>
      <c r="H52" s="41">
        <f t="shared" si="3"/>
        <v>145.86000000000001</v>
      </c>
      <c r="I52" s="37">
        <f t="shared" si="4"/>
        <v>37.636228738454513</v>
      </c>
      <c r="J52" s="37">
        <f t="shared" si="5"/>
        <v>319.58926505280829</v>
      </c>
      <c r="K52" s="51">
        <v>44</v>
      </c>
      <c r="L52" s="52"/>
      <c r="M52" s="54"/>
      <c r="N52" s="54"/>
      <c r="O52" s="54"/>
      <c r="P52" s="54"/>
      <c r="Q52" s="54"/>
      <c r="R52" s="54"/>
      <c r="S52" s="54"/>
    </row>
    <row r="53" spans="1:19" ht="15" x14ac:dyDescent="0.25">
      <c r="A53" s="28">
        <f t="shared" si="6"/>
        <v>51</v>
      </c>
      <c r="B53" s="35">
        <f t="shared" si="6"/>
        <v>51</v>
      </c>
      <c r="C53" s="35">
        <f t="shared" si="0"/>
        <v>45.349199999999996</v>
      </c>
      <c r="D53" s="35">
        <f t="shared" si="1"/>
        <v>13.405931317559235</v>
      </c>
      <c r="E53" s="35">
        <f t="shared" si="2"/>
        <v>215.43548149771718</v>
      </c>
      <c r="F53" s="30">
        <f t="shared" si="7"/>
        <v>45</v>
      </c>
      <c r="G53" s="37">
        <f>$G$52+(F53-$F$52)*($G$60-$G$52)/($F$60-$F$52)</f>
        <v>197.375</v>
      </c>
      <c r="H53" s="41">
        <f t="shared" si="3"/>
        <v>153.95250000000001</v>
      </c>
      <c r="I53" s="37">
        <f t="shared" si="4"/>
        <v>39.475441267837397</v>
      </c>
      <c r="J53" s="37">
        <f t="shared" si="5"/>
        <v>336.88699770815015</v>
      </c>
      <c r="K53" s="51">
        <f t="shared" si="9"/>
        <v>45</v>
      </c>
      <c r="L53" s="52"/>
      <c r="M53" s="54"/>
      <c r="N53" s="54"/>
      <c r="O53" s="54"/>
      <c r="P53" s="54"/>
      <c r="Q53" s="54"/>
      <c r="R53" s="54"/>
      <c r="S53" s="54"/>
    </row>
    <row r="54" spans="1:19" ht="15" x14ac:dyDescent="0.25">
      <c r="A54" s="28">
        <f t="shared" si="6"/>
        <v>52</v>
      </c>
      <c r="B54" s="35">
        <f t="shared" si="6"/>
        <v>52</v>
      </c>
      <c r="C54" s="35">
        <f t="shared" si="0"/>
        <v>46.238399999999999</v>
      </c>
      <c r="D54" s="35">
        <f t="shared" si="1"/>
        <v>13.637932508790355</v>
      </c>
      <c r="E54" s="35">
        <f t="shared" si="2"/>
        <v>219.54655253223132</v>
      </c>
      <c r="F54" s="30">
        <f t="shared" si="7"/>
        <v>46</v>
      </c>
      <c r="G54" s="37">
        <f t="shared" ref="G54:G59" si="14">$G$52+(F54-$F$52)*($G$60-$G$52)/($F$60-$F$52)</f>
        <v>207.75</v>
      </c>
      <c r="H54" s="41">
        <f t="shared" si="3"/>
        <v>162.04500000000002</v>
      </c>
      <c r="I54" s="37">
        <f t="shared" si="4"/>
        <v>41.303429372463391</v>
      </c>
      <c r="J54" s="37">
        <f t="shared" si="5"/>
        <v>354.16518115704042</v>
      </c>
      <c r="K54" s="51">
        <f t="shared" si="9"/>
        <v>46</v>
      </c>
      <c r="L54" s="52"/>
      <c r="M54" s="54"/>
      <c r="N54" s="54"/>
      <c r="O54" s="54"/>
      <c r="P54" s="54"/>
      <c r="Q54" s="54"/>
      <c r="R54" s="54"/>
      <c r="S54" s="54"/>
    </row>
    <row r="55" spans="1:19" ht="15" x14ac:dyDescent="0.25">
      <c r="A55" s="28">
        <f t="shared" si="6"/>
        <v>53</v>
      </c>
      <c r="B55" s="35">
        <f t="shared" si="6"/>
        <v>53</v>
      </c>
      <c r="C55" s="35">
        <f t="shared" si="0"/>
        <v>47.127600000000001</v>
      </c>
      <c r="D55" s="35">
        <f t="shared" si="1"/>
        <v>13.869414921287742</v>
      </c>
      <c r="E55" s="35">
        <f t="shared" si="2"/>
        <v>223.65572137805506</v>
      </c>
      <c r="F55" s="30">
        <f t="shared" si="7"/>
        <v>47</v>
      </c>
      <c r="G55" s="37">
        <f t="shared" si="14"/>
        <v>218.125</v>
      </c>
      <c r="H55" s="41">
        <f t="shared" si="3"/>
        <v>170.13750000000002</v>
      </c>
      <c r="I55" s="37">
        <f t="shared" si="4"/>
        <v>43.120817562072411</v>
      </c>
      <c r="J55" s="37">
        <f t="shared" si="5"/>
        <v>371.42490308727611</v>
      </c>
      <c r="K55" s="51">
        <f t="shared" si="9"/>
        <v>47</v>
      </c>
      <c r="L55" s="52"/>
      <c r="M55" s="54"/>
      <c r="N55" s="54"/>
      <c r="O55" s="54"/>
      <c r="P55" s="54"/>
      <c r="Q55" s="54"/>
      <c r="R55" s="54"/>
      <c r="S55" s="54"/>
    </row>
    <row r="56" spans="1:19" ht="15" x14ac:dyDescent="0.25">
      <c r="A56" s="28">
        <f t="shared" si="6"/>
        <v>54</v>
      </c>
      <c r="B56" s="35">
        <f t="shared" si="6"/>
        <v>54</v>
      </c>
      <c r="C56" s="35">
        <f t="shared" si="0"/>
        <v>48.016800000000003</v>
      </c>
      <c r="D56" s="35">
        <f t="shared" si="1"/>
        <v>14.10038947200055</v>
      </c>
      <c r="E56" s="35">
        <f t="shared" si="2"/>
        <v>227.76302806400201</v>
      </c>
      <c r="F56" s="30">
        <f t="shared" si="7"/>
        <v>48</v>
      </c>
      <c r="G56" s="37">
        <f t="shared" si="14"/>
        <v>228.5</v>
      </c>
      <c r="H56" s="41">
        <f t="shared" si="3"/>
        <v>178.23000000000002</v>
      </c>
      <c r="I56" s="37">
        <f t="shared" si="4"/>
        <v>44.928167580487852</v>
      </c>
      <c r="J56" s="37">
        <f t="shared" si="5"/>
        <v>388.66714186934973</v>
      </c>
      <c r="K56" s="51">
        <f t="shared" si="9"/>
        <v>48</v>
      </c>
      <c r="L56" s="52"/>
      <c r="M56" s="54"/>
      <c r="N56" s="54"/>
      <c r="O56" s="54"/>
      <c r="P56" s="54"/>
      <c r="Q56" s="54"/>
      <c r="R56" s="54"/>
      <c r="S56" s="54"/>
    </row>
    <row r="57" spans="1:19" ht="15" x14ac:dyDescent="0.25">
      <c r="A57" s="28">
        <f t="shared" si="6"/>
        <v>55</v>
      </c>
      <c r="B57" s="35">
        <f t="shared" si="6"/>
        <v>55</v>
      </c>
      <c r="C57" s="35">
        <f t="shared" si="0"/>
        <v>48.905999999999992</v>
      </c>
      <c r="D57" s="35">
        <f t="shared" si="1"/>
        <v>14.330866650402026</v>
      </c>
      <c r="E57" s="35">
        <f t="shared" si="2"/>
        <v>231.86851105147409</v>
      </c>
      <c r="F57" s="30">
        <f t="shared" si="7"/>
        <v>49</v>
      </c>
      <c r="G57" s="37">
        <f t="shared" si="14"/>
        <v>238.875</v>
      </c>
      <c r="H57" s="41">
        <f t="shared" si="3"/>
        <v>186.32250000000002</v>
      </c>
      <c r="I57" s="37">
        <f t="shared" si="4"/>
        <v>46.725987276254116</v>
      </c>
      <c r="J57" s="37">
        <f t="shared" si="5"/>
        <v>405.89278200614262</v>
      </c>
      <c r="K57" s="51">
        <f t="shared" si="9"/>
        <v>49</v>
      </c>
      <c r="L57" s="52"/>
      <c r="M57" s="54"/>
      <c r="N57" s="54"/>
      <c r="O57" s="54"/>
      <c r="P57" s="54"/>
      <c r="Q57" s="54"/>
      <c r="R57" s="54"/>
      <c r="S57" s="54"/>
    </row>
    <row r="58" spans="1:19" ht="15" x14ac:dyDescent="0.25">
      <c r="A58" s="28">
        <f t="shared" si="6"/>
        <v>56</v>
      </c>
      <c r="B58" s="35">
        <f t="shared" si="6"/>
        <v>56</v>
      </c>
      <c r="C58" s="35">
        <f t="shared" si="0"/>
        <v>49.795199999999994</v>
      </c>
      <c r="D58" s="35">
        <f t="shared" si="1"/>
        <v>14.560856542690773</v>
      </c>
      <c r="E58" s="35">
        <f t="shared" si="2"/>
        <v>235.97220732319946</v>
      </c>
      <c r="F58" s="30">
        <f t="shared" si="7"/>
        <v>50</v>
      </c>
      <c r="G58" s="37">
        <f t="shared" si="14"/>
        <v>249.25</v>
      </c>
      <c r="H58" s="41">
        <f t="shared" si="3"/>
        <v>194.41500000000002</v>
      </c>
      <c r="I58" s="37">
        <f t="shared" si="4"/>
        <v>48.514737888684969</v>
      </c>
      <c r="J58" s="37">
        <f t="shared" si="5"/>
        <v>423.10262682279307</v>
      </c>
      <c r="K58" s="51">
        <f t="shared" si="9"/>
        <v>50</v>
      </c>
      <c r="L58" s="52"/>
      <c r="M58" s="54"/>
      <c r="N58" s="54"/>
      <c r="O58" s="54"/>
      <c r="P58" s="54"/>
      <c r="Q58" s="54"/>
      <c r="R58" s="54"/>
      <c r="S58" s="54"/>
    </row>
    <row r="59" spans="1:19" ht="15" x14ac:dyDescent="0.25">
      <c r="A59" s="28">
        <f t="shared" si="6"/>
        <v>57</v>
      </c>
      <c r="B59" s="35">
        <f t="shared" si="6"/>
        <v>57</v>
      </c>
      <c r="C59" s="35">
        <f t="shared" si="0"/>
        <v>50.684399999999997</v>
      </c>
      <c r="D59" s="35">
        <f t="shared" si="1"/>
        <v>14.790368854214469</v>
      </c>
      <c r="E59" s="35">
        <f t="shared" si="2"/>
        <v>240.07415246545301</v>
      </c>
      <c r="F59" s="30">
        <f t="shared" si="7"/>
        <v>51</v>
      </c>
      <c r="G59" s="37">
        <f t="shared" si="14"/>
        <v>259.625</v>
      </c>
      <c r="H59" s="41">
        <f t="shared" si="3"/>
        <v>202.50749999999999</v>
      </c>
      <c r="I59" s="37">
        <f t="shared" si="4"/>
        <v>50.294840086606349</v>
      </c>
      <c r="J59" s="37">
        <f t="shared" si="5"/>
        <v>440.29740898417271</v>
      </c>
      <c r="K59" s="51">
        <f t="shared" si="9"/>
        <v>51</v>
      </c>
      <c r="L59" s="52"/>
      <c r="M59" s="54"/>
      <c r="N59" s="54"/>
      <c r="O59" s="54"/>
      <c r="P59" s="54"/>
      <c r="Q59" s="54"/>
      <c r="R59" s="54"/>
      <c r="S59" s="54"/>
    </row>
    <row r="60" spans="1:19" ht="15" x14ac:dyDescent="0.25">
      <c r="A60" s="28">
        <f t="shared" si="6"/>
        <v>58</v>
      </c>
      <c r="B60" s="35">
        <f t="shared" si="6"/>
        <v>58</v>
      </c>
      <c r="C60" s="35">
        <f t="shared" si="0"/>
        <v>51.573599999999999</v>
      </c>
      <c r="D60" s="35">
        <f t="shared" si="1"/>
        <v>15.019412930275323</v>
      </c>
      <c r="E60" s="35">
        <f t="shared" si="2"/>
        <v>244.17438074434287</v>
      </c>
      <c r="F60" s="30">
        <f t="shared" si="7"/>
        <v>52</v>
      </c>
      <c r="G60" s="30">
        <v>270</v>
      </c>
      <c r="H60" s="41">
        <f t="shared" si="3"/>
        <v>210.6</v>
      </c>
      <c r="I60" s="37">
        <f t="shared" si="4"/>
        <v>52.066679014659961</v>
      </c>
      <c r="J60" s="37">
        <f t="shared" si="5"/>
        <v>457.47779928386609</v>
      </c>
      <c r="K60" s="51">
        <f t="shared" si="9"/>
        <v>52</v>
      </c>
      <c r="L60" s="51">
        <v>48</v>
      </c>
      <c r="M60" s="54"/>
      <c r="N60" s="54"/>
      <c r="O60" s="54"/>
      <c r="P60" s="54"/>
      <c r="Q60" s="54"/>
      <c r="R60" s="54"/>
      <c r="S60" s="54"/>
    </row>
    <row r="61" spans="1:19" ht="15" x14ac:dyDescent="0.25">
      <c r="A61" s="28">
        <f t="shared" si="6"/>
        <v>59</v>
      </c>
      <c r="B61" s="35">
        <f t="shared" si="6"/>
        <v>59</v>
      </c>
      <c r="C61" s="35">
        <f t="shared" si="0"/>
        <v>52.462800000000001</v>
      </c>
      <c r="D61" s="35">
        <f t="shared" si="1"/>
        <v>15.247997775460169</v>
      </c>
      <c r="E61" s="35">
        <f t="shared" si="2"/>
        <v>248.27292517668727</v>
      </c>
      <c r="F61" s="30">
        <v>52</v>
      </c>
      <c r="G61" s="30">
        <f>G60-L60</f>
        <v>222</v>
      </c>
      <c r="H61" s="41">
        <f t="shared" si="3"/>
        <v>173.16</v>
      </c>
      <c r="I61" s="37">
        <f t="shared" si="4"/>
        <v>43.796998058051557</v>
      </c>
      <c r="J61" s="37">
        <f t="shared" si="5"/>
        <v>377.86677161777311</v>
      </c>
      <c r="K61" s="51">
        <v>52</v>
      </c>
      <c r="L61" s="52"/>
      <c r="M61" s="54"/>
      <c r="N61" s="54"/>
      <c r="O61" s="54"/>
      <c r="P61" s="54"/>
      <c r="Q61" s="54"/>
      <c r="R61" s="54"/>
      <c r="S61" s="54"/>
    </row>
    <row r="62" spans="1:19" ht="15" x14ac:dyDescent="0.25">
      <c r="A62" s="28">
        <f t="shared" si="6"/>
        <v>60</v>
      </c>
      <c r="B62" s="35">
        <f t="shared" si="6"/>
        <v>60</v>
      </c>
      <c r="C62" s="35">
        <f t="shared" si="0"/>
        <v>53.351999999999997</v>
      </c>
      <c r="D62" s="35">
        <f t="shared" si="1"/>
        <v>15.476132071622843</v>
      </c>
      <c r="E62" s="35">
        <f t="shared" si="2"/>
        <v>252.36981759595039</v>
      </c>
      <c r="F62" s="30">
        <f t="shared" si="7"/>
        <v>53</v>
      </c>
      <c r="G62" s="37">
        <f>$G$61+(F62-$F$61)*($G$69-$G$61)/($F$69-$F$61)</f>
        <v>231.375</v>
      </c>
      <c r="H62" s="41">
        <f t="shared" si="3"/>
        <v>180.4725</v>
      </c>
      <c r="I62" s="37">
        <f t="shared" si="4"/>
        <v>45.427292666837829</v>
      </c>
      <c r="J62" s="37">
        <f t="shared" si="5"/>
        <v>393.44213889474253</v>
      </c>
      <c r="K62" s="51">
        <f t="shared" si="9"/>
        <v>53</v>
      </c>
      <c r="L62" s="52"/>
      <c r="M62" s="54"/>
      <c r="N62" s="54"/>
      <c r="O62" s="54"/>
      <c r="P62" s="54"/>
      <c r="Q62" s="54"/>
      <c r="R62" s="54"/>
      <c r="S62" s="54"/>
    </row>
    <row r="63" spans="1:19" ht="15" x14ac:dyDescent="0.25">
      <c r="A63" s="28">
        <f t="shared" si="6"/>
        <v>61</v>
      </c>
      <c r="B63" s="35">
        <f t="shared" si="6"/>
        <v>61</v>
      </c>
      <c r="C63" s="35">
        <f t="shared" si="0"/>
        <v>54.241199999999992</v>
      </c>
      <c r="D63" s="35">
        <f t="shared" si="1"/>
        <v>15.703824194633755</v>
      </c>
      <c r="E63" s="35">
        <f t="shared" si="2"/>
        <v>256.46508871365705</v>
      </c>
      <c r="F63" s="30">
        <f t="shared" si="7"/>
        <v>54</v>
      </c>
      <c r="G63" s="37">
        <f t="shared" ref="G63:G68" si="15">$G$61+(F63-$F$61)*($G$69-$G$61)/($F$69-$F$61)</f>
        <v>240.75</v>
      </c>
      <c r="H63" s="41">
        <f t="shared" si="3"/>
        <v>187.785</v>
      </c>
      <c r="I63" s="37">
        <f t="shared" si="4"/>
        <v>47.049914090154054</v>
      </c>
      <c r="J63" s="37">
        <f t="shared" si="5"/>
        <v>409.00414204035161</v>
      </c>
      <c r="K63" s="51">
        <f t="shared" si="9"/>
        <v>54</v>
      </c>
      <c r="L63" s="52"/>
      <c r="M63" s="54"/>
      <c r="N63" s="54"/>
      <c r="O63" s="54"/>
      <c r="P63" s="54"/>
      <c r="Q63" s="54"/>
      <c r="R63" s="54"/>
      <c r="S63" s="54"/>
    </row>
    <row r="64" spans="1:19" ht="15" x14ac:dyDescent="0.25">
      <c r="A64" s="28">
        <f t="shared" si="6"/>
        <v>62</v>
      </c>
      <c r="B64" s="35">
        <f t="shared" si="6"/>
        <v>62</v>
      </c>
      <c r="C64" s="35">
        <f t="shared" si="0"/>
        <v>55.130399999999995</v>
      </c>
      <c r="D64" s="35">
        <f t="shared" si="1"/>
        <v>15.931082230000035</v>
      </c>
      <c r="E64" s="35">
        <f t="shared" si="2"/>
        <v>260.55876817666677</v>
      </c>
      <c r="F64" s="30">
        <f t="shared" si="7"/>
        <v>55</v>
      </c>
      <c r="G64" s="37">
        <f t="shared" si="15"/>
        <v>250.125</v>
      </c>
      <c r="H64" s="41">
        <f t="shared" si="3"/>
        <v>195.0975</v>
      </c>
      <c r="I64" s="37">
        <f t="shared" si="4"/>
        <v>48.66519532492584</v>
      </c>
      <c r="J64" s="37">
        <f t="shared" si="5"/>
        <v>424.55336102424582</v>
      </c>
      <c r="K64" s="51">
        <f t="shared" si="9"/>
        <v>55</v>
      </c>
      <c r="L64" s="52"/>
      <c r="M64" s="54"/>
      <c r="N64" s="54"/>
      <c r="O64" s="54"/>
      <c r="P64" s="54"/>
      <c r="Q64" s="54"/>
      <c r="R64" s="54"/>
      <c r="S64" s="54"/>
    </row>
    <row r="65" spans="1:19" ht="15" x14ac:dyDescent="0.25">
      <c r="A65" s="28">
        <f t="shared" si="6"/>
        <v>63</v>
      </c>
      <c r="B65" s="35">
        <f t="shared" si="6"/>
        <v>63</v>
      </c>
      <c r="C65" s="35">
        <f t="shared" si="0"/>
        <v>56.019599999999997</v>
      </c>
      <c r="D65" s="35">
        <f t="shared" si="1"/>
        <v>16.15791398744928</v>
      </c>
      <c r="E65" s="35">
        <f t="shared" si="2"/>
        <v>264.65088462064733</v>
      </c>
      <c r="F65" s="30">
        <f t="shared" si="7"/>
        <v>56</v>
      </c>
      <c r="G65" s="37">
        <f t="shared" si="15"/>
        <v>259.5</v>
      </c>
      <c r="H65" s="41">
        <f t="shared" si="3"/>
        <v>202.41</v>
      </c>
      <c r="I65" s="37">
        <f t="shared" si="4"/>
        <v>50.273442991661867</v>
      </c>
      <c r="J65" s="37">
        <f t="shared" si="5"/>
        <v>440.09032987714448</v>
      </c>
      <c r="K65" s="51">
        <f t="shared" si="9"/>
        <v>56</v>
      </c>
      <c r="L65" s="52"/>
      <c r="M65" s="54"/>
      <c r="N65" s="54"/>
      <c r="O65" s="54"/>
      <c r="P65" s="54"/>
      <c r="Q65" s="54"/>
      <c r="R65" s="54"/>
      <c r="S65" s="54"/>
    </row>
    <row r="66" spans="1:19" ht="15" x14ac:dyDescent="0.25">
      <c r="A66" s="28">
        <f t="shared" si="6"/>
        <v>64</v>
      </c>
      <c r="B66" s="35">
        <f t="shared" si="6"/>
        <v>64</v>
      </c>
      <c r="C66" s="35">
        <f t="shared" si="0"/>
        <v>56.908799999999999</v>
      </c>
      <c r="D66" s="35">
        <f t="shared" si="1"/>
        <v>16.384327014561205</v>
      </c>
      <c r="E66" s="35">
        <f t="shared" si="2"/>
        <v>268.74146572005776</v>
      </c>
      <c r="F66" s="30">
        <f t="shared" si="7"/>
        <v>57</v>
      </c>
      <c r="G66" s="37">
        <f t="shared" si="15"/>
        <v>268.875</v>
      </c>
      <c r="H66" s="41">
        <f t="shared" si="3"/>
        <v>209.7225</v>
      </c>
      <c r="I66" s="37">
        <f t="shared" si="4"/>
        <v>51.874940300502296</v>
      </c>
      <c r="J66" s="37">
        <f t="shared" si="5"/>
        <v>455.61554185670815</v>
      </c>
      <c r="K66" s="51">
        <f t="shared" si="9"/>
        <v>57</v>
      </c>
      <c r="L66" s="52"/>
      <c r="M66" s="54"/>
      <c r="N66" s="54"/>
      <c r="O66" s="54"/>
      <c r="P66" s="54"/>
      <c r="Q66" s="54"/>
      <c r="R66" s="54"/>
      <c r="S66" s="54"/>
    </row>
    <row r="67" spans="1:19" ht="15" x14ac:dyDescent="0.25">
      <c r="A67" s="28">
        <f t="shared" si="6"/>
        <v>65</v>
      </c>
      <c r="B67" s="35">
        <f t="shared" si="6"/>
        <v>65</v>
      </c>
      <c r="C67" s="35">
        <f t="shared" ref="C67:C71" si="16">B67*1.56*0.57</f>
        <v>57.798000000000002</v>
      </c>
      <c r="D67" s="35">
        <f t="shared" ref="D67:D71" si="17">EXP(-1.0587+0.8836*LN(C67)+0.284)</f>
        <v>16.610328609522991</v>
      </c>
      <c r="E67" s="35">
        <f t="shared" ref="E67:E71" si="18">(C67+D67)*44/12</f>
        <v>272.83053823491764</v>
      </c>
      <c r="F67" s="30">
        <f t="shared" si="7"/>
        <v>58</v>
      </c>
      <c r="G67" s="37">
        <f t="shared" si="15"/>
        <v>278.25</v>
      </c>
      <c r="H67" s="41">
        <f t="shared" ref="H67:H80" si="19">G67*$V$1*1.56</f>
        <v>217.035</v>
      </c>
      <c r="I67" s="37">
        <f t="shared" ref="I67:I79" si="20">EXP(-1.0587+0.8836*LN(H67)+0.284)</f>
        <v>53.469949591969524</v>
      </c>
      <c r="J67" s="37">
        <f t="shared" ref="J67:J80" si="21">(H67+I67)*0.475*44/12</f>
        <v>471.12945387268024</v>
      </c>
      <c r="K67" s="51">
        <f t="shared" si="9"/>
        <v>58</v>
      </c>
      <c r="L67" s="52"/>
      <c r="M67" s="54"/>
      <c r="N67" s="54"/>
      <c r="O67" s="54"/>
      <c r="P67" s="54"/>
      <c r="Q67" s="54"/>
      <c r="R67" s="54"/>
      <c r="S67" s="54"/>
    </row>
    <row r="68" spans="1:19" ht="15" x14ac:dyDescent="0.25">
      <c r="A68" s="28">
        <f t="shared" ref="A68:B71" si="22">A67+1</f>
        <v>66</v>
      </c>
      <c r="B68" s="35">
        <f t="shared" si="22"/>
        <v>66</v>
      </c>
      <c r="C68" s="35">
        <f t="shared" si="16"/>
        <v>58.687199999999997</v>
      </c>
      <c r="D68" s="35">
        <f t="shared" si="17"/>
        <v>16.835925833077539</v>
      </c>
      <c r="E68" s="35">
        <f t="shared" si="18"/>
        <v>276.91812805461763</v>
      </c>
      <c r="F68" s="30">
        <f t="shared" si="7"/>
        <v>59</v>
      </c>
      <c r="G68" s="37">
        <f t="shared" si="15"/>
        <v>287.625</v>
      </c>
      <c r="H68" s="41">
        <f t="shared" si="19"/>
        <v>224.3475</v>
      </c>
      <c r="I68" s="37">
        <f t="shared" si="20"/>
        <v>55.058714525680479</v>
      </c>
      <c r="J68" s="37">
        <f t="shared" si="21"/>
        <v>486.63249029889352</v>
      </c>
      <c r="K68" s="51">
        <f t="shared" si="9"/>
        <v>59</v>
      </c>
      <c r="L68" s="52"/>
      <c r="M68" s="54"/>
      <c r="N68" s="54"/>
      <c r="O68" s="54"/>
      <c r="P68" s="54"/>
      <c r="Q68" s="54"/>
      <c r="R68" s="54"/>
      <c r="S68" s="54"/>
    </row>
    <row r="69" spans="1:19" ht="15" x14ac:dyDescent="0.25">
      <c r="A69" s="28">
        <f t="shared" si="22"/>
        <v>67</v>
      </c>
      <c r="B69" s="35">
        <f t="shared" si="22"/>
        <v>67</v>
      </c>
      <c r="C69" s="35">
        <f t="shared" si="16"/>
        <v>59.5764</v>
      </c>
      <c r="D69" s="35">
        <f t="shared" si="17"/>
        <v>17.06112551972695</v>
      </c>
      <c r="E69" s="35">
        <f t="shared" si="18"/>
        <v>281.00426023899882</v>
      </c>
      <c r="F69" s="30">
        <f t="shared" si="7"/>
        <v>60</v>
      </c>
      <c r="G69" s="30">
        <v>297</v>
      </c>
      <c r="H69" s="41">
        <f t="shared" si="19"/>
        <v>231.66</v>
      </c>
      <c r="I69" s="37">
        <f t="shared" si="20"/>
        <v>56.641461975682766</v>
      </c>
      <c r="J69" s="37">
        <f t="shared" si="21"/>
        <v>502.12504627431412</v>
      </c>
      <c r="K69" s="51">
        <f t="shared" si="9"/>
        <v>60</v>
      </c>
      <c r="L69" s="51">
        <v>47</v>
      </c>
      <c r="M69" s="54"/>
      <c r="N69" s="54"/>
      <c r="O69" s="54"/>
      <c r="P69" s="54"/>
      <c r="Q69" s="54"/>
      <c r="R69" s="54"/>
      <c r="S69" s="54"/>
    </row>
    <row r="70" spans="1:19" ht="15" x14ac:dyDescent="0.25">
      <c r="A70" s="28">
        <f t="shared" si="22"/>
        <v>68</v>
      </c>
      <c r="B70" s="35">
        <f t="shared" si="22"/>
        <v>68</v>
      </c>
      <c r="C70" s="35">
        <f t="shared" si="16"/>
        <v>60.465599999999995</v>
      </c>
      <c r="D70" s="35">
        <f t="shared" si="17"/>
        <v>17.285934288248196</v>
      </c>
      <c r="E70" s="35">
        <f t="shared" si="18"/>
        <v>285.08895905691003</v>
      </c>
      <c r="F70" s="30">
        <v>60</v>
      </c>
      <c r="G70" s="30">
        <f>G69-L69</f>
        <v>250</v>
      </c>
      <c r="H70" s="41">
        <f t="shared" si="19"/>
        <v>195</v>
      </c>
      <c r="I70" s="37">
        <f t="shared" si="20"/>
        <v>48.643705161251212</v>
      </c>
      <c r="J70" s="37">
        <f t="shared" si="21"/>
        <v>424.34611982251249</v>
      </c>
      <c r="K70" s="51">
        <v>60</v>
      </c>
      <c r="L70" s="52"/>
      <c r="M70" s="54"/>
      <c r="N70" s="54"/>
      <c r="O70" s="54"/>
      <c r="P70" s="54"/>
      <c r="Q70" s="54"/>
      <c r="R70" s="54"/>
      <c r="S70" s="54"/>
    </row>
    <row r="71" spans="1:19" ht="15" x14ac:dyDescent="0.25">
      <c r="A71" s="28">
        <f t="shared" si="22"/>
        <v>69</v>
      </c>
      <c r="B71" s="35">
        <f t="shared" si="22"/>
        <v>69</v>
      </c>
      <c r="C71" s="35">
        <f t="shared" si="16"/>
        <v>61.354799999999997</v>
      </c>
      <c r="D71" s="35">
        <f t="shared" si="17"/>
        <v>17.510358551572615</v>
      </c>
      <c r="E71" s="35">
        <f t="shared" si="18"/>
        <v>289.17224802243294</v>
      </c>
      <c r="F71" s="30">
        <f>F70+1</f>
        <v>61</v>
      </c>
      <c r="G71" s="37">
        <f>$G$70+(F71-$F$70)*($G$79-$G$70)/($F$79-$F$70)</f>
        <v>258.66666666666669</v>
      </c>
      <c r="H71" s="41">
        <f t="shared" si="19"/>
        <v>201.76000000000002</v>
      </c>
      <c r="I71" s="37">
        <f t="shared" si="20"/>
        <v>50.130765000424212</v>
      </c>
      <c r="J71" s="37">
        <f t="shared" si="21"/>
        <v>438.70974904240552</v>
      </c>
      <c r="K71" s="51">
        <f>K70+1</f>
        <v>61</v>
      </c>
      <c r="L71" s="52"/>
      <c r="M71" s="54"/>
      <c r="N71" s="54"/>
      <c r="O71" s="54"/>
      <c r="P71" s="54"/>
      <c r="Q71" s="54"/>
      <c r="R71" s="54"/>
      <c r="S71" s="54"/>
    </row>
    <row r="72" spans="1:19" ht="15" x14ac:dyDescent="0.25">
      <c r="A72" s="34"/>
      <c r="B72" s="36"/>
      <c r="C72" s="36"/>
      <c r="D72" s="36"/>
      <c r="E72" s="38"/>
      <c r="F72" s="30">
        <f t="shared" ref="F72:F79" si="23">F71+1</f>
        <v>62</v>
      </c>
      <c r="G72" s="37">
        <f t="shared" ref="G72:G78" si="24">$G$70+(F72-$F$70)*($G$79-$G$70)/($F$79-$F$70)</f>
        <v>267.33333333333331</v>
      </c>
      <c r="H72" s="41">
        <f t="shared" si="19"/>
        <v>208.51999999999998</v>
      </c>
      <c r="I72" s="37">
        <f t="shared" si="20"/>
        <v>51.612035456318509</v>
      </c>
      <c r="J72" s="37">
        <f t="shared" si="21"/>
        <v>453.06329508642131</v>
      </c>
      <c r="K72" s="51">
        <f t="shared" ref="K72:K79" si="25">K71+1</f>
        <v>62</v>
      </c>
      <c r="L72" s="52"/>
      <c r="M72" s="54"/>
      <c r="N72" s="54"/>
      <c r="O72" s="54"/>
      <c r="P72" s="54"/>
      <c r="Q72" s="54"/>
      <c r="R72" s="54"/>
      <c r="S72" s="54"/>
    </row>
    <row r="73" spans="1:19" ht="15" x14ac:dyDescent="0.25">
      <c r="A73" s="34"/>
      <c r="B73" s="38"/>
      <c r="C73" s="36"/>
      <c r="D73" s="36"/>
      <c r="E73" s="38"/>
      <c r="F73" s="30">
        <f t="shared" si="23"/>
        <v>63</v>
      </c>
      <c r="G73" s="37">
        <f t="shared" si="24"/>
        <v>276</v>
      </c>
      <c r="H73" s="41">
        <f t="shared" si="19"/>
        <v>215.28</v>
      </c>
      <c r="I73" s="37">
        <f t="shared" si="20"/>
        <v>53.087725740853138</v>
      </c>
      <c r="J73" s="37">
        <f t="shared" si="21"/>
        <v>467.40712233198587</v>
      </c>
      <c r="K73" s="51">
        <f t="shared" si="25"/>
        <v>63</v>
      </c>
      <c r="L73" s="52"/>
      <c r="M73" s="54"/>
      <c r="N73" s="54"/>
      <c r="O73" s="54"/>
      <c r="P73" s="54"/>
      <c r="Q73" s="54"/>
      <c r="R73" s="54"/>
      <c r="S73" s="54"/>
    </row>
    <row r="74" spans="1:19" ht="15" x14ac:dyDescent="0.25">
      <c r="A74" s="34"/>
      <c r="B74" s="38"/>
      <c r="C74" s="36"/>
      <c r="D74" s="36"/>
      <c r="E74" s="38"/>
      <c r="F74" s="30">
        <f t="shared" si="23"/>
        <v>64</v>
      </c>
      <c r="G74" s="37">
        <f t="shared" si="24"/>
        <v>284.66666666666669</v>
      </c>
      <c r="H74" s="41">
        <f t="shared" si="19"/>
        <v>222.04000000000002</v>
      </c>
      <c r="I74" s="37">
        <f t="shared" si="20"/>
        <v>54.558031180803596</v>
      </c>
      <c r="J74" s="37">
        <f t="shared" si="21"/>
        <v>481.74157097323291</v>
      </c>
      <c r="K74" s="51">
        <f t="shared" si="25"/>
        <v>64</v>
      </c>
      <c r="L74" s="52"/>
      <c r="M74" s="54"/>
      <c r="N74" s="54"/>
      <c r="O74" s="54"/>
      <c r="P74" s="54"/>
      <c r="Q74" s="54"/>
      <c r="R74" s="54"/>
      <c r="S74" s="54"/>
    </row>
    <row r="75" spans="1:19" ht="15" x14ac:dyDescent="0.25">
      <c r="A75" s="34"/>
      <c r="B75" s="38"/>
      <c r="C75" s="36"/>
      <c r="D75" s="36"/>
      <c r="E75" s="38"/>
      <c r="F75" s="30">
        <f t="shared" si="23"/>
        <v>65</v>
      </c>
      <c r="G75" s="37">
        <f t="shared" si="24"/>
        <v>293.33333333333331</v>
      </c>
      <c r="H75" s="41">
        <f t="shared" si="19"/>
        <v>228.79999999999998</v>
      </c>
      <c r="I75" s="37">
        <f t="shared" si="20"/>
        <v>56.023134533701196</v>
      </c>
      <c r="J75" s="37">
        <f t="shared" si="21"/>
        <v>496.06695931286293</v>
      </c>
      <c r="K75" s="51">
        <f t="shared" si="25"/>
        <v>65</v>
      </c>
      <c r="L75" s="52"/>
      <c r="M75" s="54"/>
      <c r="N75" s="54"/>
      <c r="O75" s="54"/>
      <c r="P75" s="54"/>
      <c r="Q75" s="54"/>
      <c r="R75" s="54"/>
      <c r="S75" s="54"/>
    </row>
    <row r="76" spans="1:19" ht="15" x14ac:dyDescent="0.25">
      <c r="A76" s="34"/>
      <c r="B76" s="38"/>
      <c r="C76" s="36"/>
      <c r="D76" s="36"/>
      <c r="E76" s="38"/>
      <c r="F76" s="30">
        <f t="shared" si="23"/>
        <v>66</v>
      </c>
      <c r="G76" s="37">
        <f t="shared" si="24"/>
        <v>302</v>
      </c>
      <c r="H76" s="41">
        <f t="shared" si="19"/>
        <v>235.56</v>
      </c>
      <c r="I76" s="37">
        <f t="shared" si="20"/>
        <v>57.483207143847721</v>
      </c>
      <c r="J76" s="37">
        <f t="shared" si="21"/>
        <v>510.38358577553481</v>
      </c>
      <c r="K76" s="51">
        <f t="shared" si="25"/>
        <v>66</v>
      </c>
      <c r="L76" s="52"/>
      <c r="M76" s="54"/>
      <c r="N76" s="54"/>
      <c r="O76" s="54"/>
      <c r="P76" s="54"/>
      <c r="Q76" s="54"/>
      <c r="R76" s="54"/>
      <c r="S76" s="54"/>
    </row>
    <row r="77" spans="1:19" ht="15" x14ac:dyDescent="0.25">
      <c r="A77" s="34"/>
      <c r="B77" s="38"/>
      <c r="C77" s="36"/>
      <c r="D77" s="36"/>
      <c r="E77" s="38"/>
      <c r="F77" s="30">
        <f t="shared" si="23"/>
        <v>67</v>
      </c>
      <c r="G77" s="37">
        <f t="shared" si="24"/>
        <v>310.66666666666669</v>
      </c>
      <c r="H77" s="41">
        <f t="shared" si="19"/>
        <v>242.32000000000002</v>
      </c>
      <c r="I77" s="37">
        <f t="shared" si="20"/>
        <v>58.938409961900859</v>
      </c>
      <c r="J77" s="37">
        <f t="shared" si="21"/>
        <v>524.69173068364398</v>
      </c>
      <c r="K77" s="51">
        <f t="shared" si="25"/>
        <v>67</v>
      </c>
      <c r="L77" s="52"/>
      <c r="M77" s="54"/>
      <c r="N77" s="54"/>
      <c r="O77" s="54"/>
      <c r="P77" s="54"/>
      <c r="Q77" s="54"/>
      <c r="R77" s="54"/>
      <c r="S77" s="54"/>
    </row>
    <row r="78" spans="1:19" ht="15" x14ac:dyDescent="0.25">
      <c r="A78" s="34"/>
      <c r="B78" s="38"/>
      <c r="C78" s="36"/>
      <c r="D78" s="36"/>
      <c r="E78" s="38"/>
      <c r="F78" s="30">
        <f t="shared" si="23"/>
        <v>68</v>
      </c>
      <c r="G78" s="37">
        <f t="shared" si="24"/>
        <v>319.33333333333331</v>
      </c>
      <c r="H78" s="41">
        <f t="shared" si="19"/>
        <v>249.07999999999998</v>
      </c>
      <c r="I78" s="37">
        <f t="shared" si="20"/>
        <v>60.388894447487807</v>
      </c>
      <c r="J78" s="37">
        <f t="shared" si="21"/>
        <v>538.99165782937462</v>
      </c>
      <c r="K78" s="51">
        <f t="shared" si="25"/>
        <v>68</v>
      </c>
      <c r="L78" s="52"/>
      <c r="M78" s="54"/>
      <c r="N78" s="54"/>
      <c r="O78" s="54"/>
      <c r="P78" s="54"/>
      <c r="Q78" s="54"/>
      <c r="R78" s="54"/>
      <c r="S78" s="54"/>
    </row>
    <row r="79" spans="1:19" ht="15" x14ac:dyDescent="0.25">
      <c r="A79" s="38"/>
      <c r="B79" s="38"/>
      <c r="C79" s="36"/>
      <c r="D79" s="36"/>
      <c r="E79" s="38"/>
      <c r="F79" s="30">
        <f t="shared" si="23"/>
        <v>69</v>
      </c>
      <c r="G79" s="30">
        <v>328</v>
      </c>
      <c r="H79" s="41">
        <f t="shared" si="19"/>
        <v>255.84</v>
      </c>
      <c r="I79" s="37">
        <f t="shared" si="20"/>
        <v>61.834803371075836</v>
      </c>
      <c r="J79" s="37">
        <f t="shared" si="21"/>
        <v>553.28361587129041</v>
      </c>
      <c r="K79" s="51">
        <f t="shared" si="25"/>
        <v>69</v>
      </c>
      <c r="L79" s="51">
        <v>328</v>
      </c>
      <c r="M79" s="54"/>
      <c r="N79" s="54"/>
      <c r="O79" s="54"/>
      <c r="P79" s="54"/>
      <c r="Q79" s="54"/>
      <c r="R79" s="54"/>
      <c r="S79" s="54"/>
    </row>
    <row r="80" spans="1:19" ht="15" x14ac:dyDescent="0.25">
      <c r="A80" s="38"/>
      <c r="B80" s="38"/>
      <c r="C80" s="36"/>
      <c r="D80" s="36"/>
      <c r="E80" s="38"/>
      <c r="F80" s="30">
        <v>69</v>
      </c>
      <c r="G80" s="30">
        <v>0</v>
      </c>
      <c r="H80" s="41">
        <f t="shared" si="19"/>
        <v>0</v>
      </c>
      <c r="I80" s="37">
        <v>0</v>
      </c>
      <c r="J80" s="37">
        <f t="shared" si="21"/>
        <v>0</v>
      </c>
      <c r="K80" s="51">
        <v>69</v>
      </c>
      <c r="L80" s="52"/>
      <c r="M80" s="54"/>
      <c r="N80" s="54"/>
      <c r="O80" s="54"/>
      <c r="P80" s="54"/>
      <c r="Q80" s="54"/>
      <c r="R80" s="54"/>
      <c r="S80" s="54"/>
    </row>
    <row r="81" spans="7:12" x14ac:dyDescent="0.2">
      <c r="G81" s="16"/>
      <c r="H81" s="16"/>
      <c r="I81" s="16"/>
      <c r="J81" s="16"/>
      <c r="K81" s="16"/>
      <c r="L81" s="2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 e affichage</vt:lpstr>
      <vt:lpstr>Modèle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CRPF</dc:creator>
  <cp:lastModifiedBy>OCCI_OG</cp:lastModifiedBy>
  <dcterms:created xsi:type="dcterms:W3CDTF">2013-03-21T16:18:42Z</dcterms:created>
  <dcterms:modified xsi:type="dcterms:W3CDTF">2020-04-27T06:51:10Z</dcterms:modified>
</cp:coreProperties>
</file>