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12 - Réseau (Combettes - La Poste n° 7)\Dossier labellisation\"/>
    </mc:Choice>
  </mc:AlternateContent>
  <bookViews>
    <workbookView xWindow="360" yWindow="345" windowWidth="13335" windowHeight="5820" firstSheet="1" activeTab="1"/>
  </bookViews>
  <sheets>
    <sheet name="d e affichage" sheetId="8" state="hidden" r:id="rId1"/>
    <sheet name="Modèle" sheetId="3" r:id="rId2"/>
  </sheets>
  <externalReferences>
    <externalReference r:id="rId3"/>
  </externalReferences>
  <definedNames>
    <definedName name="carb_essence">OFFSET([1]TCD2!$G$3,,,COUNTIF([1]TCD2!$G$1:$G$65536,"&gt;0"))</definedName>
    <definedName name="Carbone">OFFSET([1]Résultats!$D$2,,,COUNT([1]Résultats!$D$1:$D$65536),)</definedName>
    <definedName name="donnees">OFFSET([1]Saisie!XFA1048564,,,COUNT([1]Saisie!$A$1:$A$65536),26)</definedName>
    <definedName name="essences">#REF!</definedName>
    <definedName name="Nom_essence">OFFSET([1]TCD2!$F$3,,,COUNTIF([1]TCD2!$G$1:$G$65536,"&gt;0"))</definedName>
    <definedName name="releves">OFFSET([1]Résultats!$A$2,,,COUNTA([1]Résultats!$D$1:$D$65536),)</definedName>
  </definedNames>
  <calcPr calcId="152511"/>
</workbook>
</file>

<file path=xl/calcChain.xml><?xml version="1.0" encoding="utf-8"?>
<calcChain xmlns="http://schemas.openxmlformats.org/spreadsheetml/2006/main">
  <c r="S11" i="3" l="1"/>
  <c r="S5" i="3"/>
  <c r="S2" i="3"/>
  <c r="F2" i="3"/>
  <c r="E10" i="3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103" i="3"/>
  <c r="E104" i="3"/>
  <c r="E105" i="3"/>
  <c r="E102" i="3"/>
  <c r="E97" i="3"/>
  <c r="E98" i="3"/>
  <c r="E99" i="3"/>
  <c r="E96" i="3"/>
  <c r="E91" i="3"/>
  <c r="E92" i="3"/>
  <c r="E93" i="3"/>
  <c r="E90" i="3"/>
  <c r="E85" i="3"/>
  <c r="E86" i="3"/>
  <c r="E87" i="3"/>
  <c r="E84" i="3"/>
  <c r="E79" i="3"/>
  <c r="E80" i="3"/>
  <c r="E81" i="3"/>
  <c r="E78" i="3"/>
  <c r="E73" i="3"/>
  <c r="E74" i="3"/>
  <c r="E75" i="3"/>
  <c r="E72" i="3"/>
  <c r="E67" i="3"/>
  <c r="E68" i="3"/>
  <c r="E69" i="3"/>
  <c r="E66" i="3"/>
  <c r="E61" i="3"/>
  <c r="E62" i="3"/>
  <c r="E63" i="3"/>
  <c r="E60" i="3"/>
  <c r="E55" i="3"/>
  <c r="E56" i="3"/>
  <c r="E57" i="3"/>
  <c r="E54" i="3"/>
  <c r="E49" i="3"/>
  <c r="E50" i="3"/>
  <c r="E51" i="3"/>
  <c r="E48" i="3"/>
  <c r="E43" i="3"/>
  <c r="E44" i="3"/>
  <c r="E45" i="3"/>
  <c r="E42" i="3"/>
  <c r="E37" i="3"/>
  <c r="E38" i="3"/>
  <c r="E39" i="3"/>
  <c r="E36" i="3"/>
  <c r="E31" i="3"/>
  <c r="E32" i="3"/>
  <c r="E33" i="3"/>
  <c r="E30" i="3"/>
  <c r="E25" i="3"/>
  <c r="E26" i="3"/>
  <c r="E27" i="3"/>
  <c r="E24" i="3"/>
  <c r="K106" i="3"/>
  <c r="E101" i="3"/>
  <c r="E95" i="3"/>
  <c r="E89" i="3"/>
  <c r="E83" i="3"/>
  <c r="E77" i="3"/>
  <c r="E71" i="3"/>
  <c r="E65" i="3"/>
  <c r="E59" i="3"/>
  <c r="E53" i="3"/>
  <c r="E47" i="3"/>
  <c r="J36" i="3"/>
  <c r="J37" i="3" s="1"/>
  <c r="J38" i="3" s="1"/>
  <c r="J39" i="3" s="1"/>
  <c r="J40" i="3" s="1"/>
  <c r="J42" i="3" s="1"/>
  <c r="J43" i="3" s="1"/>
  <c r="J44" i="3" s="1"/>
  <c r="J45" i="3" s="1"/>
  <c r="J46" i="3" s="1"/>
  <c r="J48" i="3" s="1"/>
  <c r="J49" i="3" s="1"/>
  <c r="J50" i="3" s="1"/>
  <c r="J51" i="3" s="1"/>
  <c r="J52" i="3" s="1"/>
  <c r="J54" i="3" s="1"/>
  <c r="J55" i="3" s="1"/>
  <c r="J56" i="3" s="1"/>
  <c r="J57" i="3" s="1"/>
  <c r="J58" i="3" s="1"/>
  <c r="J60" i="3" s="1"/>
  <c r="J61" i="3" s="1"/>
  <c r="J62" i="3" s="1"/>
  <c r="J63" i="3" s="1"/>
  <c r="J64" i="3" s="1"/>
  <c r="J66" i="3" s="1"/>
  <c r="J67" i="3" s="1"/>
  <c r="J68" i="3" s="1"/>
  <c r="J69" i="3" s="1"/>
  <c r="J70" i="3" s="1"/>
  <c r="J72" i="3" s="1"/>
  <c r="J73" i="3" s="1"/>
  <c r="J74" i="3" s="1"/>
  <c r="J75" i="3" s="1"/>
  <c r="J76" i="3" s="1"/>
  <c r="J78" i="3" s="1"/>
  <c r="J79" i="3" s="1"/>
  <c r="J80" i="3" s="1"/>
  <c r="J81" i="3" s="1"/>
  <c r="J82" i="3" s="1"/>
  <c r="J84" i="3" s="1"/>
  <c r="J85" i="3" s="1"/>
  <c r="J86" i="3" s="1"/>
  <c r="J87" i="3" s="1"/>
  <c r="J88" i="3" s="1"/>
  <c r="J90" i="3" s="1"/>
  <c r="J91" i="3" s="1"/>
  <c r="J92" i="3" s="1"/>
  <c r="J93" i="3" s="1"/>
  <c r="J94" i="3" s="1"/>
  <c r="J96" i="3" s="1"/>
  <c r="J97" i="3" s="1"/>
  <c r="J98" i="3" s="1"/>
  <c r="J99" i="3" s="1"/>
  <c r="J100" i="3" s="1"/>
  <c r="J102" i="3" s="1"/>
  <c r="J103" i="3" s="1"/>
  <c r="J104" i="3" s="1"/>
  <c r="J105" i="3" s="1"/>
  <c r="J106" i="3" s="1"/>
  <c r="J4" i="3"/>
  <c r="J5" i="3" s="1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4" i="3" s="1"/>
  <c r="J25" i="3" s="1"/>
  <c r="J26" i="3" s="1"/>
  <c r="J27" i="3" s="1"/>
  <c r="J28" i="3" s="1"/>
  <c r="J30" i="3" s="1"/>
  <c r="J31" i="3" s="1"/>
  <c r="J32" i="3" s="1"/>
  <c r="J33" i="3" s="1"/>
  <c r="J34" i="3" s="1"/>
  <c r="J3" i="3"/>
  <c r="E41" i="3"/>
  <c r="E29" i="3"/>
  <c r="E35" i="3"/>
  <c r="E23" i="3"/>
  <c r="O3" i="3" l="1"/>
  <c r="N3" i="3"/>
  <c r="O4" i="3"/>
  <c r="O5" i="3" s="1"/>
  <c r="O6" i="3" s="1"/>
  <c r="O7" i="3" s="1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O21" i="3" s="1"/>
  <c r="N4" i="3"/>
  <c r="N5" i="3" s="1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P2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3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2" i="3"/>
  <c r="N22" i="3" l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O22" i="3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P4" i="3"/>
  <c r="P3" i="3"/>
  <c r="G34" i="3"/>
  <c r="G35" i="3"/>
  <c r="G36" i="3"/>
  <c r="G38" i="3"/>
  <c r="G39" i="3"/>
  <c r="G40" i="3"/>
  <c r="G42" i="3"/>
  <c r="G43" i="3"/>
  <c r="G44" i="3"/>
  <c r="G46" i="3"/>
  <c r="G47" i="3"/>
  <c r="G48" i="3"/>
  <c r="G50" i="3"/>
  <c r="G51" i="3"/>
  <c r="G52" i="3"/>
  <c r="G54" i="3"/>
  <c r="G55" i="3"/>
  <c r="G56" i="3"/>
  <c r="G58" i="3"/>
  <c r="G59" i="3"/>
  <c r="G60" i="3"/>
  <c r="G62" i="3"/>
  <c r="G63" i="3"/>
  <c r="G64" i="3"/>
  <c r="G66" i="3"/>
  <c r="G67" i="3"/>
  <c r="G68" i="3"/>
  <c r="G70" i="3"/>
  <c r="G71" i="3"/>
  <c r="G72" i="3"/>
  <c r="G74" i="3"/>
  <c r="G75" i="3"/>
  <c r="G76" i="3"/>
  <c r="G78" i="3"/>
  <c r="G79" i="3"/>
  <c r="G80" i="3"/>
  <c r="G82" i="3"/>
  <c r="G83" i="3"/>
  <c r="G84" i="3"/>
  <c r="G86" i="3"/>
  <c r="G87" i="3"/>
  <c r="G88" i="3"/>
  <c r="G90" i="3"/>
  <c r="G91" i="3"/>
  <c r="G92" i="3"/>
  <c r="G94" i="3"/>
  <c r="G95" i="3"/>
  <c r="G96" i="3"/>
  <c r="G98" i="3"/>
  <c r="G99" i="3"/>
  <c r="G100" i="3"/>
  <c r="G102" i="3"/>
  <c r="G103" i="3"/>
  <c r="G104" i="3"/>
  <c r="G106" i="3"/>
  <c r="H107" i="3"/>
  <c r="I107" i="3" s="1"/>
  <c r="P5" i="3" l="1"/>
  <c r="G105" i="3"/>
  <c r="H105" i="3" s="1"/>
  <c r="I105" i="3" s="1"/>
  <c r="G101" i="3"/>
  <c r="H101" i="3" s="1"/>
  <c r="I101" i="3" s="1"/>
  <c r="G97" i="3"/>
  <c r="H97" i="3" s="1"/>
  <c r="I97" i="3" s="1"/>
  <c r="G93" i="3"/>
  <c r="H93" i="3" s="1"/>
  <c r="I93" i="3" s="1"/>
  <c r="G89" i="3"/>
  <c r="H89" i="3" s="1"/>
  <c r="I89" i="3" s="1"/>
  <c r="G85" i="3"/>
  <c r="H85" i="3" s="1"/>
  <c r="I85" i="3" s="1"/>
  <c r="G81" i="3"/>
  <c r="H81" i="3" s="1"/>
  <c r="I81" i="3" s="1"/>
  <c r="G77" i="3"/>
  <c r="H77" i="3" s="1"/>
  <c r="I77" i="3" s="1"/>
  <c r="G73" i="3"/>
  <c r="H73" i="3" s="1"/>
  <c r="I73" i="3" s="1"/>
  <c r="G69" i="3"/>
  <c r="H69" i="3" s="1"/>
  <c r="I69" i="3" s="1"/>
  <c r="G65" i="3"/>
  <c r="H65" i="3" s="1"/>
  <c r="I65" i="3" s="1"/>
  <c r="G61" i="3"/>
  <c r="H61" i="3" s="1"/>
  <c r="I61" i="3" s="1"/>
  <c r="G57" i="3"/>
  <c r="H57" i="3" s="1"/>
  <c r="I57" i="3" s="1"/>
  <c r="G53" i="3"/>
  <c r="H53" i="3" s="1"/>
  <c r="I53" i="3" s="1"/>
  <c r="G49" i="3"/>
  <c r="H49" i="3" s="1"/>
  <c r="I49" i="3" s="1"/>
  <c r="G45" i="3"/>
  <c r="H45" i="3" s="1"/>
  <c r="I45" i="3" s="1"/>
  <c r="G41" i="3"/>
  <c r="H41" i="3" s="1"/>
  <c r="I41" i="3" s="1"/>
  <c r="G37" i="3"/>
  <c r="H37" i="3" s="1"/>
  <c r="I37" i="3" s="1"/>
  <c r="G33" i="3"/>
  <c r="H33" i="3" s="1"/>
  <c r="I33" i="3" s="1"/>
  <c r="H104" i="3"/>
  <c r="I104" i="3" s="1"/>
  <c r="H100" i="3"/>
  <c r="I100" i="3" s="1"/>
  <c r="H96" i="3"/>
  <c r="I96" i="3" s="1"/>
  <c r="H92" i="3"/>
  <c r="I92" i="3" s="1"/>
  <c r="H88" i="3"/>
  <c r="I88" i="3" s="1"/>
  <c r="H84" i="3"/>
  <c r="I84" i="3" s="1"/>
  <c r="H80" i="3"/>
  <c r="I80" i="3" s="1"/>
  <c r="H76" i="3"/>
  <c r="I76" i="3" s="1"/>
  <c r="H72" i="3"/>
  <c r="I72" i="3" s="1"/>
  <c r="H68" i="3"/>
  <c r="I68" i="3" s="1"/>
  <c r="H64" i="3"/>
  <c r="I64" i="3" s="1"/>
  <c r="H60" i="3"/>
  <c r="I60" i="3" s="1"/>
  <c r="H56" i="3"/>
  <c r="I56" i="3" s="1"/>
  <c r="H52" i="3"/>
  <c r="I52" i="3" s="1"/>
  <c r="H48" i="3"/>
  <c r="I48" i="3" s="1"/>
  <c r="H44" i="3"/>
  <c r="I44" i="3" s="1"/>
  <c r="H40" i="3"/>
  <c r="I40" i="3" s="1"/>
  <c r="H36" i="3"/>
  <c r="I36" i="3" s="1"/>
  <c r="H103" i="3"/>
  <c r="I103" i="3" s="1"/>
  <c r="H99" i="3"/>
  <c r="I99" i="3" s="1"/>
  <c r="H95" i="3"/>
  <c r="I95" i="3" s="1"/>
  <c r="H91" i="3"/>
  <c r="I91" i="3" s="1"/>
  <c r="H87" i="3"/>
  <c r="I87" i="3" s="1"/>
  <c r="H83" i="3"/>
  <c r="I83" i="3" s="1"/>
  <c r="H79" i="3"/>
  <c r="I79" i="3" s="1"/>
  <c r="H75" i="3"/>
  <c r="I75" i="3" s="1"/>
  <c r="H71" i="3"/>
  <c r="I71" i="3" s="1"/>
  <c r="H67" i="3"/>
  <c r="I67" i="3" s="1"/>
  <c r="H63" i="3"/>
  <c r="I63" i="3" s="1"/>
  <c r="H59" i="3"/>
  <c r="I59" i="3" s="1"/>
  <c r="H55" i="3"/>
  <c r="I55" i="3" s="1"/>
  <c r="H51" i="3"/>
  <c r="I51" i="3" s="1"/>
  <c r="H47" i="3"/>
  <c r="I47" i="3" s="1"/>
  <c r="H43" i="3"/>
  <c r="I43" i="3" s="1"/>
  <c r="H39" i="3"/>
  <c r="I39" i="3" s="1"/>
  <c r="H35" i="3"/>
  <c r="I35" i="3" s="1"/>
  <c r="H106" i="3"/>
  <c r="I106" i="3" s="1"/>
  <c r="H102" i="3"/>
  <c r="I102" i="3" s="1"/>
  <c r="H98" i="3"/>
  <c r="I98" i="3" s="1"/>
  <c r="H94" i="3"/>
  <c r="I94" i="3" s="1"/>
  <c r="H90" i="3"/>
  <c r="I90" i="3" s="1"/>
  <c r="H86" i="3"/>
  <c r="I86" i="3" s="1"/>
  <c r="H82" i="3"/>
  <c r="I82" i="3" s="1"/>
  <c r="H78" i="3"/>
  <c r="I78" i="3" s="1"/>
  <c r="H74" i="3"/>
  <c r="I74" i="3" s="1"/>
  <c r="H70" i="3"/>
  <c r="I70" i="3" s="1"/>
  <c r="H66" i="3"/>
  <c r="I66" i="3" s="1"/>
  <c r="H62" i="3"/>
  <c r="I62" i="3" s="1"/>
  <c r="H58" i="3"/>
  <c r="I58" i="3" s="1"/>
  <c r="H54" i="3"/>
  <c r="I54" i="3" s="1"/>
  <c r="H50" i="3"/>
  <c r="I50" i="3" s="1"/>
  <c r="H46" i="3"/>
  <c r="I46" i="3" s="1"/>
  <c r="H42" i="3"/>
  <c r="I42" i="3" s="1"/>
  <c r="H38" i="3"/>
  <c r="I38" i="3" s="1"/>
  <c r="H34" i="3"/>
  <c r="I34" i="3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P6" i="3" l="1"/>
  <c r="S8" i="3"/>
  <c r="P7" i="3" l="1"/>
  <c r="P8" i="3" l="1"/>
  <c r="P9" i="3" l="1"/>
  <c r="P10" i="3" l="1"/>
  <c r="B6" i="8"/>
  <c r="C6" i="8"/>
  <c r="A7" i="8"/>
  <c r="B7" i="8"/>
  <c r="C7" i="8"/>
  <c r="A8" i="8"/>
  <c r="B8" i="8"/>
  <c r="B5" i="8"/>
  <c r="A5" i="8"/>
  <c r="B2" i="8"/>
  <c r="B3" i="8"/>
  <c r="C3" i="8"/>
  <c r="A1" i="8"/>
  <c r="P11" i="3" l="1"/>
  <c r="H2" i="3"/>
  <c r="I2" i="3" s="1"/>
  <c r="P12" i="3" l="1"/>
  <c r="G3" i="3"/>
  <c r="P13" i="3" l="1"/>
  <c r="H3" i="3"/>
  <c r="I3" i="3" s="1"/>
  <c r="G4" i="3"/>
  <c r="H4" i="3" s="1"/>
  <c r="I4" i="3" s="1"/>
  <c r="P14" i="3" l="1"/>
  <c r="G5" i="3"/>
  <c r="H5" i="3" s="1"/>
  <c r="I5" i="3" s="1"/>
  <c r="P15" i="3" l="1"/>
  <c r="G6" i="3"/>
  <c r="H6" i="3" s="1"/>
  <c r="I6" i="3" s="1"/>
  <c r="P16" i="3" l="1"/>
  <c r="G7" i="3"/>
  <c r="H7" i="3" s="1"/>
  <c r="I7" i="3" s="1"/>
  <c r="P17" i="3" l="1"/>
  <c r="G8" i="3"/>
  <c r="H8" i="3" s="1"/>
  <c r="I8" i="3" s="1"/>
  <c r="P18" i="3" l="1"/>
  <c r="G9" i="3"/>
  <c r="H9" i="3" s="1"/>
  <c r="I9" i="3" s="1"/>
  <c r="P19" i="3" l="1"/>
  <c r="G10" i="3"/>
  <c r="H10" i="3" s="1"/>
  <c r="I10" i="3" s="1"/>
  <c r="P20" i="3" l="1"/>
  <c r="G11" i="3"/>
  <c r="H11" i="3" s="1"/>
  <c r="I11" i="3" s="1"/>
  <c r="P21" i="3" l="1"/>
  <c r="G12" i="3"/>
  <c r="H12" i="3" s="1"/>
  <c r="I12" i="3" s="1"/>
  <c r="P22" i="3" l="1"/>
  <c r="G13" i="3"/>
  <c r="H13" i="3" s="1"/>
  <c r="I13" i="3" s="1"/>
  <c r="P23" i="3" l="1"/>
  <c r="G14" i="3"/>
  <c r="H14" i="3" s="1"/>
  <c r="I14" i="3" s="1"/>
  <c r="P24" i="3" l="1"/>
  <c r="P25" i="3" l="1"/>
  <c r="G15" i="3"/>
  <c r="H15" i="3" s="1"/>
  <c r="I15" i="3" s="1"/>
  <c r="P26" i="3" l="1"/>
  <c r="G16" i="3"/>
  <c r="H16" i="3" s="1"/>
  <c r="I16" i="3" s="1"/>
  <c r="P27" i="3" l="1"/>
  <c r="G17" i="3"/>
  <c r="H17" i="3" s="1"/>
  <c r="I17" i="3" s="1"/>
  <c r="P28" i="3" l="1"/>
  <c r="G18" i="3"/>
  <c r="H18" i="3" s="1"/>
  <c r="I18" i="3" s="1"/>
  <c r="P29" i="3" l="1"/>
  <c r="G19" i="3"/>
  <c r="H19" i="3" s="1"/>
  <c r="I19" i="3" s="1"/>
  <c r="P30" i="3" l="1"/>
  <c r="G20" i="3"/>
  <c r="H20" i="3" s="1"/>
  <c r="I20" i="3" s="1"/>
  <c r="P31" i="3" l="1"/>
  <c r="G21" i="3"/>
  <c r="H21" i="3" s="1"/>
  <c r="I21" i="3" s="1"/>
  <c r="P32" i="3" l="1"/>
  <c r="G22" i="3"/>
  <c r="H22" i="3" s="1"/>
  <c r="I22" i="3" s="1"/>
  <c r="P33" i="3" l="1"/>
  <c r="G24" i="3"/>
  <c r="H24" i="3" s="1"/>
  <c r="I24" i="3" s="1"/>
  <c r="G23" i="3"/>
  <c r="H23" i="3" s="1"/>
  <c r="I23" i="3" s="1"/>
  <c r="P34" i="3" l="1"/>
  <c r="G25" i="3"/>
  <c r="H25" i="3" s="1"/>
  <c r="I25" i="3" s="1"/>
  <c r="P35" i="3" l="1"/>
  <c r="G26" i="3"/>
  <c r="H26" i="3" s="1"/>
  <c r="I26" i="3" s="1"/>
  <c r="G27" i="3" l="1"/>
  <c r="H27" i="3" s="1"/>
  <c r="I27" i="3" s="1"/>
  <c r="G28" i="3" l="1"/>
  <c r="H28" i="3" s="1"/>
  <c r="I28" i="3" s="1"/>
  <c r="G29" i="3" l="1"/>
  <c r="H29" i="3" s="1"/>
  <c r="I29" i="3" s="1"/>
  <c r="G30" i="3" l="1"/>
  <c r="H30" i="3" s="1"/>
  <c r="I30" i="3" s="1"/>
  <c r="G31" i="3" l="1"/>
  <c r="H31" i="3" s="1"/>
  <c r="I31" i="3" s="1"/>
  <c r="S13" i="3" l="1"/>
  <c r="G32" i="3" l="1"/>
  <c r="H32" i="3" s="1"/>
  <c r="I32" i="3" s="1"/>
  <c r="S3" i="3" l="1"/>
  <c r="S4" i="3" s="1"/>
  <c r="S6" i="3" s="1"/>
  <c r="S10" i="3" s="1"/>
  <c r="S16" i="3" l="1"/>
</calcChain>
</file>

<file path=xl/comments1.xml><?xml version="1.0" encoding="utf-8"?>
<comments xmlns="http://schemas.openxmlformats.org/spreadsheetml/2006/main">
  <authors>
    <author>S. Martel</author>
  </authors>
  <commentList>
    <comment ref="Q1" authorId="0" shapeId="0">
      <text>
        <r>
          <rPr>
            <b/>
            <sz val="9"/>
            <color indexed="81"/>
            <rFont val="Tahoma"/>
            <family val="2"/>
          </rPr>
          <t>S. Martel:</t>
        </r>
        <r>
          <rPr>
            <sz val="9"/>
            <color indexed="81"/>
            <rFont val="Tahoma"/>
            <family val="2"/>
          </rPr>
          <t xml:space="preserve">
Différence de stocks moyens</t>
        </r>
      </text>
    </comment>
  </commentList>
</comments>
</file>

<file path=xl/sharedStrings.xml><?xml version="1.0" encoding="utf-8"?>
<sst xmlns="http://schemas.openxmlformats.org/spreadsheetml/2006/main" count="35" uniqueCount="32">
  <si>
    <t>Année</t>
  </si>
  <si>
    <t>Essence</t>
  </si>
  <si>
    <t>Accroissement</t>
  </si>
  <si>
    <t>Scénario de référence</t>
  </si>
  <si>
    <t>Carbone séquestré chêne rouge (tCO₂/ha)</t>
  </si>
  <si>
    <t>Biomasse aérienne projet (tMS/ha)</t>
  </si>
  <si>
    <t>Biomasse racinaire projet (tMS/ha)</t>
  </si>
  <si>
    <t>Biomasse totale projet (tMS/ha)</t>
  </si>
  <si>
    <t>Gain en CO₂ (Ba + Br)</t>
  </si>
  <si>
    <t>Gain dans le sol</t>
  </si>
  <si>
    <t>Gain dans la litière</t>
  </si>
  <si>
    <t>Gain dans le bois mort</t>
  </si>
  <si>
    <t>REA générables forêt</t>
  </si>
  <si>
    <t>Récolte finale (m³/ha)</t>
  </si>
  <si>
    <t>Coefficient de substitution</t>
  </si>
  <si>
    <t>REE</t>
  </si>
  <si>
    <t>REA produits bois</t>
  </si>
  <si>
    <t>Gain CO₂ moyen de long terme</t>
  </si>
  <si>
    <t>Gain CO₂ moyen long terme prairie</t>
  </si>
  <si>
    <t>Différence de stock moyen de long terme</t>
  </si>
  <si>
    <t>Différence de stock à 30 ans</t>
  </si>
  <si>
    <t>REI</t>
  </si>
  <si>
    <t>Infradensité chêne rouge d'Amérique</t>
  </si>
  <si>
    <t>Biomasse 
totale prairie (tCO₂/ha)</t>
  </si>
  <si>
    <t>Biomasse prairie 
(tC/ha)</t>
  </si>
  <si>
    <t>Volume BF (m³/ha)</t>
  </si>
  <si>
    <t>V éclairci 
(m³/ha)</t>
  </si>
  <si>
    <t>% Sciages</t>
  </si>
  <si>
    <t>% BE</t>
  </si>
  <si>
    <t>Stock 
sciages (tCO₂/ha)</t>
  </si>
  <si>
    <t>Stocks BE (tCO₂/ha)</t>
  </si>
  <si>
    <t>Stock produits 
bois érable sycomore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</si>
</sst>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rgb="FFCFE7F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E6E6FF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" fontId="3" fillId="0" borderId="0" xfId="0" applyNumberFormat="1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3" borderId="3" xfId="0" applyFill="1" applyBorder="1"/>
    <xf numFmtId="0" fontId="0" fillId="2" borderId="0" xfId="0" applyFill="1" applyAlignment="1">
      <alignment vertical="center"/>
    </xf>
    <xf numFmtId="0" fontId="0" fillId="3" borderId="4" xfId="0" applyFill="1" applyBorder="1"/>
    <xf numFmtId="0" fontId="0" fillId="3" borderId="5" xfId="0" applyFill="1" applyBorder="1"/>
    <xf numFmtId="0" fontId="0" fillId="2" borderId="5" xfId="0" applyFill="1" applyBorder="1"/>
    <xf numFmtId="0" fontId="0" fillId="2" borderId="5" xfId="0" applyFill="1" applyBorder="1" applyAlignment="1"/>
    <xf numFmtId="0" fontId="0" fillId="2" borderId="1" xfId="0" applyFill="1" applyBorder="1"/>
    <xf numFmtId="0" fontId="4" fillId="2" borderId="6" xfId="0" applyFont="1" applyFill="1" applyBorder="1"/>
    <xf numFmtId="0" fontId="0" fillId="2" borderId="6" xfId="0" applyFill="1" applyBorder="1"/>
    <xf numFmtId="0" fontId="0" fillId="2" borderId="3" xfId="0" applyFill="1" applyBorder="1" applyAlignment="1">
      <alignment wrapText="1"/>
    </xf>
    <xf numFmtId="0" fontId="0" fillId="2" borderId="4" xfId="0" applyFill="1" applyBorder="1"/>
    <xf numFmtId="0" fontId="0" fillId="3" borderId="5" xfId="0" applyFill="1" applyBorder="1" applyAlignment="1">
      <alignment horizontal="left"/>
    </xf>
    <xf numFmtId="1" fontId="0" fillId="0" borderId="0" xfId="0" applyNumberFormat="1"/>
    <xf numFmtId="164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1" fillId="0" borderId="0" xfId="0" applyFont="1"/>
    <xf numFmtId="0" fontId="7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center"/>
    </xf>
    <xf numFmtId="1" fontId="10" fillId="4" borderId="0" xfId="0" applyNumberFormat="1" applyFont="1" applyFill="1" applyAlignment="1">
      <alignment horizontal="center"/>
    </xf>
    <xf numFmtId="1" fontId="7" fillId="4" borderId="0" xfId="0" applyNumberFormat="1" applyFont="1" applyFill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/>
    <xf numFmtId="1" fontId="10" fillId="0" borderId="0" xfId="0" applyNumberFormat="1" applyFont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10" fillId="0" borderId="0" xfId="0" applyNumberFormat="1" applyFont="1"/>
    <xf numFmtId="0" fontId="10" fillId="0" borderId="0" xfId="0" applyFont="1"/>
    <xf numFmtId="164" fontId="8" fillId="0" borderId="0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164" fontId="10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1" fontId="8" fillId="6" borderId="0" xfId="0" applyNumberFormat="1" applyFont="1" applyFill="1" applyBorder="1" applyAlignment="1">
      <alignment horizontal="center"/>
    </xf>
    <xf numFmtId="164" fontId="8" fillId="6" borderId="0" xfId="0" applyNumberFormat="1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 wrapText="1"/>
    </xf>
    <xf numFmtId="1" fontId="8" fillId="5" borderId="0" xfId="0" applyNumberFormat="1" applyFont="1" applyFill="1" applyBorder="1" applyAlignment="1">
      <alignment horizontal="center"/>
    </xf>
    <xf numFmtId="164" fontId="8" fillId="5" borderId="0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" fontId="8" fillId="8" borderId="0" xfId="0" applyNumberFormat="1" applyFont="1" applyFill="1" applyBorder="1" applyAlignment="1">
      <alignment horizontal="center"/>
    </xf>
    <xf numFmtId="164" fontId="8" fillId="8" borderId="0" xfId="0" applyNumberFormat="1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 vertical="center"/>
    </xf>
    <xf numFmtId="164" fontId="8" fillId="8" borderId="0" xfId="0" applyNumberFormat="1" applyFont="1" applyFill="1" applyBorder="1" applyAlignment="1">
      <alignment horizontal="center" vertical="center"/>
    </xf>
    <xf numFmtId="9" fontId="8" fillId="8" borderId="0" xfId="0" applyNumberFormat="1" applyFont="1" applyFill="1" applyBorder="1" applyAlignment="1">
      <alignment horizontal="center" vertical="center"/>
    </xf>
    <xf numFmtId="9" fontId="8" fillId="9" borderId="0" xfId="0" applyNumberFormat="1" applyFont="1" applyFill="1" applyBorder="1" applyAlignment="1">
      <alignment horizontal="center" vertical="center"/>
    </xf>
    <xf numFmtId="0" fontId="8" fillId="9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8" borderId="0" xfId="0" applyFont="1" applyFill="1" applyBorder="1" applyAlignment="1">
      <alignment horizontal="center" vertical="center"/>
    </xf>
    <xf numFmtId="9" fontId="1" fillId="8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07725321888414"/>
          <c:y val="0.12195146157159389"/>
          <c:w val="0.84012875536480691"/>
          <c:h val="0.67209351108487414"/>
        </c:manualLayout>
      </c:layout>
      <c:lineChart>
        <c:grouping val="standard"/>
        <c:varyColors val="0"/>
        <c:ser>
          <c:idx val="1"/>
          <c:order val="0"/>
          <c:tx>
            <c:strRef>
              <c:f>Modèle!$C$1</c:f>
              <c:strCache>
                <c:ptCount val="1"/>
                <c:pt idx="0">
                  <c:v>Biomasse 
totale prairie (tCO₂/ha)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numRef>
              <c:f>Modèle!$D$2:$D$107</c:f>
              <c:numCache>
                <c:formatCode>0</c:formatCode>
                <c:ptCount val="1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31</c:v>
                </c:pt>
                <c:pt idx="35">
                  <c:v>32</c:v>
                </c:pt>
                <c:pt idx="36">
                  <c:v>33</c:v>
                </c:pt>
                <c:pt idx="37">
                  <c:v>34</c:v>
                </c:pt>
                <c:pt idx="38">
                  <c:v>35</c:v>
                </c:pt>
                <c:pt idx="39">
                  <c:v>35</c:v>
                </c:pt>
                <c:pt idx="40">
                  <c:v>36</c:v>
                </c:pt>
                <c:pt idx="41">
                  <c:v>37</c:v>
                </c:pt>
                <c:pt idx="42">
                  <c:v>38</c:v>
                </c:pt>
                <c:pt idx="43">
                  <c:v>39</c:v>
                </c:pt>
                <c:pt idx="44">
                  <c:v>40</c:v>
                </c:pt>
                <c:pt idx="45">
                  <c:v>40</c:v>
                </c:pt>
                <c:pt idx="46">
                  <c:v>41</c:v>
                </c:pt>
                <c:pt idx="47">
                  <c:v>42</c:v>
                </c:pt>
                <c:pt idx="48">
                  <c:v>43</c:v>
                </c:pt>
                <c:pt idx="49">
                  <c:v>44</c:v>
                </c:pt>
                <c:pt idx="50">
                  <c:v>45</c:v>
                </c:pt>
                <c:pt idx="51">
                  <c:v>45</c:v>
                </c:pt>
                <c:pt idx="52">
                  <c:v>46</c:v>
                </c:pt>
                <c:pt idx="53">
                  <c:v>47</c:v>
                </c:pt>
                <c:pt idx="54">
                  <c:v>48</c:v>
                </c:pt>
                <c:pt idx="55">
                  <c:v>49</c:v>
                </c:pt>
                <c:pt idx="56">
                  <c:v>50</c:v>
                </c:pt>
                <c:pt idx="57">
                  <c:v>50</c:v>
                </c:pt>
                <c:pt idx="58">
                  <c:v>51</c:v>
                </c:pt>
                <c:pt idx="59">
                  <c:v>52</c:v>
                </c:pt>
                <c:pt idx="60">
                  <c:v>53</c:v>
                </c:pt>
                <c:pt idx="61">
                  <c:v>54</c:v>
                </c:pt>
                <c:pt idx="62">
                  <c:v>55</c:v>
                </c:pt>
                <c:pt idx="63">
                  <c:v>55</c:v>
                </c:pt>
                <c:pt idx="64">
                  <c:v>56</c:v>
                </c:pt>
                <c:pt idx="65">
                  <c:v>57</c:v>
                </c:pt>
                <c:pt idx="66">
                  <c:v>58</c:v>
                </c:pt>
                <c:pt idx="67">
                  <c:v>59</c:v>
                </c:pt>
                <c:pt idx="68">
                  <c:v>60</c:v>
                </c:pt>
                <c:pt idx="69">
                  <c:v>60</c:v>
                </c:pt>
                <c:pt idx="70">
                  <c:v>61</c:v>
                </c:pt>
                <c:pt idx="71">
                  <c:v>62</c:v>
                </c:pt>
                <c:pt idx="72">
                  <c:v>63</c:v>
                </c:pt>
                <c:pt idx="73">
                  <c:v>64</c:v>
                </c:pt>
                <c:pt idx="74">
                  <c:v>65</c:v>
                </c:pt>
                <c:pt idx="75">
                  <c:v>65</c:v>
                </c:pt>
                <c:pt idx="76">
                  <c:v>66</c:v>
                </c:pt>
                <c:pt idx="77">
                  <c:v>67</c:v>
                </c:pt>
                <c:pt idx="78">
                  <c:v>68</c:v>
                </c:pt>
                <c:pt idx="79">
                  <c:v>69</c:v>
                </c:pt>
                <c:pt idx="80">
                  <c:v>70</c:v>
                </c:pt>
                <c:pt idx="81">
                  <c:v>70</c:v>
                </c:pt>
                <c:pt idx="82">
                  <c:v>71</c:v>
                </c:pt>
                <c:pt idx="83">
                  <c:v>72</c:v>
                </c:pt>
                <c:pt idx="84">
                  <c:v>73</c:v>
                </c:pt>
                <c:pt idx="85">
                  <c:v>74</c:v>
                </c:pt>
                <c:pt idx="86">
                  <c:v>75</c:v>
                </c:pt>
                <c:pt idx="87">
                  <c:v>75</c:v>
                </c:pt>
                <c:pt idx="88">
                  <c:v>76</c:v>
                </c:pt>
                <c:pt idx="89">
                  <c:v>77</c:v>
                </c:pt>
                <c:pt idx="90">
                  <c:v>78</c:v>
                </c:pt>
                <c:pt idx="91">
                  <c:v>79</c:v>
                </c:pt>
                <c:pt idx="92">
                  <c:v>80</c:v>
                </c:pt>
                <c:pt idx="93">
                  <c:v>80</c:v>
                </c:pt>
                <c:pt idx="94">
                  <c:v>81</c:v>
                </c:pt>
                <c:pt idx="95">
                  <c:v>82</c:v>
                </c:pt>
                <c:pt idx="96">
                  <c:v>83</c:v>
                </c:pt>
                <c:pt idx="97">
                  <c:v>84</c:v>
                </c:pt>
                <c:pt idx="98">
                  <c:v>85</c:v>
                </c:pt>
                <c:pt idx="99">
                  <c:v>85</c:v>
                </c:pt>
                <c:pt idx="100">
                  <c:v>86</c:v>
                </c:pt>
                <c:pt idx="101">
                  <c:v>87</c:v>
                </c:pt>
                <c:pt idx="102">
                  <c:v>88</c:v>
                </c:pt>
                <c:pt idx="103">
                  <c:v>89</c:v>
                </c:pt>
                <c:pt idx="104">
                  <c:v>90</c:v>
                </c:pt>
                <c:pt idx="105">
                  <c:v>90</c:v>
                </c:pt>
              </c:numCache>
            </c:numRef>
          </c:cat>
          <c:val>
            <c:numRef>
              <c:f>Modèle!$C$2:$C$107</c:f>
              <c:numCache>
                <c:formatCode>0.0</c:formatCode>
                <c:ptCount val="106"/>
                <c:pt idx="0">
                  <c:v>18.333333333333332</c:v>
                </c:pt>
                <c:pt idx="1">
                  <c:v>18.333333333333332</c:v>
                </c:pt>
                <c:pt idx="2">
                  <c:v>18.333333333333332</c:v>
                </c:pt>
                <c:pt idx="3">
                  <c:v>18.333333333333332</c:v>
                </c:pt>
                <c:pt idx="4">
                  <c:v>18.333333333333332</c:v>
                </c:pt>
                <c:pt idx="5">
                  <c:v>18.333333333333332</c:v>
                </c:pt>
                <c:pt idx="6">
                  <c:v>18.333333333333332</c:v>
                </c:pt>
                <c:pt idx="7">
                  <c:v>18.333333333333332</c:v>
                </c:pt>
                <c:pt idx="8">
                  <c:v>18.333333333333332</c:v>
                </c:pt>
                <c:pt idx="9">
                  <c:v>18.333333333333332</c:v>
                </c:pt>
                <c:pt idx="10">
                  <c:v>18.333333333333332</c:v>
                </c:pt>
                <c:pt idx="11">
                  <c:v>18.333333333333332</c:v>
                </c:pt>
                <c:pt idx="12">
                  <c:v>18.333333333333332</c:v>
                </c:pt>
                <c:pt idx="13">
                  <c:v>18.333333333333332</c:v>
                </c:pt>
                <c:pt idx="14">
                  <c:v>18.333333333333332</c:v>
                </c:pt>
                <c:pt idx="15">
                  <c:v>18.333333333333332</c:v>
                </c:pt>
                <c:pt idx="16">
                  <c:v>18.333333333333332</c:v>
                </c:pt>
                <c:pt idx="17">
                  <c:v>18.333333333333332</c:v>
                </c:pt>
                <c:pt idx="18">
                  <c:v>18.333333333333332</c:v>
                </c:pt>
                <c:pt idx="19">
                  <c:v>18.333333333333332</c:v>
                </c:pt>
                <c:pt idx="20">
                  <c:v>18.333333333333332</c:v>
                </c:pt>
                <c:pt idx="21">
                  <c:v>18.333333333333332</c:v>
                </c:pt>
                <c:pt idx="22">
                  <c:v>18.333333333333332</c:v>
                </c:pt>
                <c:pt idx="23">
                  <c:v>18.333333333333332</c:v>
                </c:pt>
                <c:pt idx="24">
                  <c:v>18.333333333333332</c:v>
                </c:pt>
                <c:pt idx="25">
                  <c:v>18.333333333333332</c:v>
                </c:pt>
                <c:pt idx="26">
                  <c:v>18.333333333333332</c:v>
                </c:pt>
                <c:pt idx="27">
                  <c:v>18.333333333333332</c:v>
                </c:pt>
                <c:pt idx="28">
                  <c:v>18.333333333333332</c:v>
                </c:pt>
                <c:pt idx="29">
                  <c:v>18.333333333333332</c:v>
                </c:pt>
                <c:pt idx="30">
                  <c:v>18.333333333333332</c:v>
                </c:pt>
                <c:pt idx="31">
                  <c:v>18.333333333333332</c:v>
                </c:pt>
                <c:pt idx="32">
                  <c:v>18.333333333333332</c:v>
                </c:pt>
                <c:pt idx="33">
                  <c:v>18.333333333333332</c:v>
                </c:pt>
                <c:pt idx="34">
                  <c:v>18.333333333333332</c:v>
                </c:pt>
                <c:pt idx="35">
                  <c:v>18.333333333333332</c:v>
                </c:pt>
                <c:pt idx="36">
                  <c:v>18.333333333333332</c:v>
                </c:pt>
                <c:pt idx="37">
                  <c:v>18.333333333333332</c:v>
                </c:pt>
                <c:pt idx="38">
                  <c:v>18.333333333333332</c:v>
                </c:pt>
                <c:pt idx="39">
                  <c:v>18.333333333333332</c:v>
                </c:pt>
                <c:pt idx="40">
                  <c:v>18.333333333333332</c:v>
                </c:pt>
                <c:pt idx="41">
                  <c:v>18.333333333333332</c:v>
                </c:pt>
                <c:pt idx="42">
                  <c:v>18.333333333333332</c:v>
                </c:pt>
                <c:pt idx="43">
                  <c:v>18.333333333333332</c:v>
                </c:pt>
                <c:pt idx="44">
                  <c:v>18.333333333333332</c:v>
                </c:pt>
                <c:pt idx="45">
                  <c:v>18.333333333333332</c:v>
                </c:pt>
                <c:pt idx="46">
                  <c:v>18.333333333333332</c:v>
                </c:pt>
                <c:pt idx="47">
                  <c:v>18.333333333333332</c:v>
                </c:pt>
                <c:pt idx="48">
                  <c:v>18.333333333333332</c:v>
                </c:pt>
                <c:pt idx="49">
                  <c:v>18.333333333333332</c:v>
                </c:pt>
                <c:pt idx="50">
                  <c:v>18.333333333333332</c:v>
                </c:pt>
                <c:pt idx="51">
                  <c:v>18.333333333333332</c:v>
                </c:pt>
                <c:pt idx="52">
                  <c:v>18.333333333333332</c:v>
                </c:pt>
                <c:pt idx="53">
                  <c:v>18.333333333333332</c:v>
                </c:pt>
                <c:pt idx="54">
                  <c:v>18.333333333333332</c:v>
                </c:pt>
                <c:pt idx="55">
                  <c:v>18.333333333333332</c:v>
                </c:pt>
                <c:pt idx="56">
                  <c:v>18.333333333333332</c:v>
                </c:pt>
                <c:pt idx="57">
                  <c:v>18.333333333333332</c:v>
                </c:pt>
                <c:pt idx="58">
                  <c:v>18.333333333333332</c:v>
                </c:pt>
                <c:pt idx="59">
                  <c:v>18.333333333333332</c:v>
                </c:pt>
                <c:pt idx="60">
                  <c:v>18.333333333333332</c:v>
                </c:pt>
                <c:pt idx="61">
                  <c:v>18.333333333333332</c:v>
                </c:pt>
                <c:pt idx="62">
                  <c:v>18.333333333333332</c:v>
                </c:pt>
                <c:pt idx="63">
                  <c:v>18.333333333333332</c:v>
                </c:pt>
                <c:pt idx="64">
                  <c:v>18.333333333333332</c:v>
                </c:pt>
                <c:pt idx="65">
                  <c:v>18.333333333333332</c:v>
                </c:pt>
                <c:pt idx="66">
                  <c:v>18.333333333333332</c:v>
                </c:pt>
                <c:pt idx="67">
                  <c:v>18.333333333333332</c:v>
                </c:pt>
                <c:pt idx="68">
                  <c:v>18.333333333333332</c:v>
                </c:pt>
                <c:pt idx="69">
                  <c:v>18.333333333333332</c:v>
                </c:pt>
                <c:pt idx="70">
                  <c:v>18.333333333333332</c:v>
                </c:pt>
                <c:pt idx="71">
                  <c:v>18.333333333333332</c:v>
                </c:pt>
                <c:pt idx="72">
                  <c:v>18.333333333333332</c:v>
                </c:pt>
                <c:pt idx="73">
                  <c:v>18.333333333333332</c:v>
                </c:pt>
                <c:pt idx="74">
                  <c:v>18.333333333333332</c:v>
                </c:pt>
                <c:pt idx="75">
                  <c:v>18.333333333333332</c:v>
                </c:pt>
                <c:pt idx="76">
                  <c:v>18.333333333333332</c:v>
                </c:pt>
                <c:pt idx="77">
                  <c:v>18.333333333333332</c:v>
                </c:pt>
                <c:pt idx="78">
                  <c:v>18.333333333333332</c:v>
                </c:pt>
                <c:pt idx="79">
                  <c:v>18.333333333333332</c:v>
                </c:pt>
                <c:pt idx="80">
                  <c:v>18.333333333333332</c:v>
                </c:pt>
                <c:pt idx="81">
                  <c:v>18.333333333333332</c:v>
                </c:pt>
                <c:pt idx="82">
                  <c:v>18.333333333333332</c:v>
                </c:pt>
                <c:pt idx="83">
                  <c:v>18.333333333333332</c:v>
                </c:pt>
                <c:pt idx="84">
                  <c:v>18.333333333333332</c:v>
                </c:pt>
                <c:pt idx="85">
                  <c:v>18.333333333333332</c:v>
                </c:pt>
                <c:pt idx="86">
                  <c:v>18.333333333333332</c:v>
                </c:pt>
                <c:pt idx="87">
                  <c:v>18.333333333333332</c:v>
                </c:pt>
                <c:pt idx="88">
                  <c:v>18.333333333333332</c:v>
                </c:pt>
                <c:pt idx="89">
                  <c:v>18.333333333333332</c:v>
                </c:pt>
                <c:pt idx="90">
                  <c:v>18.333333333333332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Modèle!$I$1</c:f>
              <c:strCache>
                <c:ptCount val="1"/>
                <c:pt idx="0">
                  <c:v>Carbone séquestré chêne rouge (tCO₂/ha)</c:v>
                </c:pt>
              </c:strCache>
            </c:strRef>
          </c:tx>
          <c:marker>
            <c:symbol val="none"/>
          </c:marker>
          <c:cat>
            <c:numRef>
              <c:f>Modèle!$D$2:$D$107</c:f>
              <c:numCache>
                <c:formatCode>0</c:formatCode>
                <c:ptCount val="1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31</c:v>
                </c:pt>
                <c:pt idx="35">
                  <c:v>32</c:v>
                </c:pt>
                <c:pt idx="36">
                  <c:v>33</c:v>
                </c:pt>
                <c:pt idx="37">
                  <c:v>34</c:v>
                </c:pt>
                <c:pt idx="38">
                  <c:v>35</c:v>
                </c:pt>
                <c:pt idx="39">
                  <c:v>35</c:v>
                </c:pt>
                <c:pt idx="40">
                  <c:v>36</c:v>
                </c:pt>
                <c:pt idx="41">
                  <c:v>37</c:v>
                </c:pt>
                <c:pt idx="42">
                  <c:v>38</c:v>
                </c:pt>
                <c:pt idx="43">
                  <c:v>39</c:v>
                </c:pt>
                <c:pt idx="44">
                  <c:v>40</c:v>
                </c:pt>
                <c:pt idx="45">
                  <c:v>40</c:v>
                </c:pt>
                <c:pt idx="46">
                  <c:v>41</c:v>
                </c:pt>
                <c:pt idx="47">
                  <c:v>42</c:v>
                </c:pt>
                <c:pt idx="48">
                  <c:v>43</c:v>
                </c:pt>
                <c:pt idx="49">
                  <c:v>44</c:v>
                </c:pt>
                <c:pt idx="50">
                  <c:v>45</c:v>
                </c:pt>
                <c:pt idx="51">
                  <c:v>45</c:v>
                </c:pt>
                <c:pt idx="52">
                  <c:v>46</c:v>
                </c:pt>
                <c:pt idx="53">
                  <c:v>47</c:v>
                </c:pt>
                <c:pt idx="54">
                  <c:v>48</c:v>
                </c:pt>
                <c:pt idx="55">
                  <c:v>49</c:v>
                </c:pt>
                <c:pt idx="56">
                  <c:v>50</c:v>
                </c:pt>
                <c:pt idx="57">
                  <c:v>50</c:v>
                </c:pt>
                <c:pt idx="58">
                  <c:v>51</c:v>
                </c:pt>
                <c:pt idx="59">
                  <c:v>52</c:v>
                </c:pt>
                <c:pt idx="60">
                  <c:v>53</c:v>
                </c:pt>
                <c:pt idx="61">
                  <c:v>54</c:v>
                </c:pt>
                <c:pt idx="62">
                  <c:v>55</c:v>
                </c:pt>
                <c:pt idx="63">
                  <c:v>55</c:v>
                </c:pt>
                <c:pt idx="64">
                  <c:v>56</c:v>
                </c:pt>
                <c:pt idx="65">
                  <c:v>57</c:v>
                </c:pt>
                <c:pt idx="66">
                  <c:v>58</c:v>
                </c:pt>
                <c:pt idx="67">
                  <c:v>59</c:v>
                </c:pt>
                <c:pt idx="68">
                  <c:v>60</c:v>
                </c:pt>
                <c:pt idx="69">
                  <c:v>60</c:v>
                </c:pt>
                <c:pt idx="70">
                  <c:v>61</c:v>
                </c:pt>
                <c:pt idx="71">
                  <c:v>62</c:v>
                </c:pt>
                <c:pt idx="72">
                  <c:v>63</c:v>
                </c:pt>
                <c:pt idx="73">
                  <c:v>64</c:v>
                </c:pt>
                <c:pt idx="74">
                  <c:v>65</c:v>
                </c:pt>
                <c:pt idx="75">
                  <c:v>65</c:v>
                </c:pt>
                <c:pt idx="76">
                  <c:v>66</c:v>
                </c:pt>
                <c:pt idx="77">
                  <c:v>67</c:v>
                </c:pt>
                <c:pt idx="78">
                  <c:v>68</c:v>
                </c:pt>
                <c:pt idx="79">
                  <c:v>69</c:v>
                </c:pt>
                <c:pt idx="80">
                  <c:v>70</c:v>
                </c:pt>
                <c:pt idx="81">
                  <c:v>70</c:v>
                </c:pt>
                <c:pt idx="82">
                  <c:v>71</c:v>
                </c:pt>
                <c:pt idx="83">
                  <c:v>72</c:v>
                </c:pt>
                <c:pt idx="84">
                  <c:v>73</c:v>
                </c:pt>
                <c:pt idx="85">
                  <c:v>74</c:v>
                </c:pt>
                <c:pt idx="86">
                  <c:v>75</c:v>
                </c:pt>
                <c:pt idx="87">
                  <c:v>75</c:v>
                </c:pt>
                <c:pt idx="88">
                  <c:v>76</c:v>
                </c:pt>
                <c:pt idx="89">
                  <c:v>77</c:v>
                </c:pt>
                <c:pt idx="90">
                  <c:v>78</c:v>
                </c:pt>
                <c:pt idx="91">
                  <c:v>79</c:v>
                </c:pt>
                <c:pt idx="92">
                  <c:v>80</c:v>
                </c:pt>
                <c:pt idx="93">
                  <c:v>80</c:v>
                </c:pt>
                <c:pt idx="94">
                  <c:v>81</c:v>
                </c:pt>
                <c:pt idx="95">
                  <c:v>82</c:v>
                </c:pt>
                <c:pt idx="96">
                  <c:v>83</c:v>
                </c:pt>
                <c:pt idx="97">
                  <c:v>84</c:v>
                </c:pt>
                <c:pt idx="98">
                  <c:v>85</c:v>
                </c:pt>
                <c:pt idx="99">
                  <c:v>85</c:v>
                </c:pt>
                <c:pt idx="100">
                  <c:v>86</c:v>
                </c:pt>
                <c:pt idx="101">
                  <c:v>87</c:v>
                </c:pt>
                <c:pt idx="102">
                  <c:v>88</c:v>
                </c:pt>
                <c:pt idx="103">
                  <c:v>89</c:v>
                </c:pt>
                <c:pt idx="104">
                  <c:v>90</c:v>
                </c:pt>
                <c:pt idx="105">
                  <c:v>90</c:v>
                </c:pt>
              </c:numCache>
            </c:numRef>
          </c:cat>
          <c:val>
            <c:numRef>
              <c:f>Modèle!$I$2:$I$107</c:f>
              <c:numCache>
                <c:formatCode>0.0</c:formatCode>
                <c:ptCount val="106"/>
                <c:pt idx="0">
                  <c:v>0</c:v>
                </c:pt>
                <c:pt idx="1">
                  <c:v>2.2338167137700089</c:v>
                </c:pt>
                <c:pt idx="2">
                  <c:v>4.3572084749608502</c:v>
                </c:pt>
                <c:pt idx="3">
                  <c:v>6.4449385194544915</c:v>
                </c:pt>
                <c:pt idx="4">
                  <c:v>8.5106858520193658</c:v>
                </c:pt>
                <c:pt idx="5">
                  <c:v>10.560650246043949</c:v>
                </c:pt>
                <c:pt idx="6">
                  <c:v>12.598368311116799</c:v>
                </c:pt>
                <c:pt idx="7">
                  <c:v>14.626119962694659</c:v>
                </c:pt>
                <c:pt idx="8">
                  <c:v>18.657655416524996</c:v>
                </c:pt>
                <c:pt idx="9">
                  <c:v>24.658910779667476</c:v>
                </c:pt>
                <c:pt idx="10">
                  <c:v>32.597500765824371</c:v>
                </c:pt>
                <c:pt idx="11">
                  <c:v>42.446713787279052</c:v>
                </c:pt>
                <c:pt idx="12">
                  <c:v>54.185344096716129</c:v>
                </c:pt>
                <c:pt idx="13">
                  <c:v>67.796494376855506</c:v>
                </c:pt>
                <c:pt idx="14">
                  <c:v>83.266455157186215</c:v>
                </c:pt>
                <c:pt idx="15">
                  <c:v>100.5838664607631</c:v>
                </c:pt>
                <c:pt idx="16">
                  <c:v>119.73912556974646</c:v>
                </c:pt>
                <c:pt idx="17">
                  <c:v>140.72397143205976</c:v>
                </c:pt>
                <c:pt idx="18">
                  <c:v>163.53118951571193</c:v>
                </c:pt>
                <c:pt idx="19">
                  <c:v>188.15439824972211</c:v>
                </c:pt>
                <c:pt idx="20">
                  <c:v>201.38120500067484</c:v>
                </c:pt>
                <c:pt idx="21">
                  <c:v>140.72397143205976</c:v>
                </c:pt>
                <c:pt idx="22">
                  <c:v>160.8744598001081</c:v>
                </c:pt>
                <c:pt idx="23">
                  <c:v>180.96513721023075</c:v>
                </c:pt>
                <c:pt idx="24">
                  <c:v>201.00358266422018</c:v>
                </c:pt>
                <c:pt idx="25">
                  <c:v>220.99573745004474</c:v>
                </c:pt>
                <c:pt idx="26">
                  <c:v>240.9463786000355</c:v>
                </c:pt>
                <c:pt idx="27">
                  <c:v>182.47921226336268</c:v>
                </c:pt>
                <c:pt idx="28">
                  <c:v>201.38120500067484</c:v>
                </c:pt>
                <c:pt idx="29">
                  <c:v>220.24209728386407</c:v>
                </c:pt>
                <c:pt idx="30">
                  <c:v>239.06590436046736</c:v>
                </c:pt>
                <c:pt idx="31">
                  <c:v>257.85595699105778</c:v>
                </c:pt>
                <c:pt idx="32">
                  <c:v>276.61506059958816</c:v>
                </c:pt>
                <c:pt idx="33">
                  <c:v>218.35773715529604</c:v>
                </c:pt>
                <c:pt idx="34">
                  <c:v>235.68019914177421</c:v>
                </c:pt>
                <c:pt idx="35">
                  <c:v>252.97362594481328</c:v>
                </c:pt>
                <c:pt idx="36">
                  <c:v>270.24028170556284</c:v>
                </c:pt>
                <c:pt idx="37">
                  <c:v>287.48211750444801</c:v>
                </c:pt>
                <c:pt idx="38">
                  <c:v>304.70083122716079</c:v>
                </c:pt>
                <c:pt idx="39">
                  <c:v>248.46496383915087</c:v>
                </c:pt>
                <c:pt idx="40">
                  <c:v>263.862115410125</c:v>
                </c:pt>
                <c:pt idx="41">
                  <c:v>279.23900597474056</c:v>
                </c:pt>
                <c:pt idx="42">
                  <c:v>294.59690838804562</c:v>
                </c:pt>
                <c:pt idx="43">
                  <c:v>309.93695192564945</c:v>
                </c:pt>
                <c:pt idx="44">
                  <c:v>325.26014493454323</c:v>
                </c:pt>
                <c:pt idx="45">
                  <c:v>272.86559571589578</c:v>
                </c:pt>
                <c:pt idx="46">
                  <c:v>287.10754659858623</c:v>
                </c:pt>
                <c:pt idx="47">
                  <c:v>301.33369868276139</c:v>
                </c:pt>
                <c:pt idx="48">
                  <c:v>315.54490296905209</c:v>
                </c:pt>
                <c:pt idx="49">
                  <c:v>329.74192753151567</c:v>
                </c:pt>
                <c:pt idx="50">
                  <c:v>343.92546889640727</c:v>
                </c:pt>
                <c:pt idx="51">
                  <c:v>295.34560890488154</c:v>
                </c:pt>
                <c:pt idx="52">
                  <c:v>307.69314288991109</c:v>
                </c:pt>
                <c:pt idx="53">
                  <c:v>320.02967142825008</c:v>
                </c:pt>
                <c:pt idx="54">
                  <c:v>332.35567865620237</c:v>
                </c:pt>
                <c:pt idx="55">
                  <c:v>344.67160985755487</c:v>
                </c:pt>
                <c:pt idx="56">
                  <c:v>356.97787588797138</c:v>
                </c:pt>
                <c:pt idx="57">
                  <c:v>312.18040027213073</c:v>
                </c:pt>
                <c:pt idx="58">
                  <c:v>323.76591506204619</c:v>
                </c:pt>
                <c:pt idx="59">
                  <c:v>335.34226803283241</c:v>
                </c:pt>
                <c:pt idx="60">
                  <c:v>346.90982014061541</c:v>
                </c:pt>
                <c:pt idx="61">
                  <c:v>358.46890629665114</c:v>
                </c:pt>
                <c:pt idx="62">
                  <c:v>370.01983804377869</c:v>
                </c:pt>
                <c:pt idx="63">
                  <c:v>330.86216234726908</c:v>
                </c:pt>
                <c:pt idx="64">
                  <c:v>340.56739298972934</c:v>
                </c:pt>
                <c:pt idx="65">
                  <c:v>350.26654178094645</c:v>
                </c:pt>
                <c:pt idx="66">
                  <c:v>359.95980096859557</c:v>
                </c:pt>
                <c:pt idx="67">
                  <c:v>369.64735159591186</c:v>
                </c:pt>
                <c:pt idx="68">
                  <c:v>379.32936443758257</c:v>
                </c:pt>
                <c:pt idx="69">
                  <c:v>343.92546889640727</c:v>
                </c:pt>
                <c:pt idx="70">
                  <c:v>352.50396372745286</c:v>
                </c:pt>
                <c:pt idx="71">
                  <c:v>361.07788328212001</c:v>
                </c:pt>
                <c:pt idx="72">
                  <c:v>369.64735159591186</c:v>
                </c:pt>
                <c:pt idx="73">
                  <c:v>378.2124864803136</c:v>
                </c:pt>
                <c:pt idx="74">
                  <c:v>386.77339997206712</c:v>
                </c:pt>
                <c:pt idx="75">
                  <c:v>355.11389600890442</c:v>
                </c:pt>
                <c:pt idx="76">
                  <c:v>362.56854195764805</c:v>
                </c:pt>
                <c:pt idx="77">
                  <c:v>370.01983804377869</c:v>
                </c:pt>
                <c:pt idx="78">
                  <c:v>377.46786129486026</c:v>
                </c:pt>
                <c:pt idx="79">
                  <c:v>384.91268544829819</c:v>
                </c:pt>
                <c:pt idx="80">
                  <c:v>392.3543811541972</c:v>
                </c:pt>
                <c:pt idx="81">
                  <c:v>364.43167696167438</c:v>
                </c:pt>
                <c:pt idx="82">
                  <c:v>371.1372483365563</c:v>
                </c:pt>
                <c:pt idx="83">
                  <c:v>377.84017788163413</c:v>
                </c:pt>
                <c:pt idx="84">
                  <c:v>384.54051911648236</c:v>
                </c:pt>
                <c:pt idx="85">
                  <c:v>391.23832354179848</c:v>
                </c:pt>
                <c:pt idx="86">
                  <c:v>397.93364074958504</c:v>
                </c:pt>
                <c:pt idx="87">
                  <c:v>373.74425409046012</c:v>
                </c:pt>
                <c:pt idx="88">
                  <c:v>379.32936443758257</c:v>
                </c:pt>
                <c:pt idx="89">
                  <c:v>384.91268544829819</c:v>
                </c:pt>
                <c:pt idx="90">
                  <c:v>390.49424676672487</c:v>
                </c:pt>
                <c:pt idx="91">
                  <c:v>396.07407711953482</c:v>
                </c:pt>
                <c:pt idx="92">
                  <c:v>401.65220435716373</c:v>
                </c:pt>
                <c:pt idx="93">
                  <c:v>381.19066877305704</c:v>
                </c:pt>
                <c:pt idx="94">
                  <c:v>386.02913755517039</c:v>
                </c:pt>
                <c:pt idx="95">
                  <c:v>390.86628899650526</c:v>
                </c:pt>
                <c:pt idx="96">
                  <c:v>395.70214171866638</c:v>
                </c:pt>
                <c:pt idx="97">
                  <c:v>400.53671385047056</c:v>
                </c:pt>
                <c:pt idx="98">
                  <c:v>405.37002304691242</c:v>
                </c:pt>
                <c:pt idx="99">
                  <c:v>386.77339997206712</c:v>
                </c:pt>
                <c:pt idx="100">
                  <c:v>391.23832354179848</c:v>
                </c:pt>
                <c:pt idx="101">
                  <c:v>395.70214171866638</c:v>
                </c:pt>
                <c:pt idx="102">
                  <c:v>400.1648687465966</c:v>
                </c:pt>
                <c:pt idx="103">
                  <c:v>404.62651852552534</c:v>
                </c:pt>
                <c:pt idx="104">
                  <c:v>409.0871046234933</c:v>
                </c:pt>
                <c:pt idx="10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6113840"/>
        <c:axId val="1006114928"/>
      </c:lineChart>
      <c:catAx>
        <c:axId val="100611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fr-FR" b="1"/>
                  <a:t>années</a:t>
                </a:r>
              </a:p>
            </c:rich>
          </c:tx>
          <c:layout>
            <c:manualLayout>
              <c:xMode val="edge"/>
              <c:yMode val="edge"/>
              <c:x val="0.90879828326180245"/>
              <c:y val="0.877647472894106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fr-FR"/>
          </a:p>
        </c:txPr>
        <c:crossAx val="1006114928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100611492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b="1"/>
                </a:pPr>
                <a:r>
                  <a:rPr lang="fr-FR" b="1"/>
                  <a:t>tCO₂/ha</a:t>
                </a:r>
              </a:p>
            </c:rich>
          </c:tx>
          <c:layout>
            <c:manualLayout>
              <c:xMode val="edge"/>
              <c:yMode val="edge"/>
              <c:x val="6.8399175424960316E-3"/>
              <c:y val="1.29870046731963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fr-FR"/>
          </a:p>
        </c:txPr>
        <c:crossAx val="100611384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txPr>
        <a:bodyPr/>
        <a:lstStyle/>
        <a:p>
          <a:pPr>
            <a:defRPr sz="1000"/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202406</xdr:colOff>
      <xdr:row>17</xdr:row>
      <xdr:rowOff>16121</xdr:rowOff>
    </xdr:from>
    <xdr:to>
      <xdr:col>21</xdr:col>
      <xdr:colOff>723900</xdr:colOff>
      <xdr:row>35</xdr:row>
      <xdr:rowOff>114301</xdr:rowOff>
    </xdr:to>
    <xdr:graphicFrame macro="">
      <xdr:nvGraphicFramePr>
        <xdr:cNvPr id="126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vail%20SMartel%20FPF-IDF\Quantification\Analyse_donn&#233;esCarbo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Saisie"/>
      <sheetName val="TCD1"/>
      <sheetName val="TCD2"/>
      <sheetName val="Résultats"/>
      <sheetName val="Paramètres"/>
      <sheetName val="échantillonnage"/>
    </sheetNames>
    <sheetDataSet>
      <sheetData sheetId="0" refreshError="1"/>
      <sheetData sheetId="1">
        <row r="1">
          <cell r="A1" t="str">
            <v>ID arbre</v>
          </cell>
        </row>
        <row r="2001">
          <cell r="A2001">
            <v>1</v>
          </cell>
        </row>
      </sheetData>
      <sheetData sheetId="2" refreshError="1"/>
      <sheetData sheetId="3">
        <row r="1">
          <cell r="G1">
            <v>0</v>
          </cell>
        </row>
        <row r="2">
          <cell r="G2" t="str">
            <v>Total</v>
          </cell>
        </row>
        <row r="3">
          <cell r="F3">
            <v>0</v>
          </cell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>
            <v>0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0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>
            <v>0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</sheetData>
      <sheetData sheetId="4">
        <row r="1">
          <cell r="D1" t="str">
            <v>C (tC/ha)</v>
          </cell>
        </row>
        <row r="2">
          <cell r="A2" t="str">
            <v>Moyenne</v>
          </cell>
          <cell r="D2">
            <v>2.0938629534526707</v>
          </cell>
        </row>
        <row r="3">
          <cell r="D3" t="str">
            <v/>
          </cell>
        </row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8" sqref="A1:C8"/>
    </sheetView>
  </sheetViews>
  <sheetFormatPr baseColWidth="10" defaultRowHeight="12.75" x14ac:dyDescent="0.2"/>
  <cols>
    <col min="1" max="1" width="22.85546875" customWidth="1"/>
    <col min="2" max="2" width="4.42578125" customWidth="1"/>
    <col min="3" max="3" width="8.5703125" customWidth="1"/>
  </cols>
  <sheetData>
    <row r="1" spans="1:3" x14ac:dyDescent="0.2">
      <c r="A1" s="63" t="e">
        <f>#REF!</f>
        <v>#REF!</v>
      </c>
      <c r="B1" s="63"/>
      <c r="C1" s="63"/>
    </row>
    <row r="2" spans="1:3" x14ac:dyDescent="0.2">
      <c r="A2" s="6" t="s">
        <v>1</v>
      </c>
      <c r="B2" s="15" t="e">
        <f>#REF!</f>
        <v>#REF!</v>
      </c>
      <c r="C2" s="7"/>
    </row>
    <row r="3" spans="1:3" x14ac:dyDescent="0.2">
      <c r="A3" s="4" t="s">
        <v>2</v>
      </c>
      <c r="B3" s="3" t="e">
        <f>#REF!</f>
        <v>#REF!</v>
      </c>
      <c r="C3" s="3" t="e">
        <f>#REF!</f>
        <v>#REF!</v>
      </c>
    </row>
    <row r="4" spans="1:3" x14ac:dyDescent="0.2">
      <c r="A4" s="64" t="s">
        <v>3</v>
      </c>
      <c r="B4" s="64"/>
      <c r="C4" s="64"/>
    </row>
    <row r="5" spans="1:3" x14ac:dyDescent="0.2">
      <c r="A5" s="14" t="e">
        <f>#REF!</f>
        <v>#REF!</v>
      </c>
      <c r="B5" s="9" t="e">
        <f>#REF!</f>
        <v>#REF!</v>
      </c>
      <c r="C5" s="8"/>
    </row>
    <row r="6" spans="1:3" x14ac:dyDescent="0.2">
      <c r="A6" s="11" t="s">
        <v>2</v>
      </c>
      <c r="B6" s="10" t="e">
        <f>#REF!</f>
        <v>#REF!</v>
      </c>
      <c r="C6" s="10" t="e">
        <f>#REF!</f>
        <v>#REF!</v>
      </c>
    </row>
    <row r="7" spans="1:3" x14ac:dyDescent="0.2">
      <c r="A7" s="12" t="e">
        <f>#REF!</f>
        <v>#REF!</v>
      </c>
      <c r="B7" s="10" t="e">
        <f>#REF!</f>
        <v>#REF!</v>
      </c>
      <c r="C7" s="10" t="e">
        <f>#REF!</f>
        <v>#REF!</v>
      </c>
    </row>
    <row r="8" spans="1:3" ht="24.75" customHeight="1" x14ac:dyDescent="0.2">
      <c r="A8" s="13" t="e">
        <f>#REF!</f>
        <v>#REF!</v>
      </c>
      <c r="B8" s="5" t="e">
        <f>#REF!</f>
        <v>#REF!</v>
      </c>
      <c r="C8" s="2"/>
    </row>
  </sheetData>
  <mergeCells count="2">
    <mergeCell ref="A1:C1"/>
    <mergeCell ref="A4:C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19"/>
  <sheetViews>
    <sheetView tabSelected="1" topLeftCell="O1" zoomScaleNormal="100" workbookViewId="0">
      <selection activeCell="S13" sqref="S13"/>
    </sheetView>
  </sheetViews>
  <sheetFormatPr baseColWidth="10" defaultRowHeight="12.75" x14ac:dyDescent="0.2"/>
  <cols>
    <col min="1" max="1" width="6.85546875" bestFit="1" customWidth="1"/>
    <col min="2" max="2" width="9.28515625" customWidth="1"/>
    <col min="3" max="3" width="9.7109375" bestFit="1" customWidth="1"/>
    <col min="4" max="4" width="6.85546875" style="16" bestFit="1" customWidth="1"/>
    <col min="5" max="5" width="10.28515625" bestFit="1" customWidth="1"/>
    <col min="6" max="6" width="9.28515625" bestFit="1" customWidth="1"/>
    <col min="7" max="7" width="10.5703125" bestFit="1" customWidth="1"/>
    <col min="8" max="8" width="10.5703125" customWidth="1"/>
    <col min="9" max="9" width="12" bestFit="1" customWidth="1"/>
    <col min="10" max="10" width="6.85546875" bestFit="1" customWidth="1"/>
    <col min="11" max="11" width="9" bestFit="1" customWidth="1"/>
    <col min="12" max="12" width="9.42578125" bestFit="1" customWidth="1"/>
    <col min="13" max="13" width="5.7109375" bestFit="1" customWidth="1"/>
    <col min="14" max="15" width="9.42578125" bestFit="1" customWidth="1"/>
    <col min="16" max="16" width="13.5703125" bestFit="1" customWidth="1"/>
    <col min="18" max="18" width="38.28515625" bestFit="1" customWidth="1"/>
  </cols>
  <sheetData>
    <row r="1" spans="1:23" ht="75" x14ac:dyDescent="0.25">
      <c r="A1" s="46" t="s">
        <v>0</v>
      </c>
      <c r="B1" s="47" t="s">
        <v>24</v>
      </c>
      <c r="C1" s="47" t="s">
        <v>23</v>
      </c>
      <c r="D1" s="50" t="s">
        <v>0</v>
      </c>
      <c r="E1" s="50" t="s">
        <v>25</v>
      </c>
      <c r="F1" s="50" t="s">
        <v>5</v>
      </c>
      <c r="G1" s="50" t="s">
        <v>6</v>
      </c>
      <c r="H1" s="50" t="s">
        <v>7</v>
      </c>
      <c r="I1" s="50" t="s">
        <v>4</v>
      </c>
      <c r="J1" s="53" t="s">
        <v>0</v>
      </c>
      <c r="K1" s="54" t="s">
        <v>26</v>
      </c>
      <c r="L1" s="55" t="s">
        <v>27</v>
      </c>
      <c r="M1" s="54" t="s">
        <v>28</v>
      </c>
      <c r="N1" s="54" t="s">
        <v>29</v>
      </c>
      <c r="O1" s="54" t="s">
        <v>30</v>
      </c>
      <c r="P1" s="54" t="s">
        <v>31</v>
      </c>
      <c r="Q1" s="33"/>
      <c r="R1" s="41" t="s">
        <v>22</v>
      </c>
      <c r="S1" s="42">
        <v>0.56000000000000005</v>
      </c>
    </row>
    <row r="2" spans="1:23" ht="15" x14ac:dyDescent="0.25">
      <c r="A2" s="48">
        <v>0</v>
      </c>
      <c r="B2" s="49">
        <v>5</v>
      </c>
      <c r="C2" s="49">
        <f>B2*44/12</f>
        <v>18.333333333333332</v>
      </c>
      <c r="D2" s="51">
        <v>0</v>
      </c>
      <c r="E2" s="52">
        <v>0</v>
      </c>
      <c r="F2" s="52">
        <f>E2*1.56*$S$1</f>
        <v>0</v>
      </c>
      <c r="G2" s="52">
        <v>0</v>
      </c>
      <c r="H2" s="52">
        <f>F2+G2</f>
        <v>0</v>
      </c>
      <c r="I2" s="52">
        <f>H2*0.475*44/12</f>
        <v>0</v>
      </c>
      <c r="J2" s="56">
        <v>0</v>
      </c>
      <c r="K2" s="57"/>
      <c r="L2" s="58"/>
      <c r="M2" s="58"/>
      <c r="N2" s="58">
        <v>0</v>
      </c>
      <c r="O2" s="58">
        <v>0</v>
      </c>
      <c r="P2" s="57">
        <f>SUM(N2:O2)</f>
        <v>0</v>
      </c>
      <c r="Q2" s="37"/>
      <c r="R2" s="22" t="s">
        <v>17</v>
      </c>
      <c r="S2" s="23">
        <f>AVERAGE(I2:I106)</f>
        <v>275.15337336401205</v>
      </c>
    </row>
    <row r="3" spans="1:23" ht="15" x14ac:dyDescent="0.25">
      <c r="A3" s="48">
        <f>A2+1</f>
        <v>1</v>
      </c>
      <c r="B3" s="49">
        <v>5</v>
      </c>
      <c r="C3" s="49">
        <f t="shared" ref="C3:C66" si="0">B3*44/12</f>
        <v>18.333333333333332</v>
      </c>
      <c r="D3" s="51">
        <v>1</v>
      </c>
      <c r="E3" s="52">
        <v>1</v>
      </c>
      <c r="F3" s="52">
        <f>E3*1.56*$S$1</f>
        <v>0.87360000000000015</v>
      </c>
      <c r="G3" s="52">
        <f t="shared" ref="G3:G66" si="1">EXP(-1.0587+0.8836*LN(F3)+0.284)</f>
        <v>0.40897418972440713</v>
      </c>
      <c r="H3" s="52">
        <f>F3+G3</f>
        <v>1.2825741897244072</v>
      </c>
      <c r="I3" s="52">
        <f t="shared" ref="I3:I66" si="2">H3*0.475*44/12</f>
        <v>2.2338167137700089</v>
      </c>
      <c r="J3" s="56">
        <f>J2+1</f>
        <v>1</v>
      </c>
      <c r="K3" s="57"/>
      <c r="L3" s="58"/>
      <c r="M3" s="58"/>
      <c r="N3" s="59">
        <f>EXP(-LN(2)/35)*N2+(1-EXP(-LN(2)/35))/(LN(2)/35)*L3*K3*$S$1*0.475*44/12</f>
        <v>0</v>
      </c>
      <c r="O3" s="59">
        <f>EXP(-LN(2)/0.0001)*O2+(1-EXP(-LN(2)/0.0001))/(LN(2)/0.0001)*M3*K3*$S$1*0.475*44/12</f>
        <v>0</v>
      </c>
      <c r="P3" s="57">
        <f t="shared" ref="P3:P35" si="3">SUM(N3:O3)</f>
        <v>0</v>
      </c>
      <c r="Q3" s="38"/>
      <c r="R3" s="22" t="s">
        <v>18</v>
      </c>
      <c r="S3" s="24">
        <f>AVERAGE(C2:C92)</f>
        <v>18.333333333333311</v>
      </c>
      <c r="W3" s="20"/>
    </row>
    <row r="4" spans="1:23" ht="15" x14ac:dyDescent="0.25">
      <c r="A4" s="48">
        <f t="shared" ref="A4:A67" si="4">A3+1</f>
        <v>2</v>
      </c>
      <c r="B4" s="49">
        <v>5</v>
      </c>
      <c r="C4" s="49">
        <f t="shared" si="0"/>
        <v>18.333333333333332</v>
      </c>
      <c r="D4" s="51">
        <v>2</v>
      </c>
      <c r="E4" s="52">
        <v>2</v>
      </c>
      <c r="F4" s="52">
        <f t="shared" ref="F4:F67" si="5">E4*1.56*$S$1</f>
        <v>1.7472000000000003</v>
      </c>
      <c r="G4" s="52">
        <f t="shared" si="1"/>
        <v>0.75454649280048791</v>
      </c>
      <c r="H4" s="52">
        <f t="shared" ref="H4:H66" si="6">F4+G4</f>
        <v>2.5017464928004882</v>
      </c>
      <c r="I4" s="52">
        <f t="shared" si="2"/>
        <v>4.3572084749608502</v>
      </c>
      <c r="J4" s="56">
        <f t="shared" ref="J4:J67" si="7">J3+1</f>
        <v>2</v>
      </c>
      <c r="K4" s="57"/>
      <c r="L4" s="58"/>
      <c r="M4" s="58"/>
      <c r="N4" s="59">
        <f t="shared" ref="N4:N35" si="8">EXP(-LN(2)/35)*N3+(1-EXP(-LN(2)/35))/(LN(2)/35)*L4*K4*$S$1*0.475*44/12</f>
        <v>0</v>
      </c>
      <c r="O4" s="59">
        <f t="shared" ref="O4:O35" si="9">EXP(-LN(2)/0.0001)*O3+(1-EXP(-LN(2)/0.0001))/(LN(2)/0.0001)*M4*K4*$S$1*0.475*44/12</f>
        <v>0</v>
      </c>
      <c r="P4" s="57">
        <f t="shared" si="3"/>
        <v>0</v>
      </c>
      <c r="Q4" s="37"/>
      <c r="R4" s="26" t="s">
        <v>19</v>
      </c>
      <c r="S4" s="27">
        <f>S2-S3</f>
        <v>256.82004003067874</v>
      </c>
    </row>
    <row r="5" spans="1:23" ht="15" x14ac:dyDescent="0.25">
      <c r="A5" s="48">
        <f t="shared" si="4"/>
        <v>3</v>
      </c>
      <c r="B5" s="49">
        <v>5</v>
      </c>
      <c r="C5" s="49">
        <f t="shared" si="0"/>
        <v>18.333333333333332</v>
      </c>
      <c r="D5" s="51">
        <v>3</v>
      </c>
      <c r="E5" s="52">
        <v>3</v>
      </c>
      <c r="F5" s="52">
        <f t="shared" si="5"/>
        <v>2.6208</v>
      </c>
      <c r="G5" s="52">
        <f t="shared" si="1"/>
        <v>1.0796431690647794</v>
      </c>
      <c r="H5" s="52">
        <f t="shared" si="6"/>
        <v>3.7004431690647794</v>
      </c>
      <c r="I5" s="52">
        <f t="shared" si="2"/>
        <v>6.4449385194544915</v>
      </c>
      <c r="J5" s="56">
        <f t="shared" si="7"/>
        <v>3</v>
      </c>
      <c r="K5" s="57"/>
      <c r="L5" s="58"/>
      <c r="M5" s="58"/>
      <c r="N5" s="59">
        <f t="shared" si="8"/>
        <v>0</v>
      </c>
      <c r="O5" s="59">
        <f t="shared" si="9"/>
        <v>0</v>
      </c>
      <c r="P5" s="57">
        <f t="shared" si="3"/>
        <v>0</v>
      </c>
      <c r="Q5" s="34"/>
      <c r="R5" s="26" t="s">
        <v>20</v>
      </c>
      <c r="S5" s="25">
        <f>I34-C32</f>
        <v>258.28172726625485</v>
      </c>
    </row>
    <row r="6" spans="1:23" ht="15" x14ac:dyDescent="0.25">
      <c r="A6" s="48">
        <f t="shared" si="4"/>
        <v>4</v>
      </c>
      <c r="B6" s="49">
        <v>5</v>
      </c>
      <c r="C6" s="49">
        <f t="shared" si="0"/>
        <v>18.333333333333332</v>
      </c>
      <c r="D6" s="51">
        <v>4</v>
      </c>
      <c r="E6" s="52">
        <v>4</v>
      </c>
      <c r="F6" s="52">
        <f t="shared" si="5"/>
        <v>3.4944000000000006</v>
      </c>
      <c r="G6" s="52">
        <f t="shared" si="1"/>
        <v>1.392118192547003</v>
      </c>
      <c r="H6" s="52">
        <f t="shared" si="6"/>
        <v>4.8865181925470038</v>
      </c>
      <c r="I6" s="52">
        <f t="shared" si="2"/>
        <v>8.5106858520193658</v>
      </c>
      <c r="J6" s="56">
        <f t="shared" si="7"/>
        <v>4</v>
      </c>
      <c r="K6" s="57"/>
      <c r="L6" s="58"/>
      <c r="M6" s="58"/>
      <c r="N6" s="59">
        <f t="shared" si="8"/>
        <v>0</v>
      </c>
      <c r="O6" s="59">
        <f t="shared" si="9"/>
        <v>0</v>
      </c>
      <c r="P6" s="57">
        <f t="shared" si="3"/>
        <v>0</v>
      </c>
      <c r="Q6" s="34"/>
      <c r="R6" s="28" t="s">
        <v>8</v>
      </c>
      <c r="S6" s="29">
        <f>S4</f>
        <v>256.82004003067874</v>
      </c>
    </row>
    <row r="7" spans="1:23" ht="15" x14ac:dyDescent="0.25">
      <c r="A7" s="48">
        <f t="shared" si="4"/>
        <v>5</v>
      </c>
      <c r="B7" s="49">
        <v>5</v>
      </c>
      <c r="C7" s="49">
        <f t="shared" si="0"/>
        <v>18.333333333333332</v>
      </c>
      <c r="D7" s="51">
        <v>5</v>
      </c>
      <c r="E7" s="52">
        <v>5</v>
      </c>
      <c r="F7" s="52">
        <f t="shared" si="5"/>
        <v>4.3680000000000012</v>
      </c>
      <c r="G7" s="52">
        <f t="shared" si="1"/>
        <v>1.6955312417477209</v>
      </c>
      <c r="H7" s="52">
        <f t="shared" si="6"/>
        <v>6.0635312417477216</v>
      </c>
      <c r="I7" s="52">
        <f t="shared" si="2"/>
        <v>10.560650246043949</v>
      </c>
      <c r="J7" s="56">
        <f t="shared" si="7"/>
        <v>5</v>
      </c>
      <c r="K7" s="57"/>
      <c r="L7" s="58"/>
      <c r="M7" s="58"/>
      <c r="N7" s="59">
        <f t="shared" si="8"/>
        <v>0</v>
      </c>
      <c r="O7" s="59">
        <f t="shared" si="9"/>
        <v>0</v>
      </c>
      <c r="P7" s="57">
        <f t="shared" si="3"/>
        <v>0</v>
      </c>
      <c r="Q7" s="34"/>
      <c r="R7" s="28" t="s">
        <v>9</v>
      </c>
      <c r="S7" s="28">
        <v>0</v>
      </c>
    </row>
    <row r="8" spans="1:23" ht="15" x14ac:dyDescent="0.25">
      <c r="A8" s="48">
        <f t="shared" si="4"/>
        <v>6</v>
      </c>
      <c r="B8" s="49">
        <v>5</v>
      </c>
      <c r="C8" s="49">
        <f t="shared" si="0"/>
        <v>18.333333333333332</v>
      </c>
      <c r="D8" s="51">
        <v>6</v>
      </c>
      <c r="E8" s="52">
        <v>6</v>
      </c>
      <c r="F8" s="52">
        <f t="shared" si="5"/>
        <v>5.2416</v>
      </c>
      <c r="G8" s="52">
        <f t="shared" si="1"/>
        <v>1.9919129059043814</v>
      </c>
      <c r="H8" s="52">
        <f t="shared" si="6"/>
        <v>7.2335129059043819</v>
      </c>
      <c r="I8" s="52">
        <f t="shared" si="2"/>
        <v>12.598368311116799</v>
      </c>
      <c r="J8" s="56">
        <f t="shared" si="7"/>
        <v>6</v>
      </c>
      <c r="K8" s="57"/>
      <c r="L8" s="58"/>
      <c r="M8" s="58"/>
      <c r="N8" s="59">
        <f t="shared" si="8"/>
        <v>0</v>
      </c>
      <c r="O8" s="59">
        <f t="shared" si="9"/>
        <v>0</v>
      </c>
      <c r="P8" s="57">
        <f t="shared" si="3"/>
        <v>0</v>
      </c>
      <c r="Q8" s="34"/>
      <c r="R8" s="28" t="s">
        <v>10</v>
      </c>
      <c r="S8" s="29">
        <f>30*10/30*44/12</f>
        <v>36.666666666666664</v>
      </c>
    </row>
    <row r="9" spans="1:23" ht="15" x14ac:dyDescent="0.25">
      <c r="A9" s="48">
        <f t="shared" si="4"/>
        <v>7</v>
      </c>
      <c r="B9" s="49">
        <v>5</v>
      </c>
      <c r="C9" s="49">
        <f t="shared" si="0"/>
        <v>18.333333333333332</v>
      </c>
      <c r="D9" s="51">
        <v>7</v>
      </c>
      <c r="E9" s="52">
        <v>7</v>
      </c>
      <c r="F9" s="52">
        <f t="shared" si="5"/>
        <v>6.1152000000000006</v>
      </c>
      <c r="G9" s="52">
        <f t="shared" si="1"/>
        <v>2.2825722273844926</v>
      </c>
      <c r="H9" s="52">
        <f t="shared" si="6"/>
        <v>8.3977722273844932</v>
      </c>
      <c r="I9" s="52">
        <f t="shared" si="2"/>
        <v>14.626119962694659</v>
      </c>
      <c r="J9" s="56">
        <f t="shared" si="7"/>
        <v>7</v>
      </c>
      <c r="K9" s="57"/>
      <c r="L9" s="58"/>
      <c r="M9" s="58"/>
      <c r="N9" s="59">
        <f t="shared" si="8"/>
        <v>0</v>
      </c>
      <c r="O9" s="59">
        <f t="shared" si="9"/>
        <v>0</v>
      </c>
      <c r="P9" s="57">
        <f t="shared" si="3"/>
        <v>0</v>
      </c>
      <c r="Q9" s="34"/>
      <c r="R9" s="28" t="s">
        <v>11</v>
      </c>
      <c r="S9" s="28">
        <v>0</v>
      </c>
    </row>
    <row r="10" spans="1:23" ht="15" x14ac:dyDescent="0.25">
      <c r="A10" s="48">
        <f t="shared" si="4"/>
        <v>8</v>
      </c>
      <c r="B10" s="49">
        <v>5</v>
      </c>
      <c r="C10" s="49">
        <f t="shared" si="0"/>
        <v>18.333333333333332</v>
      </c>
      <c r="D10" s="51">
        <v>8</v>
      </c>
      <c r="E10" s="52">
        <f t="shared" ref="E5:E21" si="10">E9+E9-E8+1</f>
        <v>9</v>
      </c>
      <c r="F10" s="52">
        <f t="shared" si="5"/>
        <v>7.8624000000000009</v>
      </c>
      <c r="G10" s="52">
        <f t="shared" si="1"/>
        <v>2.8501294257559766</v>
      </c>
      <c r="H10" s="52">
        <f t="shared" si="6"/>
        <v>10.712529425755978</v>
      </c>
      <c r="I10" s="52">
        <f t="shared" si="2"/>
        <v>18.657655416524996</v>
      </c>
      <c r="J10" s="56">
        <f t="shared" si="7"/>
        <v>8</v>
      </c>
      <c r="K10" s="57"/>
      <c r="L10" s="58"/>
      <c r="M10" s="58"/>
      <c r="N10" s="59">
        <f t="shared" si="8"/>
        <v>0</v>
      </c>
      <c r="O10" s="59">
        <f t="shared" si="9"/>
        <v>0</v>
      </c>
      <c r="P10" s="57">
        <f t="shared" si="3"/>
        <v>0</v>
      </c>
      <c r="Q10" s="34"/>
      <c r="R10" s="21" t="s">
        <v>12</v>
      </c>
      <c r="S10" s="32">
        <f>SUM(S6:S9)</f>
        <v>293.48670669734543</v>
      </c>
    </row>
    <row r="11" spans="1:23" ht="15" x14ac:dyDescent="0.25">
      <c r="A11" s="48">
        <f t="shared" si="4"/>
        <v>9</v>
      </c>
      <c r="B11" s="49">
        <v>5</v>
      </c>
      <c r="C11" s="49">
        <f t="shared" si="0"/>
        <v>18.333333333333332</v>
      </c>
      <c r="D11" s="51">
        <v>9</v>
      </c>
      <c r="E11" s="52">
        <f t="shared" si="10"/>
        <v>12</v>
      </c>
      <c r="F11" s="52">
        <f t="shared" si="5"/>
        <v>10.4832</v>
      </c>
      <c r="G11" s="52">
        <f t="shared" si="1"/>
        <v>3.6750262849765409</v>
      </c>
      <c r="H11" s="52">
        <f t="shared" si="6"/>
        <v>14.158226284976541</v>
      </c>
      <c r="I11" s="52">
        <f t="shared" si="2"/>
        <v>24.658910779667476</v>
      </c>
      <c r="J11" s="56">
        <f t="shared" si="7"/>
        <v>9</v>
      </c>
      <c r="K11" s="57"/>
      <c r="L11" s="58"/>
      <c r="M11" s="58"/>
      <c r="N11" s="59">
        <f t="shared" si="8"/>
        <v>0</v>
      </c>
      <c r="O11" s="59">
        <f t="shared" si="9"/>
        <v>0</v>
      </c>
      <c r="P11" s="57">
        <f t="shared" si="3"/>
        <v>0</v>
      </c>
      <c r="Q11" s="34"/>
      <c r="R11" s="22" t="s">
        <v>13</v>
      </c>
      <c r="S11" s="25">
        <f>SUM(K2:K35)</f>
        <v>94</v>
      </c>
    </row>
    <row r="12" spans="1:23" ht="15" x14ac:dyDescent="0.25">
      <c r="A12" s="48">
        <f t="shared" si="4"/>
        <v>10</v>
      </c>
      <c r="B12" s="49">
        <v>5</v>
      </c>
      <c r="C12" s="49">
        <f t="shared" si="0"/>
        <v>18.333333333333332</v>
      </c>
      <c r="D12" s="51">
        <v>10</v>
      </c>
      <c r="E12" s="52">
        <f t="shared" si="10"/>
        <v>16</v>
      </c>
      <c r="F12" s="52">
        <f t="shared" si="5"/>
        <v>13.977600000000002</v>
      </c>
      <c r="G12" s="52">
        <f t="shared" si="1"/>
        <v>4.7386683822915039</v>
      </c>
      <c r="H12" s="52">
        <f t="shared" si="6"/>
        <v>18.716268382291506</v>
      </c>
      <c r="I12" s="52">
        <f t="shared" si="2"/>
        <v>32.597500765824371</v>
      </c>
      <c r="J12" s="56">
        <f t="shared" si="7"/>
        <v>10</v>
      </c>
      <c r="K12" s="57"/>
      <c r="L12" s="58"/>
      <c r="M12" s="58"/>
      <c r="N12" s="59">
        <f t="shared" si="8"/>
        <v>0</v>
      </c>
      <c r="O12" s="59">
        <f t="shared" si="9"/>
        <v>0</v>
      </c>
      <c r="P12" s="57">
        <f t="shared" si="3"/>
        <v>0</v>
      </c>
      <c r="Q12" s="34"/>
      <c r="R12" s="22" t="s">
        <v>14</v>
      </c>
      <c r="S12" s="26">
        <v>0.25</v>
      </c>
    </row>
    <row r="13" spans="1:23" ht="15" x14ac:dyDescent="0.25">
      <c r="A13" s="48">
        <f t="shared" si="4"/>
        <v>11</v>
      </c>
      <c r="B13" s="49">
        <v>5</v>
      </c>
      <c r="C13" s="49">
        <f t="shared" si="0"/>
        <v>18.333333333333332</v>
      </c>
      <c r="D13" s="51">
        <v>11</v>
      </c>
      <c r="E13" s="52">
        <f t="shared" si="10"/>
        <v>21</v>
      </c>
      <c r="F13" s="52">
        <f t="shared" si="5"/>
        <v>18.345600000000001</v>
      </c>
      <c r="G13" s="52">
        <f t="shared" si="1"/>
        <v>6.0257189209257707</v>
      </c>
      <c r="H13" s="52">
        <f t="shared" si="6"/>
        <v>24.371318920925773</v>
      </c>
      <c r="I13" s="52">
        <f t="shared" si="2"/>
        <v>42.446713787279052</v>
      </c>
      <c r="J13" s="56">
        <f t="shared" si="7"/>
        <v>11</v>
      </c>
      <c r="K13" s="57"/>
      <c r="L13" s="58"/>
      <c r="M13" s="58"/>
      <c r="N13" s="59">
        <f t="shared" si="8"/>
        <v>0</v>
      </c>
      <c r="O13" s="59">
        <f t="shared" si="9"/>
        <v>0</v>
      </c>
      <c r="P13" s="57">
        <f t="shared" si="3"/>
        <v>0</v>
      </c>
      <c r="Q13" s="34"/>
      <c r="R13" s="21" t="s">
        <v>21</v>
      </c>
      <c r="S13" s="32">
        <f>S11*S12</f>
        <v>23.5</v>
      </c>
    </row>
    <row r="14" spans="1:23" ht="15" x14ac:dyDescent="0.25">
      <c r="A14" s="48">
        <f t="shared" si="4"/>
        <v>12</v>
      </c>
      <c r="B14" s="49">
        <v>5</v>
      </c>
      <c r="C14" s="49">
        <f t="shared" si="0"/>
        <v>18.333333333333332</v>
      </c>
      <c r="D14" s="51">
        <v>12</v>
      </c>
      <c r="E14" s="52">
        <f t="shared" si="10"/>
        <v>27</v>
      </c>
      <c r="F14" s="52">
        <f t="shared" si="5"/>
        <v>23.587200000000006</v>
      </c>
      <c r="G14" s="52">
        <f t="shared" si="1"/>
        <v>7.5240023521815003</v>
      </c>
      <c r="H14" s="52">
        <f t="shared" si="6"/>
        <v>31.111202352181508</v>
      </c>
      <c r="I14" s="52">
        <f t="shared" si="2"/>
        <v>54.185344096716129</v>
      </c>
      <c r="J14" s="56">
        <f t="shared" si="7"/>
        <v>12</v>
      </c>
      <c r="K14" s="57"/>
      <c r="L14" s="58"/>
      <c r="M14" s="58"/>
      <c r="N14" s="59">
        <f t="shared" si="8"/>
        <v>0</v>
      </c>
      <c r="O14" s="59">
        <f t="shared" si="9"/>
        <v>0</v>
      </c>
      <c r="P14" s="57">
        <f t="shared" si="3"/>
        <v>0</v>
      </c>
      <c r="Q14" s="34"/>
      <c r="R14" s="21" t="s">
        <v>16</v>
      </c>
      <c r="S14" s="32">
        <v>0</v>
      </c>
    </row>
    <row r="15" spans="1:23" ht="15" x14ac:dyDescent="0.25">
      <c r="A15" s="48">
        <f t="shared" si="4"/>
        <v>13</v>
      </c>
      <c r="B15" s="49">
        <v>5</v>
      </c>
      <c r="C15" s="49">
        <f t="shared" si="0"/>
        <v>18.333333333333332</v>
      </c>
      <c r="D15" s="51">
        <v>13</v>
      </c>
      <c r="E15" s="52">
        <f t="shared" si="10"/>
        <v>34</v>
      </c>
      <c r="F15" s="52">
        <f t="shared" si="5"/>
        <v>29.702400000000001</v>
      </c>
      <c r="G15" s="52">
        <f t="shared" si="1"/>
        <v>9.2238168670940706</v>
      </c>
      <c r="H15" s="52">
        <f t="shared" si="6"/>
        <v>38.92621686709407</v>
      </c>
      <c r="I15" s="52">
        <f t="shared" si="2"/>
        <v>67.796494376855506</v>
      </c>
      <c r="J15" s="56">
        <f t="shared" si="7"/>
        <v>13</v>
      </c>
      <c r="K15" s="57"/>
      <c r="L15" s="58"/>
      <c r="M15" s="58"/>
      <c r="N15" s="59">
        <f t="shared" si="8"/>
        <v>0</v>
      </c>
      <c r="O15" s="59">
        <f t="shared" si="9"/>
        <v>0</v>
      </c>
      <c r="P15" s="57">
        <f t="shared" si="3"/>
        <v>0</v>
      </c>
      <c r="Q15" s="34"/>
      <c r="R15" s="34"/>
      <c r="S15" s="34"/>
    </row>
    <row r="16" spans="1:23" ht="15" x14ac:dyDescent="0.25">
      <c r="A16" s="48">
        <f t="shared" si="4"/>
        <v>14</v>
      </c>
      <c r="B16" s="49">
        <v>5</v>
      </c>
      <c r="C16" s="49">
        <f t="shared" si="0"/>
        <v>18.333333333333332</v>
      </c>
      <c r="D16" s="51">
        <v>14</v>
      </c>
      <c r="E16" s="52">
        <f t="shared" si="10"/>
        <v>42</v>
      </c>
      <c r="F16" s="52">
        <f t="shared" si="5"/>
        <v>36.691200000000002</v>
      </c>
      <c r="G16" s="52">
        <f t="shared" si="1"/>
        <v>11.117290999341371</v>
      </c>
      <c r="H16" s="52">
        <f t="shared" si="6"/>
        <v>47.808490999341373</v>
      </c>
      <c r="I16" s="52">
        <f t="shared" si="2"/>
        <v>83.266455157186215</v>
      </c>
      <c r="J16" s="56">
        <f t="shared" si="7"/>
        <v>14</v>
      </c>
      <c r="K16" s="57"/>
      <c r="L16" s="58"/>
      <c r="M16" s="58"/>
      <c r="N16" s="59">
        <f t="shared" si="8"/>
        <v>0</v>
      </c>
      <c r="O16" s="59">
        <f t="shared" si="9"/>
        <v>0</v>
      </c>
      <c r="P16" s="57">
        <f t="shared" si="3"/>
        <v>0</v>
      </c>
      <c r="Q16" s="34"/>
      <c r="R16" s="30" t="s">
        <v>15</v>
      </c>
      <c r="S16" s="31">
        <f>S10+S13+S14</f>
        <v>316.98670669734543</v>
      </c>
    </row>
    <row r="17" spans="1:19" ht="15" x14ac:dyDescent="0.25">
      <c r="A17" s="48">
        <f t="shared" si="4"/>
        <v>15</v>
      </c>
      <c r="B17" s="49">
        <v>5</v>
      </c>
      <c r="C17" s="49">
        <f t="shared" si="0"/>
        <v>18.333333333333332</v>
      </c>
      <c r="D17" s="51">
        <v>15</v>
      </c>
      <c r="E17" s="52">
        <f t="shared" si="10"/>
        <v>51</v>
      </c>
      <c r="F17" s="52">
        <f t="shared" si="5"/>
        <v>44.553600000000003</v>
      </c>
      <c r="G17" s="52">
        <f t="shared" si="1"/>
        <v>13.197902274122358</v>
      </c>
      <c r="H17" s="52">
        <f t="shared" si="6"/>
        <v>57.751502274122359</v>
      </c>
      <c r="I17" s="52">
        <f t="shared" si="2"/>
        <v>100.5838664607631</v>
      </c>
      <c r="J17" s="56">
        <f t="shared" si="7"/>
        <v>15</v>
      </c>
      <c r="K17" s="57"/>
      <c r="L17" s="60"/>
      <c r="M17" s="60"/>
      <c r="N17" s="59">
        <f t="shared" si="8"/>
        <v>0</v>
      </c>
      <c r="O17" s="59">
        <f t="shared" si="9"/>
        <v>0</v>
      </c>
      <c r="P17" s="57">
        <f t="shared" si="3"/>
        <v>0</v>
      </c>
      <c r="Q17" s="34"/>
      <c r="R17" s="34"/>
      <c r="S17" s="34"/>
    </row>
    <row r="18" spans="1:19" ht="15" x14ac:dyDescent="0.25">
      <c r="A18" s="48">
        <f t="shared" si="4"/>
        <v>16</v>
      </c>
      <c r="B18" s="49">
        <v>5</v>
      </c>
      <c r="C18" s="49">
        <f t="shared" si="0"/>
        <v>18.333333333333332</v>
      </c>
      <c r="D18" s="51">
        <v>16</v>
      </c>
      <c r="E18" s="52">
        <f t="shared" si="10"/>
        <v>61</v>
      </c>
      <c r="F18" s="52">
        <f t="shared" si="5"/>
        <v>53.2896</v>
      </c>
      <c r="G18" s="52">
        <f t="shared" si="1"/>
        <v>15.460137169232425</v>
      </c>
      <c r="H18" s="52">
        <f t="shared" si="6"/>
        <v>68.749737169232418</v>
      </c>
      <c r="I18" s="52">
        <f t="shared" si="2"/>
        <v>119.73912556974646</v>
      </c>
      <c r="J18" s="56">
        <f t="shared" si="7"/>
        <v>16</v>
      </c>
      <c r="K18" s="57"/>
      <c r="L18" s="58"/>
      <c r="M18" s="58"/>
      <c r="N18" s="59">
        <f t="shared" si="8"/>
        <v>0</v>
      </c>
      <c r="O18" s="59">
        <f t="shared" si="9"/>
        <v>0</v>
      </c>
      <c r="P18" s="57">
        <f t="shared" si="3"/>
        <v>0</v>
      </c>
      <c r="Q18" s="34"/>
      <c r="R18" s="34"/>
      <c r="S18" s="34"/>
    </row>
    <row r="19" spans="1:19" ht="15" x14ac:dyDescent="0.25">
      <c r="A19" s="48">
        <f t="shared" si="4"/>
        <v>17</v>
      </c>
      <c r="B19" s="49">
        <v>5</v>
      </c>
      <c r="C19" s="49">
        <f t="shared" si="0"/>
        <v>18.333333333333332</v>
      </c>
      <c r="D19" s="51">
        <v>17</v>
      </c>
      <c r="E19" s="52">
        <f t="shared" si="10"/>
        <v>72</v>
      </c>
      <c r="F19" s="52">
        <f t="shared" si="5"/>
        <v>62.899200000000008</v>
      </c>
      <c r="G19" s="52">
        <f t="shared" si="1"/>
        <v>17.899252496876422</v>
      </c>
      <c r="H19" s="52">
        <f t="shared" si="6"/>
        <v>80.798452496876422</v>
      </c>
      <c r="I19" s="52">
        <f t="shared" si="2"/>
        <v>140.72397143205976</v>
      </c>
      <c r="J19" s="56">
        <f t="shared" si="7"/>
        <v>17</v>
      </c>
      <c r="K19" s="57"/>
      <c r="L19" s="58"/>
      <c r="M19" s="58"/>
      <c r="N19" s="59">
        <f t="shared" si="8"/>
        <v>0</v>
      </c>
      <c r="O19" s="59">
        <f t="shared" si="9"/>
        <v>0</v>
      </c>
      <c r="P19" s="57">
        <f t="shared" si="3"/>
        <v>0</v>
      </c>
      <c r="Q19" s="34"/>
      <c r="R19" s="34"/>
      <c r="S19" s="34"/>
    </row>
    <row r="20" spans="1:19" ht="15" x14ac:dyDescent="0.25">
      <c r="A20" s="48">
        <f t="shared" si="4"/>
        <v>18</v>
      </c>
      <c r="B20" s="49">
        <v>5</v>
      </c>
      <c r="C20" s="49">
        <f t="shared" si="0"/>
        <v>18.333333333333332</v>
      </c>
      <c r="D20" s="51">
        <v>18</v>
      </c>
      <c r="E20" s="52">
        <f t="shared" si="10"/>
        <v>84</v>
      </c>
      <c r="F20" s="52">
        <f t="shared" si="5"/>
        <v>73.382400000000004</v>
      </c>
      <c r="G20" s="52">
        <f t="shared" si="1"/>
        <v>20.511105942035552</v>
      </c>
      <c r="H20" s="52">
        <f t="shared" si="6"/>
        <v>93.89350594203556</v>
      </c>
      <c r="I20" s="52">
        <f t="shared" si="2"/>
        <v>163.53118951571193</v>
      </c>
      <c r="J20" s="56">
        <f t="shared" si="7"/>
        <v>18</v>
      </c>
      <c r="K20" s="57"/>
      <c r="L20" s="60"/>
      <c r="M20" s="60"/>
      <c r="N20" s="59">
        <f t="shared" si="8"/>
        <v>0</v>
      </c>
      <c r="O20" s="59">
        <f t="shared" si="9"/>
        <v>0</v>
      </c>
      <c r="P20" s="57">
        <f t="shared" si="3"/>
        <v>0</v>
      </c>
      <c r="Q20" s="34"/>
      <c r="R20" s="34"/>
      <c r="S20" s="34"/>
    </row>
    <row r="21" spans="1:19" ht="15" x14ac:dyDescent="0.25">
      <c r="A21" s="48">
        <f t="shared" si="4"/>
        <v>19</v>
      </c>
      <c r="B21" s="49">
        <v>5</v>
      </c>
      <c r="C21" s="49">
        <f t="shared" si="0"/>
        <v>18.333333333333332</v>
      </c>
      <c r="D21" s="51">
        <v>19</v>
      </c>
      <c r="E21" s="52">
        <f t="shared" si="10"/>
        <v>97</v>
      </c>
      <c r="F21" s="52">
        <f t="shared" si="5"/>
        <v>84.739200000000011</v>
      </c>
      <c r="G21" s="52">
        <f t="shared" si="1"/>
        <v>23.292033444816514</v>
      </c>
      <c r="H21" s="52">
        <f t="shared" si="6"/>
        <v>108.03123344481652</v>
      </c>
      <c r="I21" s="52">
        <f t="shared" si="2"/>
        <v>188.15439824972211</v>
      </c>
      <c r="J21" s="56">
        <f t="shared" si="7"/>
        <v>19</v>
      </c>
      <c r="K21" s="57"/>
      <c r="L21" s="58"/>
      <c r="M21" s="58"/>
      <c r="N21" s="59">
        <f t="shared" si="8"/>
        <v>0</v>
      </c>
      <c r="O21" s="59">
        <f t="shared" si="9"/>
        <v>0</v>
      </c>
      <c r="P21" s="57">
        <f t="shared" si="3"/>
        <v>0</v>
      </c>
      <c r="Q21" s="34"/>
      <c r="R21" s="34"/>
      <c r="S21" s="34"/>
    </row>
    <row r="22" spans="1:19" ht="15" x14ac:dyDescent="0.25">
      <c r="A22" s="48">
        <f t="shared" si="4"/>
        <v>20</v>
      </c>
      <c r="B22" s="49">
        <v>5</v>
      </c>
      <c r="C22" s="49">
        <f t="shared" si="0"/>
        <v>18.333333333333332</v>
      </c>
      <c r="D22" s="51">
        <v>20</v>
      </c>
      <c r="E22" s="52">
        <v>104</v>
      </c>
      <c r="F22" s="52">
        <f t="shared" si="5"/>
        <v>90.854400000000012</v>
      </c>
      <c r="G22" s="52">
        <f t="shared" si="1"/>
        <v>24.771172249191284</v>
      </c>
      <c r="H22" s="52">
        <f t="shared" si="6"/>
        <v>115.62557224919129</v>
      </c>
      <c r="I22" s="52">
        <f t="shared" si="2"/>
        <v>201.38120500067484</v>
      </c>
      <c r="J22" s="56">
        <f t="shared" si="7"/>
        <v>20</v>
      </c>
      <c r="K22" s="57">
        <v>32</v>
      </c>
      <c r="L22" s="58"/>
      <c r="M22" s="60">
        <v>1</v>
      </c>
      <c r="N22" s="59">
        <f t="shared" si="8"/>
        <v>0</v>
      </c>
      <c r="O22" s="59">
        <f t="shared" si="9"/>
        <v>4.5027474022838474E-3</v>
      </c>
      <c r="P22" s="57">
        <f t="shared" si="3"/>
        <v>4.5027474022838474E-3</v>
      </c>
      <c r="Q22" s="34"/>
      <c r="R22" s="34"/>
      <c r="S22" s="34"/>
    </row>
    <row r="23" spans="1:19" ht="15" x14ac:dyDescent="0.25">
      <c r="A23" s="48">
        <f t="shared" si="4"/>
        <v>21</v>
      </c>
      <c r="B23" s="49">
        <v>5</v>
      </c>
      <c r="C23" s="49">
        <f t="shared" si="0"/>
        <v>18.333333333333332</v>
      </c>
      <c r="D23" s="51">
        <v>20</v>
      </c>
      <c r="E23" s="52">
        <f>E22-K22</f>
        <v>72</v>
      </c>
      <c r="F23" s="52">
        <f t="shared" si="5"/>
        <v>62.899200000000008</v>
      </c>
      <c r="G23" s="52">
        <f t="shared" si="1"/>
        <v>17.899252496876422</v>
      </c>
      <c r="H23" s="52">
        <f t="shared" si="6"/>
        <v>80.798452496876422</v>
      </c>
      <c r="I23" s="52">
        <f t="shared" si="2"/>
        <v>140.72397143205976</v>
      </c>
      <c r="J23" s="56">
        <v>20</v>
      </c>
      <c r="K23" s="57"/>
      <c r="L23" s="60"/>
      <c r="M23" s="60"/>
      <c r="N23" s="59">
        <f t="shared" si="8"/>
        <v>0</v>
      </c>
      <c r="O23" s="59">
        <f t="shared" si="9"/>
        <v>0</v>
      </c>
      <c r="P23" s="57">
        <f t="shared" si="3"/>
        <v>0</v>
      </c>
      <c r="Q23" s="34"/>
      <c r="R23" s="34"/>
      <c r="S23" s="34"/>
    </row>
    <row r="24" spans="1:19" ht="15" x14ac:dyDescent="0.25">
      <c r="A24" s="48">
        <f t="shared" si="4"/>
        <v>22</v>
      </c>
      <c r="B24" s="49">
        <v>5</v>
      </c>
      <c r="C24" s="49">
        <f t="shared" si="0"/>
        <v>18.333333333333332</v>
      </c>
      <c r="D24" s="51">
        <v>21</v>
      </c>
      <c r="E24" s="52">
        <f>$E$23+(D24-$D$23)*($E$28-$E$23)/($D$28-$D$23)</f>
        <v>82.6</v>
      </c>
      <c r="F24" s="52">
        <f t="shared" si="5"/>
        <v>72.159360000000007</v>
      </c>
      <c r="G24" s="52">
        <f t="shared" si="1"/>
        <v>20.208750890014226</v>
      </c>
      <c r="H24" s="52">
        <f t="shared" si="6"/>
        <v>92.368110890014236</v>
      </c>
      <c r="I24" s="52">
        <f t="shared" si="2"/>
        <v>160.8744598001081</v>
      </c>
      <c r="J24" s="56">
        <f t="shared" si="7"/>
        <v>21</v>
      </c>
      <c r="K24" s="57"/>
      <c r="L24" s="58"/>
      <c r="M24" s="58"/>
      <c r="N24" s="59">
        <f t="shared" si="8"/>
        <v>0</v>
      </c>
      <c r="O24" s="59">
        <f t="shared" si="9"/>
        <v>0</v>
      </c>
      <c r="P24" s="57">
        <f t="shared" si="3"/>
        <v>0</v>
      </c>
      <c r="Q24" s="34"/>
      <c r="R24" s="34"/>
      <c r="S24" s="34"/>
    </row>
    <row r="25" spans="1:19" ht="15" x14ac:dyDescent="0.25">
      <c r="A25" s="48">
        <f t="shared" si="4"/>
        <v>23</v>
      </c>
      <c r="B25" s="49">
        <v>5</v>
      </c>
      <c r="C25" s="49">
        <f t="shared" si="0"/>
        <v>18.333333333333332</v>
      </c>
      <c r="D25" s="51">
        <v>22</v>
      </c>
      <c r="E25" s="52">
        <f t="shared" ref="E25:E27" si="11">$E$23+(D25-$D$23)*($E$28-$E$23)/($D$28-$D$23)</f>
        <v>93.2</v>
      </c>
      <c r="F25" s="52">
        <f t="shared" si="5"/>
        <v>81.419520000000006</v>
      </c>
      <c r="G25" s="52">
        <f t="shared" si="1"/>
        <v>22.483908063290368</v>
      </c>
      <c r="H25" s="52">
        <f t="shared" si="6"/>
        <v>103.90342806329038</v>
      </c>
      <c r="I25" s="52">
        <f t="shared" si="2"/>
        <v>180.96513721023075</v>
      </c>
      <c r="J25" s="56">
        <f t="shared" si="7"/>
        <v>22</v>
      </c>
      <c r="K25" s="57"/>
      <c r="L25" s="58"/>
      <c r="M25" s="58"/>
      <c r="N25" s="59">
        <f t="shared" si="8"/>
        <v>0</v>
      </c>
      <c r="O25" s="59">
        <f t="shared" si="9"/>
        <v>0</v>
      </c>
      <c r="P25" s="57">
        <f t="shared" si="3"/>
        <v>0</v>
      </c>
      <c r="Q25" s="34"/>
      <c r="R25" s="34"/>
      <c r="S25" s="34"/>
    </row>
    <row r="26" spans="1:19" ht="15" x14ac:dyDescent="0.25">
      <c r="A26" s="48">
        <f t="shared" si="4"/>
        <v>24</v>
      </c>
      <c r="B26" s="49">
        <v>5</v>
      </c>
      <c r="C26" s="49">
        <f t="shared" si="0"/>
        <v>18.333333333333332</v>
      </c>
      <c r="D26" s="51">
        <v>23</v>
      </c>
      <c r="E26" s="52">
        <f t="shared" si="11"/>
        <v>103.8</v>
      </c>
      <c r="F26" s="52">
        <f t="shared" si="5"/>
        <v>90.679680000000005</v>
      </c>
      <c r="G26" s="52">
        <f t="shared" si="1"/>
        <v>24.729075596681458</v>
      </c>
      <c r="H26" s="52">
        <f t="shared" si="6"/>
        <v>115.40875559668146</v>
      </c>
      <c r="I26" s="52">
        <f t="shared" si="2"/>
        <v>201.00358266422018</v>
      </c>
      <c r="J26" s="56">
        <f t="shared" si="7"/>
        <v>23</v>
      </c>
      <c r="K26" s="57"/>
      <c r="L26" s="61"/>
      <c r="M26" s="60"/>
      <c r="N26" s="59">
        <f t="shared" si="8"/>
        <v>0</v>
      </c>
      <c r="O26" s="59">
        <f t="shared" si="9"/>
        <v>0</v>
      </c>
      <c r="P26" s="57">
        <f t="shared" si="3"/>
        <v>0</v>
      </c>
      <c r="Q26" s="34"/>
      <c r="R26" s="34"/>
      <c r="S26" s="34"/>
    </row>
    <row r="27" spans="1:19" ht="15" x14ac:dyDescent="0.25">
      <c r="A27" s="48">
        <f t="shared" si="4"/>
        <v>25</v>
      </c>
      <c r="B27" s="49">
        <v>5</v>
      </c>
      <c r="C27" s="49">
        <f t="shared" si="0"/>
        <v>18.333333333333332</v>
      </c>
      <c r="D27" s="51">
        <v>24</v>
      </c>
      <c r="E27" s="52">
        <f t="shared" si="11"/>
        <v>114.4</v>
      </c>
      <c r="F27" s="52">
        <f t="shared" si="5"/>
        <v>99.939840000000018</v>
      </c>
      <c r="G27" s="52">
        <f t="shared" si="1"/>
        <v>26.947664756006528</v>
      </c>
      <c r="H27" s="52">
        <f t="shared" si="6"/>
        <v>126.88750475600655</v>
      </c>
      <c r="I27" s="52">
        <f t="shared" si="2"/>
        <v>220.99573745004474</v>
      </c>
      <c r="J27" s="56">
        <f t="shared" si="7"/>
        <v>24</v>
      </c>
      <c r="K27" s="57"/>
      <c r="L27" s="58"/>
      <c r="M27" s="58"/>
      <c r="N27" s="59">
        <f t="shared" si="8"/>
        <v>0</v>
      </c>
      <c r="O27" s="59">
        <f t="shared" si="9"/>
        <v>0</v>
      </c>
      <c r="P27" s="57">
        <f t="shared" si="3"/>
        <v>0</v>
      </c>
      <c r="Q27" s="34"/>
      <c r="R27" s="34"/>
      <c r="S27" s="34"/>
    </row>
    <row r="28" spans="1:19" ht="15" x14ac:dyDescent="0.25">
      <c r="A28" s="48">
        <f t="shared" si="4"/>
        <v>26</v>
      </c>
      <c r="B28" s="49">
        <v>5</v>
      </c>
      <c r="C28" s="49">
        <f t="shared" si="0"/>
        <v>18.333333333333332</v>
      </c>
      <c r="D28" s="51">
        <v>25</v>
      </c>
      <c r="E28" s="52">
        <v>125</v>
      </c>
      <c r="F28" s="52">
        <f t="shared" si="5"/>
        <v>109.20000000000002</v>
      </c>
      <c r="G28" s="52">
        <f t="shared" si="1"/>
        <v>29.142418334948612</v>
      </c>
      <c r="H28" s="52">
        <f t="shared" si="6"/>
        <v>138.34241833494863</v>
      </c>
      <c r="I28" s="52">
        <f t="shared" si="2"/>
        <v>240.9463786000355</v>
      </c>
      <c r="J28" s="56">
        <f t="shared" si="7"/>
        <v>25</v>
      </c>
      <c r="K28" s="57">
        <v>31</v>
      </c>
      <c r="L28" s="62"/>
      <c r="M28" s="60">
        <v>1</v>
      </c>
      <c r="N28" s="59">
        <f t="shared" si="8"/>
        <v>0</v>
      </c>
      <c r="O28" s="59">
        <f t="shared" si="9"/>
        <v>4.362036545962478E-3</v>
      </c>
      <c r="P28" s="57">
        <f t="shared" si="3"/>
        <v>4.362036545962478E-3</v>
      </c>
      <c r="Q28" s="34"/>
      <c r="R28" s="34"/>
      <c r="S28" s="34"/>
    </row>
    <row r="29" spans="1:19" ht="15" x14ac:dyDescent="0.25">
      <c r="A29" s="48">
        <f t="shared" si="4"/>
        <v>27</v>
      </c>
      <c r="B29" s="49">
        <v>5</v>
      </c>
      <c r="C29" s="49">
        <f t="shared" si="0"/>
        <v>18.333333333333332</v>
      </c>
      <c r="D29" s="51">
        <v>25</v>
      </c>
      <c r="E29" s="52">
        <f>E28-K28</f>
        <v>94</v>
      </c>
      <c r="F29" s="52">
        <f t="shared" si="5"/>
        <v>82.118400000000022</v>
      </c>
      <c r="G29" s="52">
        <f t="shared" si="1"/>
        <v>22.654353452648408</v>
      </c>
      <c r="H29" s="52">
        <f t="shared" si="6"/>
        <v>104.77275345264843</v>
      </c>
      <c r="I29" s="52">
        <f t="shared" si="2"/>
        <v>182.47921226336268</v>
      </c>
      <c r="J29" s="56">
        <v>25</v>
      </c>
      <c r="K29" s="57"/>
      <c r="L29" s="61"/>
      <c r="M29" s="60"/>
      <c r="N29" s="59">
        <f t="shared" si="8"/>
        <v>0</v>
      </c>
      <c r="O29" s="59">
        <f t="shared" si="9"/>
        <v>0</v>
      </c>
      <c r="P29" s="57">
        <f t="shared" si="3"/>
        <v>0</v>
      </c>
      <c r="Q29" s="34"/>
      <c r="R29" s="34"/>
      <c r="S29" s="34"/>
    </row>
    <row r="30" spans="1:19" ht="15" x14ac:dyDescent="0.25">
      <c r="A30" s="48">
        <f t="shared" si="4"/>
        <v>28</v>
      </c>
      <c r="B30" s="49">
        <v>5</v>
      </c>
      <c r="C30" s="49">
        <f t="shared" si="0"/>
        <v>18.333333333333332</v>
      </c>
      <c r="D30" s="51">
        <v>26</v>
      </c>
      <c r="E30" s="52">
        <f>$E$29+(D30-$D$29)*($E$34-$E$29)/($D$34-$D$29)</f>
        <v>104</v>
      </c>
      <c r="F30" s="52">
        <f t="shared" si="5"/>
        <v>90.854400000000012</v>
      </c>
      <c r="G30" s="52">
        <f t="shared" si="1"/>
        <v>24.771172249191284</v>
      </c>
      <c r="H30" s="52">
        <f t="shared" si="6"/>
        <v>115.62557224919129</v>
      </c>
      <c r="I30" s="52">
        <f t="shared" si="2"/>
        <v>201.38120500067484</v>
      </c>
      <c r="J30" s="56">
        <f t="shared" si="7"/>
        <v>26</v>
      </c>
      <c r="K30" s="57"/>
      <c r="L30" s="62"/>
      <c r="M30" s="58"/>
      <c r="N30" s="59">
        <f t="shared" si="8"/>
        <v>0</v>
      </c>
      <c r="O30" s="59">
        <f t="shared" si="9"/>
        <v>0</v>
      </c>
      <c r="P30" s="57">
        <f t="shared" si="3"/>
        <v>0</v>
      </c>
      <c r="Q30" s="34"/>
      <c r="R30" s="34"/>
      <c r="S30" s="34"/>
    </row>
    <row r="31" spans="1:19" ht="15" x14ac:dyDescent="0.25">
      <c r="A31" s="48">
        <f t="shared" si="4"/>
        <v>29</v>
      </c>
      <c r="B31" s="49">
        <v>5</v>
      </c>
      <c r="C31" s="49">
        <f t="shared" si="0"/>
        <v>18.333333333333332</v>
      </c>
      <c r="D31" s="51">
        <v>27</v>
      </c>
      <c r="E31" s="52">
        <f t="shared" ref="E31:E33" si="12">$E$29+(D31-$D$29)*($E$34-$E$29)/($D$34-$D$29)</f>
        <v>114</v>
      </c>
      <c r="F31" s="52">
        <f t="shared" si="5"/>
        <v>99.590400000000017</v>
      </c>
      <c r="G31" s="52">
        <f t="shared" si="1"/>
        <v>26.864392698869324</v>
      </c>
      <c r="H31" s="52">
        <f t="shared" si="6"/>
        <v>126.45479269886934</v>
      </c>
      <c r="I31" s="52">
        <f t="shared" si="2"/>
        <v>220.24209728386407</v>
      </c>
      <c r="J31" s="56">
        <f t="shared" si="7"/>
        <v>27</v>
      </c>
      <c r="K31" s="57"/>
      <c r="L31" s="62"/>
      <c r="M31" s="58"/>
      <c r="N31" s="59">
        <f t="shared" si="8"/>
        <v>0</v>
      </c>
      <c r="O31" s="59">
        <f t="shared" si="9"/>
        <v>0</v>
      </c>
      <c r="P31" s="57">
        <f t="shared" si="3"/>
        <v>0</v>
      </c>
      <c r="Q31" s="34"/>
      <c r="R31" s="34"/>
      <c r="S31" s="34"/>
    </row>
    <row r="32" spans="1:19" ht="15" x14ac:dyDescent="0.25">
      <c r="A32" s="48">
        <f t="shared" si="4"/>
        <v>30</v>
      </c>
      <c r="B32" s="49">
        <v>5</v>
      </c>
      <c r="C32" s="49">
        <f t="shared" si="0"/>
        <v>18.333333333333332</v>
      </c>
      <c r="D32" s="51">
        <v>28</v>
      </c>
      <c r="E32" s="52">
        <f t="shared" si="12"/>
        <v>124</v>
      </c>
      <c r="F32" s="52">
        <f t="shared" si="5"/>
        <v>108.32640000000001</v>
      </c>
      <c r="G32" s="52">
        <f t="shared" si="1"/>
        <v>28.936320206966883</v>
      </c>
      <c r="H32" s="52">
        <f t="shared" si="6"/>
        <v>137.26272020696689</v>
      </c>
      <c r="I32" s="52">
        <f t="shared" si="2"/>
        <v>239.06590436046736</v>
      </c>
      <c r="J32" s="56">
        <f t="shared" si="7"/>
        <v>28</v>
      </c>
      <c r="K32" s="57"/>
      <c r="L32" s="61"/>
      <c r="M32" s="60"/>
      <c r="N32" s="59">
        <f t="shared" si="8"/>
        <v>0</v>
      </c>
      <c r="O32" s="59">
        <f t="shared" si="9"/>
        <v>0</v>
      </c>
      <c r="P32" s="57">
        <f t="shared" si="3"/>
        <v>0</v>
      </c>
      <c r="Q32" s="34"/>
      <c r="R32" s="34"/>
      <c r="S32" s="34"/>
    </row>
    <row r="33" spans="1:19" ht="15" x14ac:dyDescent="0.25">
      <c r="A33" s="48">
        <f t="shared" si="4"/>
        <v>31</v>
      </c>
      <c r="B33" s="49">
        <v>5</v>
      </c>
      <c r="C33" s="49">
        <f t="shared" si="0"/>
        <v>18.333333333333332</v>
      </c>
      <c r="D33" s="51">
        <v>29</v>
      </c>
      <c r="E33" s="52">
        <f t="shared" si="12"/>
        <v>134</v>
      </c>
      <c r="F33" s="52">
        <f t="shared" si="5"/>
        <v>117.06240000000003</v>
      </c>
      <c r="G33" s="52">
        <f t="shared" si="1"/>
        <v>30.988867171899152</v>
      </c>
      <c r="H33" s="52">
        <f t="shared" si="6"/>
        <v>148.05126717189918</v>
      </c>
      <c r="I33" s="52">
        <f t="shared" si="2"/>
        <v>257.85595699105778</v>
      </c>
      <c r="J33" s="56">
        <f t="shared" si="7"/>
        <v>29</v>
      </c>
      <c r="K33" s="57"/>
      <c r="L33" s="62"/>
      <c r="M33" s="58"/>
      <c r="N33" s="59">
        <f t="shared" si="8"/>
        <v>0</v>
      </c>
      <c r="O33" s="59">
        <f t="shared" si="9"/>
        <v>0</v>
      </c>
      <c r="P33" s="57">
        <f t="shared" si="3"/>
        <v>0</v>
      </c>
      <c r="Q33" s="34"/>
      <c r="R33" s="34"/>
      <c r="S33" s="34"/>
    </row>
    <row r="34" spans="1:19" ht="15" x14ac:dyDescent="0.25">
      <c r="A34" s="48">
        <f t="shared" si="4"/>
        <v>32</v>
      </c>
      <c r="B34" s="49">
        <v>5</v>
      </c>
      <c r="C34" s="49">
        <f t="shared" si="0"/>
        <v>18.333333333333332</v>
      </c>
      <c r="D34" s="51">
        <v>30</v>
      </c>
      <c r="E34" s="52">
        <v>144</v>
      </c>
      <c r="F34" s="52">
        <f t="shared" si="5"/>
        <v>125.79840000000002</v>
      </c>
      <c r="G34" s="52">
        <f t="shared" si="1"/>
        <v>33.023644363399924</v>
      </c>
      <c r="H34" s="52">
        <f t="shared" si="6"/>
        <v>158.82204436339993</v>
      </c>
      <c r="I34" s="52">
        <f t="shared" si="2"/>
        <v>276.61506059958816</v>
      </c>
      <c r="J34" s="56">
        <f t="shared" si="7"/>
        <v>30</v>
      </c>
      <c r="K34" s="57">
        <v>31</v>
      </c>
      <c r="L34" s="58"/>
      <c r="M34" s="60">
        <v>1</v>
      </c>
      <c r="N34" s="59">
        <f t="shared" si="8"/>
        <v>0</v>
      </c>
      <c r="O34" s="59">
        <f t="shared" si="9"/>
        <v>4.362036545962478E-3</v>
      </c>
      <c r="P34" s="57">
        <f t="shared" si="3"/>
        <v>4.362036545962478E-3</v>
      </c>
      <c r="Q34" s="34"/>
      <c r="R34" s="34"/>
      <c r="S34" s="34"/>
    </row>
    <row r="35" spans="1:19" ht="15" x14ac:dyDescent="0.25">
      <c r="A35" s="48">
        <f t="shared" si="4"/>
        <v>33</v>
      </c>
      <c r="B35" s="49">
        <v>5</v>
      </c>
      <c r="C35" s="49">
        <f t="shared" si="0"/>
        <v>18.333333333333332</v>
      </c>
      <c r="D35" s="51">
        <v>30</v>
      </c>
      <c r="E35" s="52">
        <f>E34-K34</f>
        <v>113</v>
      </c>
      <c r="F35" s="52">
        <f t="shared" si="5"/>
        <v>98.716800000000006</v>
      </c>
      <c r="G35" s="52">
        <f t="shared" si="1"/>
        <v>26.656063438447475</v>
      </c>
      <c r="H35" s="52">
        <f t="shared" si="6"/>
        <v>125.37286343844748</v>
      </c>
      <c r="I35" s="52">
        <f t="shared" si="2"/>
        <v>218.35773715529604</v>
      </c>
      <c r="J35" s="56">
        <v>30</v>
      </c>
      <c r="K35" s="57"/>
      <c r="L35" s="61"/>
      <c r="M35" s="60"/>
      <c r="N35" s="59">
        <f t="shared" si="8"/>
        <v>0</v>
      </c>
      <c r="O35" s="59">
        <f t="shared" si="9"/>
        <v>0</v>
      </c>
      <c r="P35" s="57">
        <f t="shared" si="3"/>
        <v>0</v>
      </c>
      <c r="Q35" s="34"/>
      <c r="R35" s="34"/>
      <c r="S35" s="34"/>
    </row>
    <row r="36" spans="1:19" ht="15" x14ac:dyDescent="0.25">
      <c r="A36" s="48">
        <f t="shared" si="4"/>
        <v>34</v>
      </c>
      <c r="B36" s="49">
        <v>5</v>
      </c>
      <c r="C36" s="49">
        <f t="shared" si="0"/>
        <v>18.333333333333332</v>
      </c>
      <c r="D36" s="51">
        <v>31</v>
      </c>
      <c r="E36" s="52">
        <f>$E$35+(D36-$D$35)*($E$40-$E$35)/($D$40-$D$35)</f>
        <v>122.2</v>
      </c>
      <c r="F36" s="52">
        <f t="shared" si="5"/>
        <v>106.75392000000001</v>
      </c>
      <c r="G36" s="52">
        <f t="shared" si="1"/>
        <v>28.564854626855976</v>
      </c>
      <c r="H36" s="52">
        <f t="shared" si="6"/>
        <v>135.318774626856</v>
      </c>
      <c r="I36" s="52">
        <f t="shared" si="2"/>
        <v>235.68019914177421</v>
      </c>
      <c r="J36" s="56">
        <f t="shared" si="7"/>
        <v>31</v>
      </c>
      <c r="K36" s="57"/>
      <c r="L36" s="65"/>
      <c r="M36" s="65"/>
      <c r="N36" s="59"/>
      <c r="O36" s="59"/>
      <c r="P36" s="57"/>
      <c r="Q36" s="34"/>
      <c r="R36" s="34"/>
      <c r="S36" s="34"/>
    </row>
    <row r="37" spans="1:19" ht="15" x14ac:dyDescent="0.25">
      <c r="A37" s="48">
        <f t="shared" si="4"/>
        <v>35</v>
      </c>
      <c r="B37" s="49">
        <v>5</v>
      </c>
      <c r="C37" s="49">
        <f t="shared" si="0"/>
        <v>18.333333333333332</v>
      </c>
      <c r="D37" s="51">
        <v>32</v>
      </c>
      <c r="E37" s="52">
        <f t="shared" ref="E37:E39" si="13">$E$35+(D37-$D$35)*($E$40-$E$35)/($D$40-$D$35)</f>
        <v>131.4</v>
      </c>
      <c r="F37" s="52">
        <f t="shared" si="5"/>
        <v>114.79104000000001</v>
      </c>
      <c r="G37" s="52">
        <f t="shared" si="1"/>
        <v>30.456974896543485</v>
      </c>
      <c r="H37" s="52">
        <f t="shared" si="6"/>
        <v>145.24801489654351</v>
      </c>
      <c r="I37" s="52">
        <f t="shared" si="2"/>
        <v>252.97362594481328</v>
      </c>
      <c r="J37" s="56">
        <f t="shared" si="7"/>
        <v>32</v>
      </c>
      <c r="K37" s="57"/>
      <c r="L37" s="65"/>
      <c r="M37" s="65"/>
      <c r="N37" s="59"/>
      <c r="O37" s="59"/>
      <c r="P37" s="57"/>
      <c r="Q37" s="34"/>
      <c r="R37" s="34"/>
      <c r="S37" s="34"/>
    </row>
    <row r="38" spans="1:19" ht="15" x14ac:dyDescent="0.25">
      <c r="A38" s="48">
        <f t="shared" si="4"/>
        <v>36</v>
      </c>
      <c r="B38" s="49">
        <v>5</v>
      </c>
      <c r="C38" s="49">
        <f t="shared" si="0"/>
        <v>18.333333333333332</v>
      </c>
      <c r="D38" s="51">
        <v>33</v>
      </c>
      <c r="E38" s="52">
        <f t="shared" si="13"/>
        <v>140.6</v>
      </c>
      <c r="F38" s="52">
        <f t="shared" si="5"/>
        <v>122.82816000000003</v>
      </c>
      <c r="G38" s="52">
        <f t="shared" si="1"/>
        <v>32.333724232859048</v>
      </c>
      <c r="H38" s="52">
        <f t="shared" si="6"/>
        <v>155.16188423285908</v>
      </c>
      <c r="I38" s="52">
        <f t="shared" si="2"/>
        <v>270.24028170556284</v>
      </c>
      <c r="J38" s="56">
        <f t="shared" si="7"/>
        <v>33</v>
      </c>
      <c r="K38" s="57"/>
      <c r="L38" s="66"/>
      <c r="M38" s="66"/>
      <c r="N38" s="59"/>
      <c r="O38" s="59"/>
      <c r="P38" s="57"/>
      <c r="Q38" s="34"/>
      <c r="R38" s="34"/>
      <c r="S38" s="34"/>
    </row>
    <row r="39" spans="1:19" ht="15" x14ac:dyDescent="0.25">
      <c r="A39" s="48">
        <f t="shared" si="4"/>
        <v>37</v>
      </c>
      <c r="B39" s="49">
        <v>5</v>
      </c>
      <c r="C39" s="49">
        <f t="shared" si="0"/>
        <v>18.333333333333332</v>
      </c>
      <c r="D39" s="51">
        <v>34</v>
      </c>
      <c r="E39" s="52">
        <f t="shared" si="13"/>
        <v>149.80000000000001</v>
      </c>
      <c r="F39" s="52">
        <f t="shared" si="5"/>
        <v>130.86528000000001</v>
      </c>
      <c r="G39" s="52">
        <f t="shared" si="1"/>
        <v>34.19622287336729</v>
      </c>
      <c r="H39" s="52">
        <f t="shared" si="6"/>
        <v>165.06150287336732</v>
      </c>
      <c r="I39" s="52">
        <f t="shared" si="2"/>
        <v>287.48211750444801</v>
      </c>
      <c r="J39" s="56">
        <f t="shared" si="7"/>
        <v>34</v>
      </c>
      <c r="K39" s="57"/>
      <c r="L39" s="65"/>
      <c r="M39" s="65"/>
      <c r="N39" s="59"/>
      <c r="O39" s="59"/>
      <c r="P39" s="57"/>
      <c r="Q39" s="34"/>
      <c r="R39" s="34"/>
      <c r="S39" s="34"/>
    </row>
    <row r="40" spans="1:19" ht="15" x14ac:dyDescent="0.25">
      <c r="A40" s="48">
        <f t="shared" si="4"/>
        <v>38</v>
      </c>
      <c r="B40" s="49">
        <v>5</v>
      </c>
      <c r="C40" s="49">
        <f t="shared" si="0"/>
        <v>18.333333333333332</v>
      </c>
      <c r="D40" s="51">
        <v>35</v>
      </c>
      <c r="E40" s="52">
        <v>159</v>
      </c>
      <c r="F40" s="52">
        <f t="shared" si="5"/>
        <v>138.90240000000003</v>
      </c>
      <c r="G40" s="52">
        <f t="shared" si="1"/>
        <v>36.045445680666461</v>
      </c>
      <c r="H40" s="52">
        <f t="shared" si="6"/>
        <v>174.94784568066649</v>
      </c>
      <c r="I40" s="52">
        <f t="shared" si="2"/>
        <v>304.70083122716079</v>
      </c>
      <c r="J40" s="56">
        <f t="shared" si="7"/>
        <v>35</v>
      </c>
      <c r="K40" s="57">
        <v>30</v>
      </c>
      <c r="L40" s="65"/>
      <c r="M40" s="65"/>
      <c r="N40" s="59"/>
      <c r="O40" s="59"/>
      <c r="P40" s="57"/>
      <c r="Q40" s="34"/>
      <c r="R40" s="34"/>
      <c r="S40" s="34"/>
    </row>
    <row r="41" spans="1:19" ht="15" x14ac:dyDescent="0.25">
      <c r="A41" s="48">
        <f t="shared" si="4"/>
        <v>39</v>
      </c>
      <c r="B41" s="49">
        <v>5</v>
      </c>
      <c r="C41" s="49">
        <f t="shared" si="0"/>
        <v>18.333333333333332</v>
      </c>
      <c r="D41" s="51">
        <v>35</v>
      </c>
      <c r="E41" s="52">
        <f>E40-K40</f>
        <v>129</v>
      </c>
      <c r="F41" s="52">
        <f t="shared" si="5"/>
        <v>112.69440000000002</v>
      </c>
      <c r="G41" s="52">
        <f t="shared" si="1"/>
        <v>29.964909381330632</v>
      </c>
      <c r="H41" s="52">
        <f t="shared" si="6"/>
        <v>142.65930938133064</v>
      </c>
      <c r="I41" s="52">
        <f t="shared" si="2"/>
        <v>248.46496383915087</v>
      </c>
      <c r="J41" s="56">
        <v>35</v>
      </c>
      <c r="K41" s="57"/>
      <c r="L41" s="66"/>
      <c r="M41" s="66"/>
      <c r="N41" s="59"/>
      <c r="O41" s="59"/>
      <c r="P41" s="57"/>
      <c r="Q41" s="34"/>
      <c r="R41" s="34"/>
      <c r="S41" s="34"/>
    </row>
    <row r="42" spans="1:19" ht="15" x14ac:dyDescent="0.25">
      <c r="A42" s="48">
        <f t="shared" si="4"/>
        <v>40</v>
      </c>
      <c r="B42" s="49">
        <v>5</v>
      </c>
      <c r="C42" s="49">
        <f t="shared" si="0"/>
        <v>18.333333333333332</v>
      </c>
      <c r="D42" s="51">
        <v>36</v>
      </c>
      <c r="E42" s="52">
        <f>$E$41+(D42-$D$41)*($E$46-$E$41)/($D$46-$D$41)</f>
        <v>137.19999999999999</v>
      </c>
      <c r="F42" s="52">
        <f t="shared" si="5"/>
        <v>119.85792000000001</v>
      </c>
      <c r="G42" s="52">
        <f t="shared" si="1"/>
        <v>31.641859182846893</v>
      </c>
      <c r="H42" s="52">
        <f t="shared" si="6"/>
        <v>151.49977918284691</v>
      </c>
      <c r="I42" s="52">
        <f t="shared" si="2"/>
        <v>263.862115410125</v>
      </c>
      <c r="J42" s="56">
        <f t="shared" si="7"/>
        <v>36</v>
      </c>
      <c r="K42" s="57"/>
      <c r="L42" s="65"/>
      <c r="M42" s="65"/>
      <c r="N42" s="59"/>
      <c r="O42" s="59"/>
      <c r="P42" s="57"/>
      <c r="Q42" s="34"/>
      <c r="R42" s="34"/>
      <c r="S42" s="34"/>
    </row>
    <row r="43" spans="1:19" ht="15" x14ac:dyDescent="0.25">
      <c r="A43" s="48">
        <f t="shared" si="4"/>
        <v>41</v>
      </c>
      <c r="B43" s="49">
        <v>5</v>
      </c>
      <c r="C43" s="49">
        <f t="shared" si="0"/>
        <v>18.333333333333332</v>
      </c>
      <c r="D43" s="51">
        <v>37</v>
      </c>
      <c r="E43" s="52">
        <f t="shared" ref="E43:E45" si="14">$E$41+(D43-$D$41)*($E$46-$E$41)/($D$46-$D$41)</f>
        <v>145.4</v>
      </c>
      <c r="F43" s="52">
        <f t="shared" si="5"/>
        <v>127.02144000000001</v>
      </c>
      <c r="G43" s="52">
        <f t="shared" si="1"/>
        <v>33.30717587066443</v>
      </c>
      <c r="H43" s="52">
        <f t="shared" si="6"/>
        <v>160.32861587066444</v>
      </c>
      <c r="I43" s="52">
        <f t="shared" si="2"/>
        <v>279.23900597474056</v>
      </c>
      <c r="J43" s="56">
        <f t="shared" si="7"/>
        <v>37</v>
      </c>
      <c r="K43" s="57"/>
      <c r="L43" s="65"/>
      <c r="M43" s="65"/>
      <c r="N43" s="59"/>
      <c r="O43" s="59"/>
      <c r="P43" s="57"/>
      <c r="Q43" s="34"/>
      <c r="R43" s="34"/>
      <c r="S43" s="34"/>
    </row>
    <row r="44" spans="1:19" ht="15" x14ac:dyDescent="0.25">
      <c r="A44" s="48">
        <f t="shared" si="4"/>
        <v>42</v>
      </c>
      <c r="B44" s="49">
        <v>5</v>
      </c>
      <c r="C44" s="49">
        <f t="shared" si="0"/>
        <v>18.333333333333332</v>
      </c>
      <c r="D44" s="51">
        <v>38</v>
      </c>
      <c r="E44" s="52">
        <f t="shared" si="14"/>
        <v>153.6</v>
      </c>
      <c r="F44" s="52">
        <f t="shared" si="5"/>
        <v>134.18496000000002</v>
      </c>
      <c r="G44" s="52">
        <f t="shared" si="1"/>
        <v>34.961590270648216</v>
      </c>
      <c r="H44" s="52">
        <f t="shared" si="6"/>
        <v>169.14655027064822</v>
      </c>
      <c r="I44" s="52">
        <f t="shared" si="2"/>
        <v>294.59690838804562</v>
      </c>
      <c r="J44" s="56">
        <f t="shared" si="7"/>
        <v>38</v>
      </c>
      <c r="K44" s="57"/>
      <c r="L44" s="66"/>
      <c r="M44" s="66"/>
      <c r="N44" s="59"/>
      <c r="O44" s="59"/>
      <c r="P44" s="57"/>
      <c r="Q44" s="34"/>
      <c r="R44" s="34"/>
      <c r="S44" s="34"/>
    </row>
    <row r="45" spans="1:19" ht="15" x14ac:dyDescent="0.25">
      <c r="A45" s="48">
        <f t="shared" si="4"/>
        <v>43</v>
      </c>
      <c r="B45" s="49">
        <v>5</v>
      </c>
      <c r="C45" s="49">
        <f t="shared" si="0"/>
        <v>18.333333333333332</v>
      </c>
      <c r="D45" s="51">
        <v>39</v>
      </c>
      <c r="E45" s="52">
        <f t="shared" si="14"/>
        <v>161.80000000000001</v>
      </c>
      <c r="F45" s="52">
        <f t="shared" si="5"/>
        <v>141.34848000000002</v>
      </c>
      <c r="G45" s="52">
        <f t="shared" si="1"/>
        <v>36.605750770707807</v>
      </c>
      <c r="H45" s="52">
        <f t="shared" si="6"/>
        <v>177.95423077070782</v>
      </c>
      <c r="I45" s="52">
        <f t="shared" si="2"/>
        <v>309.93695192564945</v>
      </c>
      <c r="J45" s="56">
        <f t="shared" si="7"/>
        <v>39</v>
      </c>
      <c r="K45" s="57"/>
      <c r="L45" s="65"/>
      <c r="M45" s="65"/>
      <c r="N45" s="59"/>
      <c r="O45" s="59"/>
      <c r="P45" s="57"/>
      <c r="Q45" s="34"/>
      <c r="R45" s="34"/>
      <c r="S45" s="34"/>
    </row>
    <row r="46" spans="1:19" ht="15" x14ac:dyDescent="0.25">
      <c r="A46" s="48">
        <f t="shared" si="4"/>
        <v>44</v>
      </c>
      <c r="B46" s="49">
        <v>5</v>
      </c>
      <c r="C46" s="49">
        <f t="shared" si="0"/>
        <v>18.333333333333332</v>
      </c>
      <c r="D46" s="51">
        <v>40</v>
      </c>
      <c r="E46" s="52">
        <v>170</v>
      </c>
      <c r="F46" s="52">
        <f t="shared" si="5"/>
        <v>148.512</v>
      </c>
      <c r="G46" s="52">
        <f t="shared" si="1"/>
        <v>38.240236326053513</v>
      </c>
      <c r="H46" s="52">
        <f t="shared" si="6"/>
        <v>186.75223632605352</v>
      </c>
      <c r="I46" s="52">
        <f t="shared" si="2"/>
        <v>325.26014493454323</v>
      </c>
      <c r="J46" s="56">
        <f t="shared" si="7"/>
        <v>40</v>
      </c>
      <c r="K46" s="57">
        <v>28</v>
      </c>
      <c r="L46" s="65"/>
      <c r="M46" s="65"/>
      <c r="N46" s="59"/>
      <c r="O46" s="59"/>
      <c r="P46" s="57"/>
      <c r="Q46" s="34"/>
      <c r="R46" s="34"/>
      <c r="S46" s="34"/>
    </row>
    <row r="47" spans="1:19" ht="15" x14ac:dyDescent="0.25">
      <c r="A47" s="48">
        <f t="shared" si="4"/>
        <v>45</v>
      </c>
      <c r="B47" s="49">
        <v>5</v>
      </c>
      <c r="C47" s="49">
        <f t="shared" si="0"/>
        <v>18.333333333333332</v>
      </c>
      <c r="D47" s="51">
        <v>40</v>
      </c>
      <c r="E47" s="52">
        <f>E46-K46</f>
        <v>142</v>
      </c>
      <c r="F47" s="52">
        <f t="shared" si="5"/>
        <v>124.05120000000002</v>
      </c>
      <c r="G47" s="52">
        <f t="shared" si="1"/>
        <v>32.618041559366006</v>
      </c>
      <c r="H47" s="52">
        <f t="shared" si="6"/>
        <v>156.66924155936601</v>
      </c>
      <c r="I47" s="52">
        <f t="shared" si="2"/>
        <v>272.86559571589578</v>
      </c>
      <c r="J47" s="56">
        <v>40</v>
      </c>
      <c r="K47" s="57"/>
      <c r="L47" s="66"/>
      <c r="M47" s="66"/>
      <c r="N47" s="59"/>
      <c r="O47" s="59"/>
      <c r="P47" s="57"/>
      <c r="Q47" s="34"/>
      <c r="R47" s="34"/>
      <c r="S47" s="34"/>
    </row>
    <row r="48" spans="1:19" ht="15" x14ac:dyDescent="0.25">
      <c r="A48" s="48">
        <f t="shared" si="4"/>
        <v>46</v>
      </c>
      <c r="B48" s="49">
        <v>5</v>
      </c>
      <c r="C48" s="49">
        <f t="shared" si="0"/>
        <v>18.333333333333332</v>
      </c>
      <c r="D48" s="51">
        <v>41</v>
      </c>
      <c r="E48" s="52">
        <f>$E$47+(D48-$D$47)*($E$52-$E$47)/($D$52-$D$47)</f>
        <v>149.6</v>
      </c>
      <c r="F48" s="52">
        <f t="shared" si="5"/>
        <v>130.69056</v>
      </c>
      <c r="G48" s="52">
        <f t="shared" si="1"/>
        <v>34.155878238422723</v>
      </c>
      <c r="H48" s="52">
        <f t="shared" si="6"/>
        <v>164.84643823842273</v>
      </c>
      <c r="I48" s="52">
        <f t="shared" si="2"/>
        <v>287.10754659858623</v>
      </c>
      <c r="J48" s="56">
        <f t="shared" si="7"/>
        <v>41</v>
      </c>
      <c r="K48" s="57"/>
      <c r="L48" s="65"/>
      <c r="M48" s="65"/>
      <c r="N48" s="59"/>
      <c r="O48" s="59"/>
      <c r="P48" s="57"/>
      <c r="Q48" s="34"/>
      <c r="R48" s="34"/>
      <c r="S48" s="34"/>
    </row>
    <row r="49" spans="1:19" ht="15" x14ac:dyDescent="0.25">
      <c r="A49" s="48">
        <f t="shared" si="4"/>
        <v>47</v>
      </c>
      <c r="B49" s="49">
        <v>5</v>
      </c>
      <c r="C49" s="49">
        <f t="shared" si="0"/>
        <v>18.333333333333332</v>
      </c>
      <c r="D49" s="51">
        <v>42</v>
      </c>
      <c r="E49" s="52">
        <f t="shared" ref="E49:E51" si="15">$E$47+(D49-$D$47)*($E$52-$E$47)/($D$52-$D$47)</f>
        <v>157.19999999999999</v>
      </c>
      <c r="F49" s="52">
        <f t="shared" si="5"/>
        <v>137.32992000000002</v>
      </c>
      <c r="G49" s="52">
        <f t="shared" si="1"/>
        <v>35.684643836992187</v>
      </c>
      <c r="H49" s="52">
        <f t="shared" si="6"/>
        <v>173.01456383699221</v>
      </c>
      <c r="I49" s="52">
        <f t="shared" si="2"/>
        <v>301.33369868276139</v>
      </c>
      <c r="J49" s="56">
        <f t="shared" si="7"/>
        <v>42</v>
      </c>
      <c r="K49" s="57"/>
      <c r="L49" s="65"/>
      <c r="M49" s="65"/>
      <c r="N49" s="59"/>
      <c r="O49" s="59"/>
      <c r="P49" s="57"/>
      <c r="Q49" s="34"/>
      <c r="R49" s="34"/>
      <c r="S49" s="34"/>
    </row>
    <row r="50" spans="1:19" ht="15" x14ac:dyDescent="0.25">
      <c r="A50" s="48">
        <f t="shared" si="4"/>
        <v>48</v>
      </c>
      <c r="B50" s="49">
        <v>5</v>
      </c>
      <c r="C50" s="49">
        <f t="shared" si="0"/>
        <v>18.333333333333332</v>
      </c>
      <c r="D50" s="51">
        <v>43</v>
      </c>
      <c r="E50" s="52">
        <f t="shared" si="15"/>
        <v>164.8</v>
      </c>
      <c r="F50" s="52">
        <f t="shared" si="5"/>
        <v>143.96928000000003</v>
      </c>
      <c r="G50" s="52">
        <f t="shared" si="1"/>
        <v>37.20482696787677</v>
      </c>
      <c r="H50" s="52">
        <f t="shared" si="6"/>
        <v>181.17410696787681</v>
      </c>
      <c r="I50" s="52">
        <f t="shared" si="2"/>
        <v>315.54490296905209</v>
      </c>
      <c r="J50" s="56">
        <f t="shared" si="7"/>
        <v>43</v>
      </c>
      <c r="K50" s="57"/>
      <c r="L50" s="66"/>
      <c r="M50" s="66"/>
      <c r="N50" s="59"/>
      <c r="O50" s="59"/>
      <c r="P50" s="57"/>
      <c r="Q50" s="34"/>
      <c r="R50" s="34"/>
      <c r="S50" s="34"/>
    </row>
    <row r="51" spans="1:19" ht="15" x14ac:dyDescent="0.25">
      <c r="A51" s="48">
        <f t="shared" si="4"/>
        <v>49</v>
      </c>
      <c r="B51" s="49">
        <v>5</v>
      </c>
      <c r="C51" s="49">
        <f t="shared" si="0"/>
        <v>18.333333333333332</v>
      </c>
      <c r="D51" s="51">
        <v>44</v>
      </c>
      <c r="E51" s="52">
        <f t="shared" si="15"/>
        <v>172.4</v>
      </c>
      <c r="F51" s="52">
        <f t="shared" si="5"/>
        <v>150.60864000000004</v>
      </c>
      <c r="G51" s="52">
        <f t="shared" si="1"/>
        <v>38.716868630535288</v>
      </c>
      <c r="H51" s="52">
        <f t="shared" si="6"/>
        <v>189.32550863053532</v>
      </c>
      <c r="I51" s="52">
        <f t="shared" si="2"/>
        <v>329.74192753151567</v>
      </c>
      <c r="J51" s="56">
        <f t="shared" si="7"/>
        <v>44</v>
      </c>
      <c r="K51" s="57"/>
      <c r="L51" s="65"/>
      <c r="M51" s="65"/>
      <c r="N51" s="59"/>
      <c r="O51" s="59"/>
      <c r="P51" s="57"/>
      <c r="Q51" s="34"/>
      <c r="R51" s="34"/>
      <c r="S51" s="34"/>
    </row>
    <row r="52" spans="1:19" ht="15" x14ac:dyDescent="0.25">
      <c r="A52" s="48">
        <f t="shared" si="4"/>
        <v>50</v>
      </c>
      <c r="B52" s="49">
        <v>5</v>
      </c>
      <c r="C52" s="49">
        <f t="shared" si="0"/>
        <v>18.333333333333332</v>
      </c>
      <c r="D52" s="51">
        <v>45</v>
      </c>
      <c r="E52" s="52">
        <v>180</v>
      </c>
      <c r="F52" s="52">
        <f t="shared" si="5"/>
        <v>157.24800000000002</v>
      </c>
      <c r="G52" s="52">
        <f t="shared" si="1"/>
        <v>40.221168744348645</v>
      </c>
      <c r="H52" s="52">
        <f t="shared" si="6"/>
        <v>197.46916874434868</v>
      </c>
      <c r="I52" s="52">
        <f t="shared" si="2"/>
        <v>343.92546889640727</v>
      </c>
      <c r="J52" s="56">
        <f t="shared" si="7"/>
        <v>45</v>
      </c>
      <c r="K52" s="57">
        <v>26</v>
      </c>
      <c r="L52" s="65"/>
      <c r="M52" s="65"/>
      <c r="N52" s="59"/>
      <c r="O52" s="59"/>
      <c r="P52" s="57"/>
      <c r="Q52" s="34"/>
      <c r="R52" s="34"/>
      <c r="S52" s="34"/>
    </row>
    <row r="53" spans="1:19" ht="15" x14ac:dyDescent="0.25">
      <c r="A53" s="48">
        <f t="shared" si="4"/>
        <v>51</v>
      </c>
      <c r="B53" s="49">
        <v>5</v>
      </c>
      <c r="C53" s="49">
        <f t="shared" si="0"/>
        <v>18.333333333333332</v>
      </c>
      <c r="D53" s="51">
        <v>45</v>
      </c>
      <c r="E53" s="52">
        <f>E52-K52</f>
        <v>154</v>
      </c>
      <c r="F53" s="52">
        <f t="shared" si="5"/>
        <v>134.53440000000001</v>
      </c>
      <c r="G53" s="52">
        <f t="shared" si="1"/>
        <v>35.042026165482234</v>
      </c>
      <c r="H53" s="52">
        <f t="shared" si="6"/>
        <v>169.57642616548225</v>
      </c>
      <c r="I53" s="52">
        <f t="shared" si="2"/>
        <v>295.34560890488154</v>
      </c>
      <c r="J53" s="56">
        <v>45</v>
      </c>
      <c r="K53" s="57"/>
      <c r="L53" s="66"/>
      <c r="M53" s="66"/>
      <c r="N53" s="59"/>
      <c r="O53" s="59"/>
      <c r="P53" s="57"/>
      <c r="Q53" s="34"/>
      <c r="R53" s="34"/>
      <c r="S53" s="34"/>
    </row>
    <row r="54" spans="1:19" ht="15" x14ac:dyDescent="0.25">
      <c r="A54" s="48">
        <f t="shared" si="4"/>
        <v>52</v>
      </c>
      <c r="B54" s="49">
        <v>5</v>
      </c>
      <c r="C54" s="49">
        <f t="shared" si="0"/>
        <v>18.333333333333332</v>
      </c>
      <c r="D54" s="51">
        <v>46</v>
      </c>
      <c r="E54" s="52">
        <f>$E$53+(D54-$D$53)*($E$58-$E$53)/($D$58-$D$53)</f>
        <v>160.6</v>
      </c>
      <c r="F54" s="52">
        <f t="shared" si="5"/>
        <v>140.30016000000001</v>
      </c>
      <c r="G54" s="52">
        <f t="shared" si="1"/>
        <v>36.365759362628388</v>
      </c>
      <c r="H54" s="52">
        <f t="shared" si="6"/>
        <v>176.66591936262839</v>
      </c>
      <c r="I54" s="52">
        <f t="shared" si="2"/>
        <v>307.69314288991109</v>
      </c>
      <c r="J54" s="56">
        <f t="shared" si="7"/>
        <v>46</v>
      </c>
      <c r="K54" s="57"/>
      <c r="L54" s="65"/>
      <c r="M54" s="65"/>
      <c r="N54" s="59"/>
      <c r="O54" s="59"/>
      <c r="P54" s="57"/>
      <c r="Q54" s="34"/>
      <c r="R54" s="34"/>
      <c r="S54" s="34"/>
    </row>
    <row r="55" spans="1:19" ht="15" x14ac:dyDescent="0.25">
      <c r="A55" s="48">
        <f t="shared" si="4"/>
        <v>53</v>
      </c>
      <c r="B55" s="49">
        <v>5</v>
      </c>
      <c r="C55" s="49">
        <f t="shared" si="0"/>
        <v>18.333333333333332</v>
      </c>
      <c r="D55" s="51">
        <v>47</v>
      </c>
      <c r="E55" s="52">
        <f t="shared" ref="E55:E57" si="16">$E$53+(D55-$D$53)*($E$58-$E$53)/($D$58-$D$53)</f>
        <v>167.2</v>
      </c>
      <c r="F55" s="52">
        <f t="shared" si="5"/>
        <v>146.06592000000001</v>
      </c>
      <c r="G55" s="52">
        <f t="shared" si="1"/>
        <v>37.683173643014399</v>
      </c>
      <c r="H55" s="52">
        <f t="shared" si="6"/>
        <v>183.74909364301442</v>
      </c>
      <c r="I55" s="52">
        <f t="shared" si="2"/>
        <v>320.02967142825008</v>
      </c>
      <c r="J55" s="56">
        <f t="shared" si="7"/>
        <v>47</v>
      </c>
      <c r="K55" s="57"/>
      <c r="L55" s="65"/>
      <c r="M55" s="65"/>
      <c r="N55" s="59"/>
      <c r="O55" s="59"/>
      <c r="P55" s="57"/>
      <c r="Q55" s="34"/>
      <c r="R55" s="34"/>
      <c r="S55" s="34"/>
    </row>
    <row r="56" spans="1:19" ht="15" x14ac:dyDescent="0.25">
      <c r="A56" s="48">
        <f t="shared" si="4"/>
        <v>54</v>
      </c>
      <c r="B56" s="49">
        <v>5</v>
      </c>
      <c r="C56" s="49">
        <f t="shared" si="0"/>
        <v>18.333333333333332</v>
      </c>
      <c r="D56" s="51">
        <v>48</v>
      </c>
      <c r="E56" s="52">
        <f t="shared" si="16"/>
        <v>173.8</v>
      </c>
      <c r="F56" s="52">
        <f t="shared" si="5"/>
        <v>151.83168000000003</v>
      </c>
      <c r="G56" s="52">
        <f t="shared" si="1"/>
        <v>38.99454697963769</v>
      </c>
      <c r="H56" s="52">
        <f t="shared" si="6"/>
        <v>190.82622697963774</v>
      </c>
      <c r="I56" s="52">
        <f t="shared" si="2"/>
        <v>332.35567865620237</v>
      </c>
      <c r="J56" s="56">
        <f t="shared" si="7"/>
        <v>48</v>
      </c>
      <c r="K56" s="57"/>
      <c r="L56" s="66"/>
      <c r="M56" s="66"/>
      <c r="N56" s="59"/>
      <c r="O56" s="59"/>
      <c r="P56" s="57"/>
      <c r="Q56" s="34"/>
      <c r="R56" s="34"/>
      <c r="S56" s="34"/>
    </row>
    <row r="57" spans="1:19" ht="15" x14ac:dyDescent="0.25">
      <c r="A57" s="48">
        <f t="shared" si="4"/>
        <v>55</v>
      </c>
      <c r="B57" s="49">
        <v>5</v>
      </c>
      <c r="C57" s="49">
        <f t="shared" si="0"/>
        <v>18.333333333333332</v>
      </c>
      <c r="D57" s="51">
        <v>49</v>
      </c>
      <c r="E57" s="52">
        <f t="shared" si="16"/>
        <v>180.4</v>
      </c>
      <c r="F57" s="52">
        <f t="shared" si="5"/>
        <v>157.59744000000003</v>
      </c>
      <c r="G57" s="52">
        <f t="shared" si="1"/>
        <v>40.300135037830529</v>
      </c>
      <c r="H57" s="52">
        <f t="shared" si="6"/>
        <v>197.89757503783056</v>
      </c>
      <c r="I57" s="52">
        <f t="shared" si="2"/>
        <v>344.67160985755487</v>
      </c>
      <c r="J57" s="56">
        <f t="shared" si="7"/>
        <v>49</v>
      </c>
      <c r="K57" s="57"/>
      <c r="L57" s="65"/>
      <c r="M57" s="65"/>
      <c r="N57" s="59"/>
      <c r="O57" s="59"/>
      <c r="P57" s="57"/>
      <c r="Q57" s="34"/>
      <c r="R57" s="34"/>
      <c r="S57" s="34"/>
    </row>
    <row r="58" spans="1:19" ht="15" x14ac:dyDescent="0.25">
      <c r="A58" s="48">
        <f t="shared" si="4"/>
        <v>56</v>
      </c>
      <c r="B58" s="49">
        <v>5</v>
      </c>
      <c r="C58" s="49">
        <f t="shared" si="0"/>
        <v>18.333333333333332</v>
      </c>
      <c r="D58" s="51">
        <v>50</v>
      </c>
      <c r="E58" s="52">
        <v>187</v>
      </c>
      <c r="F58" s="52">
        <f t="shared" si="5"/>
        <v>163.36320000000003</v>
      </c>
      <c r="G58" s="52">
        <f t="shared" si="1"/>
        <v>41.600173715581626</v>
      </c>
      <c r="H58" s="52">
        <f t="shared" si="6"/>
        <v>204.96337371558167</v>
      </c>
      <c r="I58" s="52">
        <f t="shared" si="2"/>
        <v>356.97787588797138</v>
      </c>
      <c r="J58" s="56">
        <f t="shared" si="7"/>
        <v>50</v>
      </c>
      <c r="K58" s="57">
        <v>24</v>
      </c>
      <c r="L58" s="65"/>
      <c r="M58" s="65"/>
      <c r="N58" s="59"/>
      <c r="O58" s="59"/>
      <c r="P58" s="57"/>
      <c r="Q58" s="34"/>
      <c r="R58" s="34"/>
      <c r="S58" s="34"/>
    </row>
    <row r="59" spans="1:19" ht="15" x14ac:dyDescent="0.25">
      <c r="A59" s="48">
        <f t="shared" si="4"/>
        <v>57</v>
      </c>
      <c r="B59" s="49">
        <v>5</v>
      </c>
      <c r="C59" s="49">
        <f t="shared" si="0"/>
        <v>18.333333333333332</v>
      </c>
      <c r="D59" s="51">
        <v>50</v>
      </c>
      <c r="E59" s="52">
        <f>E58-K58</f>
        <v>163</v>
      </c>
      <c r="F59" s="52">
        <f t="shared" si="5"/>
        <v>142.39680000000001</v>
      </c>
      <c r="G59" s="52">
        <f t="shared" si="1"/>
        <v>36.845535084476985</v>
      </c>
      <c r="H59" s="52">
        <f t="shared" si="6"/>
        <v>179.24233508447699</v>
      </c>
      <c r="I59" s="52">
        <f t="shared" si="2"/>
        <v>312.18040027213073</v>
      </c>
      <c r="J59" s="56">
        <v>50</v>
      </c>
      <c r="K59" s="57"/>
      <c r="L59" s="66"/>
      <c r="M59" s="66"/>
      <c r="N59" s="59"/>
      <c r="O59" s="59"/>
      <c r="P59" s="57"/>
      <c r="Q59" s="34"/>
      <c r="R59" s="34"/>
      <c r="S59" s="34"/>
    </row>
    <row r="60" spans="1:19" ht="15" x14ac:dyDescent="0.25">
      <c r="A60" s="48">
        <f t="shared" si="4"/>
        <v>58</v>
      </c>
      <c r="B60" s="49">
        <v>5</v>
      </c>
      <c r="C60" s="49">
        <f t="shared" si="0"/>
        <v>18.333333333333332</v>
      </c>
      <c r="D60" s="51">
        <v>51</v>
      </c>
      <c r="E60" s="52">
        <f>$E$59+(D60-$D$59)*($E$64-$E$59)/($D$64-$D$59)</f>
        <v>169.2</v>
      </c>
      <c r="F60" s="52">
        <f t="shared" si="5"/>
        <v>147.81312000000003</v>
      </c>
      <c r="G60" s="52">
        <f t="shared" si="1"/>
        <v>38.081185298782486</v>
      </c>
      <c r="H60" s="52">
        <f t="shared" si="6"/>
        <v>185.89430529878251</v>
      </c>
      <c r="I60" s="52">
        <f t="shared" si="2"/>
        <v>323.76591506204619</v>
      </c>
      <c r="J60" s="56">
        <f t="shared" si="7"/>
        <v>51</v>
      </c>
      <c r="K60" s="57"/>
      <c r="L60" s="66"/>
      <c r="M60" s="65"/>
      <c r="N60" s="59"/>
      <c r="O60" s="59"/>
      <c r="P60" s="57"/>
      <c r="Q60" s="34"/>
      <c r="R60" s="34"/>
      <c r="S60" s="34"/>
    </row>
    <row r="61" spans="1:19" ht="15" x14ac:dyDescent="0.25">
      <c r="A61" s="48">
        <f t="shared" si="4"/>
        <v>59</v>
      </c>
      <c r="B61" s="49">
        <v>5</v>
      </c>
      <c r="C61" s="49">
        <f t="shared" si="0"/>
        <v>18.333333333333332</v>
      </c>
      <c r="D61" s="51">
        <v>52</v>
      </c>
      <c r="E61" s="52">
        <f t="shared" ref="E61:E63" si="17">$E$59+(D61-$D$59)*($E$64-$E$59)/($D$64-$D$59)</f>
        <v>175.4</v>
      </c>
      <c r="F61" s="52">
        <f t="shared" si="5"/>
        <v>153.22944000000004</v>
      </c>
      <c r="G61" s="52">
        <f t="shared" si="1"/>
        <v>39.311575138468363</v>
      </c>
      <c r="H61" s="52">
        <f t="shared" si="6"/>
        <v>192.5410151384684</v>
      </c>
      <c r="I61" s="52">
        <f t="shared" si="2"/>
        <v>335.34226803283241</v>
      </c>
      <c r="J61" s="56">
        <f t="shared" si="7"/>
        <v>52</v>
      </c>
      <c r="K61" s="57"/>
      <c r="L61" s="65"/>
      <c r="M61" s="65"/>
      <c r="N61" s="59"/>
      <c r="O61" s="59"/>
      <c r="P61" s="57"/>
      <c r="Q61" s="34"/>
      <c r="R61" s="34"/>
      <c r="S61" s="34"/>
    </row>
    <row r="62" spans="1:19" ht="15" x14ac:dyDescent="0.25">
      <c r="A62" s="48">
        <f t="shared" si="4"/>
        <v>60</v>
      </c>
      <c r="B62" s="49">
        <v>5</v>
      </c>
      <c r="C62" s="49">
        <f t="shared" si="0"/>
        <v>18.333333333333332</v>
      </c>
      <c r="D62" s="51">
        <v>53</v>
      </c>
      <c r="E62" s="52">
        <f t="shared" si="17"/>
        <v>181.6</v>
      </c>
      <c r="F62" s="52">
        <f t="shared" si="5"/>
        <v>158.64576000000002</v>
      </c>
      <c r="G62" s="52">
        <f t="shared" si="1"/>
        <v>40.536911851071054</v>
      </c>
      <c r="H62" s="52">
        <f t="shared" si="6"/>
        <v>199.18267185107106</v>
      </c>
      <c r="I62" s="52">
        <f t="shared" si="2"/>
        <v>346.90982014061541</v>
      </c>
      <c r="J62" s="56">
        <f t="shared" si="7"/>
        <v>53</v>
      </c>
      <c r="K62" s="57"/>
      <c r="L62" s="65"/>
      <c r="M62" s="65"/>
      <c r="N62" s="59"/>
      <c r="O62" s="59"/>
      <c r="P62" s="57"/>
      <c r="Q62" s="34"/>
      <c r="R62" s="34"/>
      <c r="S62" s="34"/>
    </row>
    <row r="63" spans="1:19" ht="15" x14ac:dyDescent="0.25">
      <c r="A63" s="48">
        <f t="shared" si="4"/>
        <v>61</v>
      </c>
      <c r="B63" s="49">
        <v>5</v>
      </c>
      <c r="C63" s="49">
        <f t="shared" si="0"/>
        <v>18.333333333333332</v>
      </c>
      <c r="D63" s="51">
        <v>54</v>
      </c>
      <c r="E63" s="52">
        <f t="shared" si="17"/>
        <v>187.8</v>
      </c>
      <c r="F63" s="52">
        <f t="shared" si="5"/>
        <v>164.06208000000004</v>
      </c>
      <c r="G63" s="52">
        <f t="shared" si="1"/>
        <v>41.75738773013461</v>
      </c>
      <c r="H63" s="52">
        <f t="shared" si="6"/>
        <v>205.81946773013465</v>
      </c>
      <c r="I63" s="52">
        <f t="shared" si="2"/>
        <v>358.46890629665114</v>
      </c>
      <c r="J63" s="56">
        <f t="shared" si="7"/>
        <v>54</v>
      </c>
      <c r="K63" s="57"/>
      <c r="L63" s="65"/>
      <c r="M63" s="65"/>
      <c r="N63" s="59"/>
      <c r="O63" s="59"/>
      <c r="P63" s="57"/>
      <c r="Q63" s="34"/>
      <c r="R63" s="34"/>
      <c r="S63" s="34"/>
    </row>
    <row r="64" spans="1:19" ht="15" x14ac:dyDescent="0.25">
      <c r="A64" s="48">
        <f t="shared" si="4"/>
        <v>62</v>
      </c>
      <c r="B64" s="49">
        <v>5</v>
      </c>
      <c r="C64" s="49">
        <f t="shared" si="0"/>
        <v>18.333333333333332</v>
      </c>
      <c r="D64" s="51">
        <v>55</v>
      </c>
      <c r="E64" s="52">
        <v>194</v>
      </c>
      <c r="F64" s="52">
        <f t="shared" si="5"/>
        <v>169.47840000000002</v>
      </c>
      <c r="G64" s="52">
        <f t="shared" si="1"/>
        <v>42.973181651930332</v>
      </c>
      <c r="H64" s="52">
        <f t="shared" si="6"/>
        <v>212.45158165193035</v>
      </c>
      <c r="I64" s="52">
        <f t="shared" si="2"/>
        <v>370.01983804377869</v>
      </c>
      <c r="J64" s="56">
        <f t="shared" si="7"/>
        <v>55</v>
      </c>
      <c r="K64" s="57">
        <v>21</v>
      </c>
      <c r="L64" s="65"/>
      <c r="M64" s="65"/>
      <c r="N64" s="59"/>
      <c r="O64" s="59"/>
      <c r="P64" s="57"/>
      <c r="Q64" s="34"/>
      <c r="R64" s="34"/>
      <c r="S64" s="34"/>
    </row>
    <row r="65" spans="1:19" ht="15" x14ac:dyDescent="0.25">
      <c r="A65" s="48">
        <f t="shared" si="4"/>
        <v>63</v>
      </c>
      <c r="B65" s="49">
        <v>5</v>
      </c>
      <c r="C65" s="49">
        <f t="shared" si="0"/>
        <v>18.333333333333332</v>
      </c>
      <c r="D65" s="51">
        <v>55</v>
      </c>
      <c r="E65" s="52">
        <f>E64-K64</f>
        <v>173</v>
      </c>
      <c r="F65" s="52">
        <f t="shared" si="5"/>
        <v>151.1328</v>
      </c>
      <c r="G65" s="52">
        <f t="shared" si="1"/>
        <v>38.835905653934425</v>
      </c>
      <c r="H65" s="52">
        <f t="shared" si="6"/>
        <v>189.96870565393442</v>
      </c>
      <c r="I65" s="52">
        <f t="shared" si="2"/>
        <v>330.86216234726908</v>
      </c>
      <c r="J65" s="56">
        <v>55</v>
      </c>
      <c r="K65" s="57"/>
      <c r="L65" s="66"/>
      <c r="M65" s="66"/>
      <c r="N65" s="59"/>
      <c r="O65" s="59"/>
      <c r="P65" s="57"/>
      <c r="Q65" s="34"/>
      <c r="R65" s="34"/>
      <c r="S65" s="34"/>
    </row>
    <row r="66" spans="1:19" ht="15" x14ac:dyDescent="0.25">
      <c r="A66" s="48">
        <f t="shared" si="4"/>
        <v>64</v>
      </c>
      <c r="B66" s="49">
        <v>5</v>
      </c>
      <c r="C66" s="49">
        <f t="shared" si="0"/>
        <v>18.333333333333332</v>
      </c>
      <c r="D66" s="51">
        <v>56</v>
      </c>
      <c r="E66" s="52">
        <f>$E$65+(D66-$D$65)*($E$70-$E$65)/($D$70-$D$65)</f>
        <v>178.2</v>
      </c>
      <c r="F66" s="52">
        <f t="shared" si="5"/>
        <v>155.67552000000003</v>
      </c>
      <c r="G66" s="52">
        <f t="shared" si="1"/>
        <v>39.865566884055099</v>
      </c>
      <c r="H66" s="52">
        <f t="shared" si="6"/>
        <v>195.54108688405512</v>
      </c>
      <c r="I66" s="52">
        <f t="shared" si="2"/>
        <v>340.56739298972934</v>
      </c>
      <c r="J66" s="56">
        <f t="shared" si="7"/>
        <v>56</v>
      </c>
      <c r="K66" s="57"/>
      <c r="L66" s="65"/>
      <c r="M66" s="65"/>
      <c r="N66" s="59"/>
      <c r="O66" s="59"/>
      <c r="P66" s="57"/>
      <c r="Q66" s="34"/>
      <c r="R66" s="34"/>
      <c r="S66" s="34"/>
    </row>
    <row r="67" spans="1:19" ht="15" x14ac:dyDescent="0.25">
      <c r="A67" s="48">
        <f t="shared" si="4"/>
        <v>65</v>
      </c>
      <c r="B67" s="49">
        <v>5</v>
      </c>
      <c r="C67" s="49">
        <f t="shared" ref="C67:C92" si="18">B67*44/12</f>
        <v>18.333333333333332</v>
      </c>
      <c r="D67" s="51">
        <v>57</v>
      </c>
      <c r="E67" s="52">
        <f t="shared" ref="E67:E69" si="19">$E$65+(D67-$D$65)*($E$70-$E$65)/($D$70-$D$65)</f>
        <v>183.4</v>
      </c>
      <c r="F67" s="52">
        <f t="shared" si="5"/>
        <v>160.21824000000004</v>
      </c>
      <c r="G67" s="52">
        <f t="shared" ref="G67:G106" si="20">EXP(-1.0587+0.8836*LN(F67)+0.284)</f>
        <v>40.891736142170217</v>
      </c>
      <c r="H67" s="52">
        <f t="shared" ref="H67:H107" si="21">F67+G67</f>
        <v>201.10997614217024</v>
      </c>
      <c r="I67" s="52">
        <f t="shared" ref="I67:I107" si="22">H67*0.475*44/12</f>
        <v>350.26654178094645</v>
      </c>
      <c r="J67" s="56">
        <f t="shared" si="7"/>
        <v>57</v>
      </c>
      <c r="K67" s="57"/>
      <c r="L67" s="65"/>
      <c r="M67" s="65"/>
      <c r="N67" s="59"/>
      <c r="O67" s="59"/>
      <c r="P67" s="57"/>
      <c r="Q67" s="34"/>
      <c r="R67" s="34"/>
      <c r="S67" s="34"/>
    </row>
    <row r="68" spans="1:19" ht="15" x14ac:dyDescent="0.25">
      <c r="A68" s="48">
        <f t="shared" ref="A68:A92" si="23">A67+1</f>
        <v>66</v>
      </c>
      <c r="B68" s="49">
        <v>5</v>
      </c>
      <c r="C68" s="49">
        <f t="shared" si="18"/>
        <v>18.333333333333332</v>
      </c>
      <c r="D68" s="51">
        <v>58</v>
      </c>
      <c r="E68" s="52">
        <f t="shared" si="19"/>
        <v>188.6</v>
      </c>
      <c r="F68" s="52">
        <f t="shared" ref="F68:F107" si="24">E68*1.56*$S$1</f>
        <v>164.76096000000001</v>
      </c>
      <c r="G68" s="52">
        <f t="shared" si="20"/>
        <v>41.914523809719945</v>
      </c>
      <c r="H68" s="52">
        <f t="shared" si="21"/>
        <v>206.67548380971996</v>
      </c>
      <c r="I68" s="52">
        <f t="shared" si="22"/>
        <v>359.95980096859557</v>
      </c>
      <c r="J68" s="56">
        <f t="shared" ref="J68:J107" si="25">J67+1</f>
        <v>58</v>
      </c>
      <c r="K68" s="57"/>
      <c r="L68" s="65"/>
      <c r="M68" s="65"/>
      <c r="N68" s="59"/>
      <c r="O68" s="59"/>
      <c r="P68" s="57"/>
      <c r="Q68" s="34"/>
      <c r="R68" s="34"/>
      <c r="S68" s="34"/>
    </row>
    <row r="69" spans="1:19" ht="15" x14ac:dyDescent="0.25">
      <c r="A69" s="48">
        <f t="shared" si="23"/>
        <v>67</v>
      </c>
      <c r="B69" s="49">
        <v>5</v>
      </c>
      <c r="C69" s="49">
        <f t="shared" si="18"/>
        <v>18.333333333333332</v>
      </c>
      <c r="D69" s="51">
        <v>59</v>
      </c>
      <c r="E69" s="52">
        <f t="shared" si="19"/>
        <v>193.8</v>
      </c>
      <c r="F69" s="52">
        <f t="shared" si="24"/>
        <v>169.30368000000004</v>
      </c>
      <c r="G69" s="52">
        <f t="shared" si="20"/>
        <v>42.934033834973256</v>
      </c>
      <c r="H69" s="52">
        <f t="shared" si="21"/>
        <v>212.23771383497331</v>
      </c>
      <c r="I69" s="52">
        <f t="shared" si="22"/>
        <v>369.64735159591186</v>
      </c>
      <c r="J69" s="56">
        <f t="shared" si="25"/>
        <v>59</v>
      </c>
      <c r="K69" s="57"/>
      <c r="L69" s="65"/>
      <c r="M69" s="65"/>
      <c r="N69" s="59"/>
      <c r="O69" s="59"/>
      <c r="P69" s="57"/>
      <c r="Q69" s="34"/>
      <c r="R69" s="34"/>
      <c r="S69" s="34"/>
    </row>
    <row r="70" spans="1:19" ht="15" x14ac:dyDescent="0.25">
      <c r="A70" s="48">
        <f t="shared" si="23"/>
        <v>68</v>
      </c>
      <c r="B70" s="49">
        <v>5</v>
      </c>
      <c r="C70" s="49">
        <f t="shared" si="18"/>
        <v>18.333333333333332</v>
      </c>
      <c r="D70" s="51">
        <v>60</v>
      </c>
      <c r="E70" s="52">
        <v>199</v>
      </c>
      <c r="F70" s="52">
        <f t="shared" si="24"/>
        <v>173.84640000000002</v>
      </c>
      <c r="G70" s="52">
        <f t="shared" si="20"/>
        <v>43.950364270382295</v>
      </c>
      <c r="H70" s="52">
        <f t="shared" si="21"/>
        <v>217.79676427038231</v>
      </c>
      <c r="I70" s="52">
        <f t="shared" si="22"/>
        <v>379.32936443758257</v>
      </c>
      <c r="J70" s="56">
        <f t="shared" si="25"/>
        <v>60</v>
      </c>
      <c r="K70" s="57">
        <v>19</v>
      </c>
      <c r="L70" s="65"/>
      <c r="M70" s="65"/>
      <c r="N70" s="59"/>
      <c r="O70" s="59"/>
      <c r="P70" s="57"/>
      <c r="Q70" s="34"/>
      <c r="R70" s="34"/>
      <c r="S70" s="34"/>
    </row>
    <row r="71" spans="1:19" ht="15" x14ac:dyDescent="0.25">
      <c r="A71" s="48">
        <f t="shared" si="23"/>
        <v>69</v>
      </c>
      <c r="B71" s="49">
        <v>5</v>
      </c>
      <c r="C71" s="49">
        <f t="shared" si="18"/>
        <v>18.333333333333332</v>
      </c>
      <c r="D71" s="51">
        <v>60</v>
      </c>
      <c r="E71" s="52">
        <f>E70-K70</f>
        <v>180</v>
      </c>
      <c r="F71" s="52">
        <f t="shared" si="24"/>
        <v>157.24800000000002</v>
      </c>
      <c r="G71" s="52">
        <f t="shared" si="20"/>
        <v>40.221168744348645</v>
      </c>
      <c r="H71" s="52">
        <f t="shared" si="21"/>
        <v>197.46916874434868</v>
      </c>
      <c r="I71" s="52">
        <f t="shared" si="22"/>
        <v>343.92546889640727</v>
      </c>
      <c r="J71" s="56">
        <v>60</v>
      </c>
      <c r="K71" s="57"/>
      <c r="L71" s="66"/>
      <c r="M71" s="66"/>
      <c r="N71" s="59"/>
      <c r="O71" s="59"/>
      <c r="P71" s="57"/>
      <c r="Q71" s="34"/>
      <c r="R71" s="34"/>
      <c r="S71" s="34"/>
    </row>
    <row r="72" spans="1:19" ht="15" x14ac:dyDescent="0.25">
      <c r="A72" s="48">
        <f t="shared" si="23"/>
        <v>70</v>
      </c>
      <c r="B72" s="49">
        <v>5</v>
      </c>
      <c r="C72" s="49">
        <f t="shared" si="18"/>
        <v>18.333333333333332</v>
      </c>
      <c r="D72" s="51">
        <v>61</v>
      </c>
      <c r="E72" s="52">
        <f>$E$71+(D72-$D$71)*($E$76-$E$71)/($D$76-$D$71)</f>
        <v>184.6</v>
      </c>
      <c r="F72" s="52">
        <f t="shared" si="24"/>
        <v>161.26656000000003</v>
      </c>
      <c r="G72" s="52">
        <f t="shared" si="20"/>
        <v>41.128060321982517</v>
      </c>
      <c r="H72" s="52">
        <f t="shared" si="21"/>
        <v>202.39462032198253</v>
      </c>
      <c r="I72" s="52">
        <f t="shared" si="22"/>
        <v>352.50396372745286</v>
      </c>
      <c r="J72" s="56">
        <f t="shared" si="25"/>
        <v>61</v>
      </c>
      <c r="K72" s="57"/>
      <c r="L72" s="65"/>
      <c r="M72" s="65"/>
      <c r="N72" s="59"/>
      <c r="O72" s="59"/>
      <c r="P72" s="57"/>
      <c r="Q72" s="34"/>
      <c r="R72" s="34"/>
      <c r="S72" s="34"/>
    </row>
    <row r="73" spans="1:19" ht="15" x14ac:dyDescent="0.25">
      <c r="A73" s="48">
        <f t="shared" si="23"/>
        <v>71</v>
      </c>
      <c r="B73" s="49">
        <v>5</v>
      </c>
      <c r="C73" s="49">
        <f t="shared" si="18"/>
        <v>18.333333333333332</v>
      </c>
      <c r="D73" s="51">
        <v>62</v>
      </c>
      <c r="E73" s="52">
        <f t="shared" ref="E73:E75" si="26">$E$71+(D73-$D$71)*($E$76-$E$71)/($D$76-$D$71)</f>
        <v>189.2</v>
      </c>
      <c r="F73" s="52">
        <f t="shared" si="24"/>
        <v>165.28512000000001</v>
      </c>
      <c r="G73" s="52">
        <f t="shared" si="20"/>
        <v>42.032324946671778</v>
      </c>
      <c r="H73" s="52">
        <f t="shared" si="21"/>
        <v>207.3174449466718</v>
      </c>
      <c r="I73" s="52">
        <f t="shared" si="22"/>
        <v>361.07788328212001</v>
      </c>
      <c r="J73" s="56">
        <f t="shared" si="25"/>
        <v>62</v>
      </c>
      <c r="K73" s="57"/>
      <c r="L73" s="65"/>
      <c r="M73" s="65"/>
      <c r="N73" s="59"/>
      <c r="O73" s="59"/>
      <c r="P73" s="57"/>
      <c r="Q73" s="34"/>
      <c r="R73" s="34"/>
      <c r="S73" s="34"/>
    </row>
    <row r="74" spans="1:19" ht="15" x14ac:dyDescent="0.25">
      <c r="A74" s="48">
        <f t="shared" si="23"/>
        <v>72</v>
      </c>
      <c r="B74" s="49">
        <v>5</v>
      </c>
      <c r="C74" s="49">
        <f t="shared" si="18"/>
        <v>18.333333333333332</v>
      </c>
      <c r="D74" s="51">
        <v>63</v>
      </c>
      <c r="E74" s="52">
        <f t="shared" si="26"/>
        <v>193.8</v>
      </c>
      <c r="F74" s="52">
        <f t="shared" si="24"/>
        <v>169.30368000000004</v>
      </c>
      <c r="G74" s="52">
        <f t="shared" si="20"/>
        <v>42.934033834973256</v>
      </c>
      <c r="H74" s="52">
        <f t="shared" si="21"/>
        <v>212.23771383497331</v>
      </c>
      <c r="I74" s="52">
        <f t="shared" si="22"/>
        <v>369.64735159591186</v>
      </c>
      <c r="J74" s="56">
        <f t="shared" si="25"/>
        <v>63</v>
      </c>
      <c r="K74" s="57"/>
      <c r="L74" s="65"/>
      <c r="M74" s="65"/>
      <c r="N74" s="59"/>
      <c r="O74" s="59"/>
      <c r="P74" s="57"/>
      <c r="Q74" s="34"/>
      <c r="R74" s="34"/>
      <c r="S74" s="34"/>
    </row>
    <row r="75" spans="1:19" ht="15" x14ac:dyDescent="0.25">
      <c r="A75" s="48">
        <f t="shared" si="23"/>
        <v>73</v>
      </c>
      <c r="B75" s="49">
        <v>5</v>
      </c>
      <c r="C75" s="49">
        <f t="shared" si="18"/>
        <v>18.333333333333332</v>
      </c>
      <c r="D75" s="51">
        <v>64</v>
      </c>
      <c r="E75" s="52">
        <f t="shared" si="26"/>
        <v>198.4</v>
      </c>
      <c r="F75" s="52">
        <f t="shared" si="24"/>
        <v>173.32224000000002</v>
      </c>
      <c r="G75" s="52">
        <f t="shared" si="20"/>
        <v>43.833254629845122</v>
      </c>
      <c r="H75" s="52">
        <f t="shared" si="21"/>
        <v>217.15549462984515</v>
      </c>
      <c r="I75" s="52">
        <f t="shared" si="22"/>
        <v>378.2124864803136</v>
      </c>
      <c r="J75" s="56">
        <f t="shared" si="25"/>
        <v>64</v>
      </c>
      <c r="K75" s="57"/>
      <c r="L75" s="65"/>
      <c r="M75" s="65"/>
      <c r="N75" s="59"/>
      <c r="O75" s="59"/>
      <c r="P75" s="57"/>
      <c r="Q75" s="34"/>
      <c r="R75" s="34"/>
      <c r="S75" s="34"/>
    </row>
    <row r="76" spans="1:19" ht="15" x14ac:dyDescent="0.25">
      <c r="A76" s="48">
        <f t="shared" si="23"/>
        <v>74</v>
      </c>
      <c r="B76" s="49">
        <v>5</v>
      </c>
      <c r="C76" s="49">
        <f t="shared" si="18"/>
        <v>18.333333333333332</v>
      </c>
      <c r="D76" s="51">
        <v>65</v>
      </c>
      <c r="E76" s="52">
        <v>203</v>
      </c>
      <c r="F76" s="52">
        <f t="shared" si="24"/>
        <v>177.34080000000003</v>
      </c>
      <c r="G76" s="52">
        <f t="shared" si="20"/>
        <v>44.730051658603102</v>
      </c>
      <c r="H76" s="52">
        <f t="shared" si="21"/>
        <v>222.07085165860315</v>
      </c>
      <c r="I76" s="52">
        <f t="shared" si="22"/>
        <v>386.77339997206712</v>
      </c>
      <c r="J76" s="56">
        <f t="shared" si="25"/>
        <v>65</v>
      </c>
      <c r="K76" s="57">
        <v>17</v>
      </c>
      <c r="L76" s="65"/>
      <c r="M76" s="65"/>
      <c r="N76" s="59"/>
      <c r="O76" s="59"/>
      <c r="P76" s="57"/>
      <c r="Q76" s="34"/>
      <c r="R76" s="34"/>
      <c r="S76" s="34"/>
    </row>
    <row r="77" spans="1:19" ht="15" x14ac:dyDescent="0.25">
      <c r="A77" s="48">
        <f t="shared" si="23"/>
        <v>75</v>
      </c>
      <c r="B77" s="49">
        <v>5</v>
      </c>
      <c r="C77" s="49">
        <f t="shared" si="18"/>
        <v>18.333333333333332</v>
      </c>
      <c r="D77" s="51">
        <v>65</v>
      </c>
      <c r="E77" s="52">
        <f>E76-K76</f>
        <v>186</v>
      </c>
      <c r="F77" s="52">
        <f t="shared" si="24"/>
        <v>162.48960000000002</v>
      </c>
      <c r="G77" s="52">
        <f t="shared" si="20"/>
        <v>41.403546033820696</v>
      </c>
      <c r="H77" s="52">
        <f t="shared" si="21"/>
        <v>203.89314603382073</v>
      </c>
      <c r="I77" s="52">
        <f t="shared" si="22"/>
        <v>355.11389600890442</v>
      </c>
      <c r="J77" s="56">
        <v>65</v>
      </c>
      <c r="K77" s="57"/>
      <c r="L77" s="66"/>
      <c r="M77" s="66"/>
      <c r="N77" s="59"/>
      <c r="O77" s="59"/>
      <c r="P77" s="57"/>
      <c r="Q77" s="34"/>
      <c r="R77" s="34"/>
      <c r="S77" s="34"/>
    </row>
    <row r="78" spans="1:19" ht="15" x14ac:dyDescent="0.25">
      <c r="A78" s="48">
        <f t="shared" si="23"/>
        <v>76</v>
      </c>
      <c r="B78" s="49">
        <v>5</v>
      </c>
      <c r="C78" s="49">
        <f t="shared" si="18"/>
        <v>18.333333333333332</v>
      </c>
      <c r="D78" s="51">
        <v>66</v>
      </c>
      <c r="E78" s="52">
        <f>$E$77+(D78-$D$77)*($E$82-$E$77)/($D$82-$D$77)</f>
        <v>190</v>
      </c>
      <c r="F78" s="52">
        <f t="shared" si="24"/>
        <v>165.98400000000004</v>
      </c>
      <c r="G78" s="52">
        <f t="shared" si="20"/>
        <v>42.189325525922285</v>
      </c>
      <c r="H78" s="52">
        <f t="shared" si="21"/>
        <v>208.17332552592234</v>
      </c>
      <c r="I78" s="52">
        <f t="shared" si="22"/>
        <v>362.56854195764805</v>
      </c>
      <c r="J78" s="56">
        <f t="shared" si="25"/>
        <v>66</v>
      </c>
      <c r="K78" s="57"/>
      <c r="L78" s="65"/>
      <c r="M78" s="65"/>
      <c r="N78" s="59"/>
      <c r="O78" s="59"/>
      <c r="P78" s="57"/>
      <c r="Q78" s="34"/>
      <c r="R78" s="34"/>
      <c r="S78" s="34"/>
    </row>
    <row r="79" spans="1:19" ht="15" x14ac:dyDescent="0.25">
      <c r="A79" s="48">
        <f t="shared" si="23"/>
        <v>77</v>
      </c>
      <c r="B79" s="49">
        <v>5</v>
      </c>
      <c r="C79" s="49">
        <f t="shared" si="18"/>
        <v>18.333333333333332</v>
      </c>
      <c r="D79" s="51">
        <v>67</v>
      </c>
      <c r="E79" s="52">
        <f t="shared" ref="E79:E81" si="27">$E$77+(D79-$D$77)*($E$82-$E$77)/($D$82-$D$77)</f>
        <v>194</v>
      </c>
      <c r="F79" s="52">
        <f t="shared" si="24"/>
        <v>169.47840000000002</v>
      </c>
      <c r="G79" s="52">
        <f t="shared" si="20"/>
        <v>42.973181651930332</v>
      </c>
      <c r="H79" s="52">
        <f t="shared" si="21"/>
        <v>212.45158165193035</v>
      </c>
      <c r="I79" s="52">
        <f t="shared" si="22"/>
        <v>370.01983804377869</v>
      </c>
      <c r="J79" s="56">
        <f t="shared" si="25"/>
        <v>67</v>
      </c>
      <c r="K79" s="57"/>
      <c r="L79" s="65"/>
      <c r="M79" s="65"/>
      <c r="N79" s="59"/>
      <c r="O79" s="59"/>
      <c r="P79" s="57"/>
      <c r="Q79" s="34"/>
      <c r="R79" s="34"/>
      <c r="S79" s="34"/>
    </row>
    <row r="80" spans="1:19" ht="15" x14ac:dyDescent="0.25">
      <c r="A80" s="48">
        <f t="shared" si="23"/>
        <v>78</v>
      </c>
      <c r="B80" s="49">
        <v>5</v>
      </c>
      <c r="C80" s="49">
        <f t="shared" si="18"/>
        <v>18.333333333333332</v>
      </c>
      <c r="D80" s="51">
        <v>68</v>
      </c>
      <c r="E80" s="52">
        <f t="shared" si="27"/>
        <v>198</v>
      </c>
      <c r="F80" s="52">
        <f t="shared" si="24"/>
        <v>172.97280000000001</v>
      </c>
      <c r="G80" s="52">
        <f t="shared" si="20"/>
        <v>43.75515863819728</v>
      </c>
      <c r="H80" s="52">
        <f t="shared" si="21"/>
        <v>216.72795863819729</v>
      </c>
      <c r="I80" s="52">
        <f t="shared" si="22"/>
        <v>377.46786129486026</v>
      </c>
      <c r="J80" s="56">
        <f t="shared" si="25"/>
        <v>68</v>
      </c>
      <c r="K80" s="57"/>
      <c r="L80" s="65"/>
      <c r="M80" s="65"/>
      <c r="N80" s="59"/>
      <c r="O80" s="59"/>
      <c r="P80" s="57"/>
      <c r="Q80" s="34"/>
      <c r="R80" s="34"/>
      <c r="S80" s="34"/>
    </row>
    <row r="81" spans="1:19" ht="15" x14ac:dyDescent="0.25">
      <c r="A81" s="48">
        <f t="shared" si="23"/>
        <v>79</v>
      </c>
      <c r="B81" s="49">
        <v>5</v>
      </c>
      <c r="C81" s="49">
        <f t="shared" si="18"/>
        <v>18.333333333333332</v>
      </c>
      <c r="D81" s="51">
        <v>69</v>
      </c>
      <c r="E81" s="52">
        <f t="shared" si="27"/>
        <v>202</v>
      </c>
      <c r="F81" s="52">
        <f t="shared" si="24"/>
        <v>176.46720000000002</v>
      </c>
      <c r="G81" s="52">
        <f t="shared" si="20"/>
        <v>44.535298821989393</v>
      </c>
      <c r="H81" s="52">
        <f t="shared" si="21"/>
        <v>221.00249882198941</v>
      </c>
      <c r="I81" s="52">
        <f t="shared" si="22"/>
        <v>384.91268544829819</v>
      </c>
      <c r="J81" s="56">
        <f t="shared" si="25"/>
        <v>69</v>
      </c>
      <c r="K81" s="57"/>
      <c r="L81" s="65"/>
      <c r="M81" s="65"/>
      <c r="N81" s="59"/>
      <c r="O81" s="59"/>
      <c r="P81" s="57"/>
      <c r="Q81" s="34"/>
      <c r="R81" s="34"/>
      <c r="S81" s="34"/>
    </row>
    <row r="82" spans="1:19" ht="15" x14ac:dyDescent="0.25">
      <c r="A82" s="48">
        <f t="shared" si="23"/>
        <v>80</v>
      </c>
      <c r="B82" s="49">
        <v>5</v>
      </c>
      <c r="C82" s="49">
        <f t="shared" si="18"/>
        <v>18.333333333333332</v>
      </c>
      <c r="D82" s="51">
        <v>70</v>
      </c>
      <c r="E82" s="52">
        <v>206</v>
      </c>
      <c r="F82" s="52">
        <f t="shared" si="24"/>
        <v>179.96160000000003</v>
      </c>
      <c r="G82" s="52">
        <f t="shared" si="20"/>
        <v>45.313642767960104</v>
      </c>
      <c r="H82" s="52">
        <f t="shared" si="21"/>
        <v>225.27524276796015</v>
      </c>
      <c r="I82" s="52">
        <f t="shared" si="22"/>
        <v>392.3543811541972</v>
      </c>
      <c r="J82" s="56">
        <f t="shared" si="25"/>
        <v>70</v>
      </c>
      <c r="K82" s="57">
        <v>15</v>
      </c>
      <c r="L82" s="65"/>
      <c r="M82" s="65"/>
      <c r="N82" s="59"/>
      <c r="O82" s="59"/>
      <c r="P82" s="57"/>
      <c r="Q82" s="34"/>
      <c r="R82" s="34"/>
      <c r="S82" s="34"/>
    </row>
    <row r="83" spans="1:19" ht="15" x14ac:dyDescent="0.25">
      <c r="A83" s="48">
        <f t="shared" si="23"/>
        <v>81</v>
      </c>
      <c r="B83" s="49">
        <v>5</v>
      </c>
      <c r="C83" s="49">
        <f t="shared" si="18"/>
        <v>18.333333333333332</v>
      </c>
      <c r="D83" s="51">
        <v>70</v>
      </c>
      <c r="E83" s="52">
        <f>E82-K82</f>
        <v>191</v>
      </c>
      <c r="F83" s="52">
        <f t="shared" si="24"/>
        <v>166.85760000000005</v>
      </c>
      <c r="G83" s="52">
        <f t="shared" si="20"/>
        <v>42.385468111966098</v>
      </c>
      <c r="H83" s="52">
        <f t="shared" si="21"/>
        <v>209.24306811196615</v>
      </c>
      <c r="I83" s="52">
        <f t="shared" si="22"/>
        <v>364.43167696167438</v>
      </c>
      <c r="J83" s="56">
        <v>70</v>
      </c>
      <c r="K83" s="57"/>
      <c r="L83" s="66"/>
      <c r="M83" s="66"/>
      <c r="N83" s="59"/>
      <c r="O83" s="59"/>
      <c r="P83" s="57"/>
      <c r="Q83" s="34"/>
      <c r="R83" s="34"/>
      <c r="S83" s="34"/>
    </row>
    <row r="84" spans="1:19" ht="15" x14ac:dyDescent="0.25">
      <c r="A84" s="48">
        <f t="shared" si="23"/>
        <v>82</v>
      </c>
      <c r="B84" s="49">
        <v>5</v>
      </c>
      <c r="C84" s="49">
        <f t="shared" si="18"/>
        <v>18.333333333333332</v>
      </c>
      <c r="D84" s="51">
        <v>71</v>
      </c>
      <c r="E84" s="52">
        <f>$E$83+(D84-$D$83)*($E$88-$E$83)/($D$88-$D$83)</f>
        <v>194.6</v>
      </c>
      <c r="F84" s="52">
        <f t="shared" si="24"/>
        <v>170.00256000000002</v>
      </c>
      <c r="G84" s="52">
        <f t="shared" si="20"/>
        <v>43.090596939649579</v>
      </c>
      <c r="H84" s="52">
        <f t="shared" si="21"/>
        <v>213.09315693964959</v>
      </c>
      <c r="I84" s="52">
        <f t="shared" si="22"/>
        <v>371.1372483365563</v>
      </c>
      <c r="J84" s="56">
        <f t="shared" si="25"/>
        <v>71</v>
      </c>
      <c r="K84" s="57"/>
      <c r="L84" s="65"/>
      <c r="M84" s="65"/>
      <c r="N84" s="59"/>
      <c r="O84" s="59"/>
      <c r="P84" s="57"/>
      <c r="Q84" s="34"/>
      <c r="R84" s="34"/>
      <c r="S84" s="34"/>
    </row>
    <row r="85" spans="1:19" ht="15" x14ac:dyDescent="0.25">
      <c r="A85" s="48">
        <f t="shared" si="23"/>
        <v>83</v>
      </c>
      <c r="B85" s="49">
        <v>5</v>
      </c>
      <c r="C85" s="49">
        <f t="shared" si="18"/>
        <v>18.333333333333332</v>
      </c>
      <c r="D85" s="51">
        <v>72</v>
      </c>
      <c r="E85" s="52">
        <f t="shared" ref="E85:E87" si="28">$E$83+(D85-$D$83)*($E$88-$E$83)/($D$88-$D$83)</f>
        <v>198.2</v>
      </c>
      <c r="F85" s="52">
        <f t="shared" si="24"/>
        <v>173.14752000000001</v>
      </c>
      <c r="G85" s="52">
        <f t="shared" si="20"/>
        <v>43.794208927254033</v>
      </c>
      <c r="H85" s="52">
        <f t="shared" si="21"/>
        <v>216.94172892725405</v>
      </c>
      <c r="I85" s="52">
        <f t="shared" si="22"/>
        <v>377.84017788163413</v>
      </c>
      <c r="J85" s="56">
        <f t="shared" si="25"/>
        <v>72</v>
      </c>
      <c r="K85" s="57"/>
      <c r="L85" s="65"/>
      <c r="M85" s="65"/>
      <c r="N85" s="59"/>
      <c r="O85" s="59"/>
      <c r="P85" s="57"/>
      <c r="Q85" s="34"/>
      <c r="R85" s="34"/>
      <c r="S85" s="34"/>
    </row>
    <row r="86" spans="1:19" ht="15" x14ac:dyDescent="0.25">
      <c r="A86" s="48">
        <f t="shared" si="23"/>
        <v>84</v>
      </c>
      <c r="B86" s="49">
        <v>5</v>
      </c>
      <c r="C86" s="49">
        <f t="shared" si="18"/>
        <v>18.333333333333332</v>
      </c>
      <c r="D86" s="51">
        <v>73</v>
      </c>
      <c r="E86" s="52">
        <f t="shared" si="28"/>
        <v>201.8</v>
      </c>
      <c r="F86" s="52">
        <f t="shared" si="24"/>
        <v>176.29248000000004</v>
      </c>
      <c r="G86" s="52">
        <f t="shared" si="20"/>
        <v>44.496334803721894</v>
      </c>
      <c r="H86" s="52">
        <f t="shared" si="21"/>
        <v>220.78881480372195</v>
      </c>
      <c r="I86" s="52">
        <f t="shared" si="22"/>
        <v>384.54051911648236</v>
      </c>
      <c r="J86" s="56">
        <f t="shared" si="25"/>
        <v>73</v>
      </c>
      <c r="K86" s="57"/>
      <c r="L86" s="65"/>
      <c r="M86" s="65"/>
      <c r="N86" s="59"/>
      <c r="O86" s="59"/>
      <c r="P86" s="57"/>
      <c r="Q86" s="34"/>
      <c r="R86" s="34"/>
      <c r="S86" s="34"/>
    </row>
    <row r="87" spans="1:19" ht="15" x14ac:dyDescent="0.25">
      <c r="A87" s="48">
        <f t="shared" si="23"/>
        <v>85</v>
      </c>
      <c r="B87" s="49">
        <v>5</v>
      </c>
      <c r="C87" s="49">
        <f t="shared" si="18"/>
        <v>18.333333333333332</v>
      </c>
      <c r="D87" s="51">
        <v>74</v>
      </c>
      <c r="E87" s="52">
        <f t="shared" si="28"/>
        <v>205.4</v>
      </c>
      <c r="F87" s="52">
        <f t="shared" si="24"/>
        <v>179.43744000000004</v>
      </c>
      <c r="G87" s="52">
        <f t="shared" si="20"/>
        <v>45.197004138831623</v>
      </c>
      <c r="H87" s="52">
        <f t="shared" si="21"/>
        <v>224.63444413883167</v>
      </c>
      <c r="I87" s="52">
        <f t="shared" si="22"/>
        <v>391.23832354179848</v>
      </c>
      <c r="J87" s="56">
        <f t="shared" si="25"/>
        <v>74</v>
      </c>
      <c r="K87" s="57"/>
      <c r="L87" s="65"/>
      <c r="M87" s="65"/>
      <c r="N87" s="59"/>
      <c r="O87" s="59"/>
      <c r="P87" s="57"/>
      <c r="Q87" s="34"/>
      <c r="R87" s="34"/>
      <c r="S87" s="34"/>
    </row>
    <row r="88" spans="1:19" ht="15" x14ac:dyDescent="0.25">
      <c r="A88" s="48">
        <f t="shared" si="23"/>
        <v>86</v>
      </c>
      <c r="B88" s="49">
        <v>5</v>
      </c>
      <c r="C88" s="49">
        <f t="shared" si="18"/>
        <v>18.333333333333332</v>
      </c>
      <c r="D88" s="51">
        <v>75</v>
      </c>
      <c r="E88" s="52">
        <v>209</v>
      </c>
      <c r="F88" s="52">
        <f t="shared" si="24"/>
        <v>182.58240000000004</v>
      </c>
      <c r="G88" s="52">
        <f t="shared" si="20"/>
        <v>45.896245406460288</v>
      </c>
      <c r="H88" s="52">
        <f t="shared" si="21"/>
        <v>228.47864540646032</v>
      </c>
      <c r="I88" s="52">
        <f t="shared" si="22"/>
        <v>397.93364074958504</v>
      </c>
      <c r="J88" s="56">
        <f t="shared" si="25"/>
        <v>75</v>
      </c>
      <c r="K88" s="57">
        <v>13</v>
      </c>
      <c r="L88" s="65"/>
      <c r="M88" s="65"/>
      <c r="N88" s="59"/>
      <c r="O88" s="59"/>
      <c r="P88" s="57"/>
      <c r="Q88" s="34"/>
      <c r="R88" s="34"/>
      <c r="S88" s="34"/>
    </row>
    <row r="89" spans="1:19" ht="15" x14ac:dyDescent="0.25">
      <c r="A89" s="48">
        <f t="shared" si="23"/>
        <v>87</v>
      </c>
      <c r="B89" s="49">
        <v>5</v>
      </c>
      <c r="C89" s="49">
        <f t="shared" si="18"/>
        <v>18.333333333333332</v>
      </c>
      <c r="D89" s="51">
        <v>75</v>
      </c>
      <c r="E89" s="52">
        <f>E88-K88</f>
        <v>196</v>
      </c>
      <c r="F89" s="52">
        <f t="shared" si="24"/>
        <v>171.22560000000001</v>
      </c>
      <c r="G89" s="52">
        <f t="shared" si="20"/>
        <v>43.364402348589557</v>
      </c>
      <c r="H89" s="52">
        <f t="shared" si="21"/>
        <v>214.59000234858956</v>
      </c>
      <c r="I89" s="52">
        <f t="shared" si="22"/>
        <v>373.74425409046012</v>
      </c>
      <c r="J89" s="56">
        <v>75</v>
      </c>
      <c r="K89" s="57"/>
      <c r="L89" s="66"/>
      <c r="M89" s="66"/>
      <c r="N89" s="59"/>
      <c r="O89" s="59"/>
      <c r="P89" s="57"/>
      <c r="Q89" s="34"/>
      <c r="R89" s="34"/>
      <c r="S89" s="34"/>
    </row>
    <row r="90" spans="1:19" ht="15" x14ac:dyDescent="0.25">
      <c r="A90" s="48">
        <f t="shared" si="23"/>
        <v>88</v>
      </c>
      <c r="B90" s="49">
        <v>5</v>
      </c>
      <c r="C90" s="49">
        <f t="shared" si="18"/>
        <v>18.333333333333332</v>
      </c>
      <c r="D90" s="51">
        <v>76</v>
      </c>
      <c r="E90" s="52">
        <f>$E$89+(D90-$D$89)*($E$94-$E$89)/($D$94-$D$89)</f>
        <v>199</v>
      </c>
      <c r="F90" s="52">
        <f t="shared" si="24"/>
        <v>173.84640000000002</v>
      </c>
      <c r="G90" s="52">
        <f t="shared" si="20"/>
        <v>43.950364270382295</v>
      </c>
      <c r="H90" s="52">
        <f t="shared" si="21"/>
        <v>217.79676427038231</v>
      </c>
      <c r="I90" s="52">
        <f t="shared" si="22"/>
        <v>379.32936443758257</v>
      </c>
      <c r="J90" s="56">
        <f t="shared" si="25"/>
        <v>76</v>
      </c>
      <c r="K90" s="57"/>
      <c r="L90" s="65"/>
      <c r="M90" s="65"/>
      <c r="N90" s="59"/>
      <c r="O90" s="59"/>
      <c r="P90" s="57"/>
      <c r="Q90" s="34"/>
      <c r="R90" s="34"/>
      <c r="S90" s="34"/>
    </row>
    <row r="91" spans="1:19" ht="15" x14ac:dyDescent="0.25">
      <c r="A91" s="48">
        <f t="shared" si="23"/>
        <v>89</v>
      </c>
      <c r="B91" s="49">
        <v>5</v>
      </c>
      <c r="C91" s="49">
        <f t="shared" si="18"/>
        <v>18.333333333333332</v>
      </c>
      <c r="D91" s="51">
        <v>77</v>
      </c>
      <c r="E91" s="52">
        <f t="shared" ref="E91:E93" si="29">$E$89+(D91-$D$89)*($E$94-$E$89)/($D$94-$D$89)</f>
        <v>202</v>
      </c>
      <c r="F91" s="52">
        <f t="shared" si="24"/>
        <v>176.46720000000002</v>
      </c>
      <c r="G91" s="52">
        <f t="shared" si="20"/>
        <v>44.535298821989393</v>
      </c>
      <c r="H91" s="52">
        <f t="shared" si="21"/>
        <v>221.00249882198941</v>
      </c>
      <c r="I91" s="52">
        <f t="shared" si="22"/>
        <v>384.91268544829819</v>
      </c>
      <c r="J91" s="56">
        <f t="shared" si="25"/>
        <v>77</v>
      </c>
      <c r="K91" s="57"/>
      <c r="L91" s="65"/>
      <c r="M91" s="65"/>
      <c r="N91" s="59"/>
      <c r="O91" s="59"/>
      <c r="P91" s="57"/>
      <c r="Q91" s="34"/>
      <c r="R91" s="34"/>
      <c r="S91" s="34"/>
    </row>
    <row r="92" spans="1:19" ht="15" x14ac:dyDescent="0.25">
      <c r="A92" s="48">
        <f t="shared" si="23"/>
        <v>90</v>
      </c>
      <c r="B92" s="49">
        <v>5</v>
      </c>
      <c r="C92" s="49">
        <f t="shared" si="18"/>
        <v>18.333333333333332</v>
      </c>
      <c r="D92" s="51">
        <v>78</v>
      </c>
      <c r="E92" s="52">
        <f t="shared" si="29"/>
        <v>205</v>
      </c>
      <c r="F92" s="52">
        <f t="shared" si="24"/>
        <v>179.08800000000002</v>
      </c>
      <c r="G92" s="52">
        <f t="shared" si="20"/>
        <v>45.119223023956835</v>
      </c>
      <c r="H92" s="52">
        <f t="shared" si="21"/>
        <v>224.20722302395686</v>
      </c>
      <c r="I92" s="52">
        <f t="shared" si="22"/>
        <v>390.49424676672487</v>
      </c>
      <c r="J92" s="56">
        <f t="shared" si="25"/>
        <v>78</v>
      </c>
      <c r="K92" s="57"/>
      <c r="L92" s="65"/>
      <c r="M92" s="65"/>
      <c r="N92" s="59"/>
      <c r="O92" s="59"/>
      <c r="P92" s="57"/>
      <c r="Q92" s="34"/>
      <c r="R92" s="34"/>
      <c r="S92" s="34"/>
    </row>
    <row r="93" spans="1:19" ht="15" x14ac:dyDescent="0.25">
      <c r="A93" s="45"/>
      <c r="B93" s="36"/>
      <c r="C93" s="36"/>
      <c r="D93" s="51">
        <v>79</v>
      </c>
      <c r="E93" s="52">
        <f t="shared" si="29"/>
        <v>208</v>
      </c>
      <c r="F93" s="52">
        <f t="shared" si="24"/>
        <v>181.70880000000002</v>
      </c>
      <c r="G93" s="52">
        <f t="shared" si="20"/>
        <v>45.702153370067812</v>
      </c>
      <c r="H93" s="52">
        <f t="shared" si="21"/>
        <v>227.41095337006783</v>
      </c>
      <c r="I93" s="52">
        <f t="shared" si="22"/>
        <v>396.07407711953482</v>
      </c>
      <c r="J93" s="56">
        <f t="shared" si="25"/>
        <v>79</v>
      </c>
      <c r="K93" s="57"/>
      <c r="L93" s="65"/>
      <c r="M93" s="65"/>
      <c r="N93" s="59"/>
      <c r="O93" s="59"/>
      <c r="P93" s="57"/>
      <c r="Q93" s="34"/>
      <c r="R93" s="34"/>
      <c r="S93" s="34"/>
    </row>
    <row r="94" spans="1:19" ht="15" x14ac:dyDescent="0.25">
      <c r="A94" s="45"/>
      <c r="B94" s="36"/>
      <c r="C94" s="36"/>
      <c r="D94" s="51">
        <v>80</v>
      </c>
      <c r="E94" s="52">
        <v>211</v>
      </c>
      <c r="F94" s="52">
        <f t="shared" si="24"/>
        <v>184.32960000000003</v>
      </c>
      <c r="G94" s="52">
        <f t="shared" si="20"/>
        <v>46.284105851003062</v>
      </c>
      <c r="H94" s="52">
        <f t="shared" si="21"/>
        <v>230.61370585100309</v>
      </c>
      <c r="I94" s="52">
        <f t="shared" si="22"/>
        <v>401.65220435716373</v>
      </c>
      <c r="J94" s="56">
        <f t="shared" si="25"/>
        <v>80</v>
      </c>
      <c r="K94" s="57">
        <v>11</v>
      </c>
      <c r="L94" s="65"/>
      <c r="M94" s="65"/>
      <c r="N94" s="59"/>
      <c r="O94" s="59"/>
      <c r="P94" s="57"/>
      <c r="Q94" s="34"/>
      <c r="R94" s="34"/>
      <c r="S94" s="34"/>
    </row>
    <row r="95" spans="1:19" ht="15" x14ac:dyDescent="0.25">
      <c r="A95" s="45"/>
      <c r="B95" s="36"/>
      <c r="C95" s="36"/>
      <c r="D95" s="51">
        <v>80</v>
      </c>
      <c r="E95" s="52">
        <f>E94-K94</f>
        <v>200</v>
      </c>
      <c r="F95" s="52">
        <f t="shared" si="24"/>
        <v>174.72000000000003</v>
      </c>
      <c r="G95" s="52">
        <f t="shared" si="20"/>
        <v>44.145455754865246</v>
      </c>
      <c r="H95" s="52">
        <f t="shared" si="21"/>
        <v>218.86545575486528</v>
      </c>
      <c r="I95" s="52">
        <f t="shared" si="22"/>
        <v>381.19066877305704</v>
      </c>
      <c r="J95" s="56">
        <v>80</v>
      </c>
      <c r="K95" s="57"/>
      <c r="L95" s="66"/>
      <c r="M95" s="66"/>
      <c r="N95" s="59"/>
      <c r="O95" s="59"/>
      <c r="P95" s="57"/>
      <c r="Q95" s="34"/>
      <c r="R95" s="34"/>
      <c r="S95" s="34"/>
    </row>
    <row r="96" spans="1:19" ht="15" x14ac:dyDescent="0.25">
      <c r="A96" s="45"/>
      <c r="B96" s="36"/>
      <c r="C96" s="36"/>
      <c r="D96" s="51">
        <v>81</v>
      </c>
      <c r="E96" s="52">
        <f>$E$95+(D96-$D$95)*($E$100-$E$95)/($D$100-$D$95)</f>
        <v>202.6</v>
      </c>
      <c r="F96" s="52">
        <f t="shared" si="24"/>
        <v>176.99136000000001</v>
      </c>
      <c r="G96" s="52">
        <f t="shared" si="20"/>
        <v>44.652163955121793</v>
      </c>
      <c r="H96" s="52">
        <f t="shared" si="21"/>
        <v>221.64352395512179</v>
      </c>
      <c r="I96" s="52">
        <f t="shared" si="22"/>
        <v>386.02913755517039</v>
      </c>
      <c r="J96" s="56">
        <f t="shared" si="25"/>
        <v>81</v>
      </c>
      <c r="K96" s="57"/>
      <c r="L96" s="65"/>
      <c r="M96" s="65"/>
      <c r="N96" s="59"/>
      <c r="O96" s="59"/>
      <c r="P96" s="57"/>
      <c r="Q96" s="34"/>
      <c r="R96" s="34"/>
      <c r="S96" s="34"/>
    </row>
    <row r="97" spans="1:19" ht="15" x14ac:dyDescent="0.25">
      <c r="A97" s="45"/>
      <c r="B97" s="36"/>
      <c r="C97" s="36"/>
      <c r="D97" s="51">
        <v>82</v>
      </c>
      <c r="E97" s="52">
        <f t="shared" ref="E97:E99" si="30">$E$95+(D97-$D$95)*($E$100-$E$95)/($D$100-$D$95)</f>
        <v>205.2</v>
      </c>
      <c r="F97" s="52">
        <f t="shared" si="24"/>
        <v>179.26272</v>
      </c>
      <c r="G97" s="52">
        <f t="shared" si="20"/>
        <v>45.158115787467153</v>
      </c>
      <c r="H97" s="52">
        <f t="shared" si="21"/>
        <v>224.42083578746715</v>
      </c>
      <c r="I97" s="52">
        <f t="shared" si="22"/>
        <v>390.86628899650526</v>
      </c>
      <c r="J97" s="56">
        <f t="shared" si="25"/>
        <v>82</v>
      </c>
      <c r="K97" s="57"/>
      <c r="L97" s="57"/>
      <c r="M97" s="57"/>
      <c r="N97" s="57"/>
      <c r="O97" s="57"/>
      <c r="P97" s="57"/>
      <c r="Q97" s="34"/>
      <c r="R97" s="34"/>
      <c r="S97" s="34"/>
    </row>
    <row r="98" spans="1:19" ht="15" x14ac:dyDescent="0.25">
      <c r="A98" s="45"/>
      <c r="B98" s="36"/>
      <c r="C98" s="36"/>
      <c r="D98" s="51">
        <v>83</v>
      </c>
      <c r="E98" s="52">
        <f t="shared" si="30"/>
        <v>207.8</v>
      </c>
      <c r="F98" s="52">
        <f t="shared" si="24"/>
        <v>181.53408000000002</v>
      </c>
      <c r="G98" s="52">
        <f t="shared" si="20"/>
        <v>45.663321943731901</v>
      </c>
      <c r="H98" s="52">
        <f t="shared" si="21"/>
        <v>227.1974019437319</v>
      </c>
      <c r="I98" s="52">
        <f t="shared" si="22"/>
        <v>395.70214171866638</v>
      </c>
      <c r="J98" s="56">
        <f t="shared" si="25"/>
        <v>83</v>
      </c>
      <c r="K98" s="57"/>
      <c r="L98" s="57"/>
      <c r="M98" s="57"/>
      <c r="N98" s="57"/>
      <c r="O98" s="57"/>
      <c r="P98" s="57"/>
      <c r="Q98" s="34"/>
      <c r="R98" s="34"/>
      <c r="S98" s="34"/>
    </row>
    <row r="99" spans="1:19" ht="15" x14ac:dyDescent="0.25">
      <c r="A99" s="45"/>
      <c r="B99" s="36"/>
      <c r="C99" s="36"/>
      <c r="D99" s="51">
        <v>84</v>
      </c>
      <c r="E99" s="52">
        <f t="shared" si="30"/>
        <v>210.4</v>
      </c>
      <c r="F99" s="52">
        <f t="shared" si="24"/>
        <v>183.80544000000003</v>
      </c>
      <c r="G99" s="52">
        <f t="shared" si="20"/>
        <v>46.167792832806036</v>
      </c>
      <c r="H99" s="52">
        <f t="shared" si="21"/>
        <v>229.97323283280608</v>
      </c>
      <c r="I99" s="52">
        <f t="shared" si="22"/>
        <v>400.53671385047056</v>
      </c>
      <c r="J99" s="56">
        <f t="shared" si="25"/>
        <v>84</v>
      </c>
      <c r="K99" s="57"/>
      <c r="L99" s="57"/>
      <c r="M99" s="57"/>
      <c r="N99" s="57"/>
      <c r="O99" s="57"/>
      <c r="P99" s="57"/>
      <c r="Q99" s="34"/>
      <c r="R99" s="34"/>
      <c r="S99" s="34"/>
    </row>
    <row r="100" spans="1:19" ht="15" x14ac:dyDescent="0.25">
      <c r="A100" s="45"/>
      <c r="B100" s="36"/>
      <c r="C100" s="36"/>
      <c r="D100" s="51">
        <v>85</v>
      </c>
      <c r="E100" s="52">
        <v>213</v>
      </c>
      <c r="F100" s="52">
        <f t="shared" si="24"/>
        <v>186.07680000000005</v>
      </c>
      <c r="G100" s="52">
        <f t="shared" si="20"/>
        <v>46.671538591528673</v>
      </c>
      <c r="H100" s="52">
        <f t="shared" si="21"/>
        <v>232.74833859152872</v>
      </c>
      <c r="I100" s="52">
        <f t="shared" si="22"/>
        <v>405.37002304691242</v>
      </c>
      <c r="J100" s="56">
        <f t="shared" si="25"/>
        <v>85</v>
      </c>
      <c r="K100" s="57">
        <v>10</v>
      </c>
      <c r="L100" s="57"/>
      <c r="M100" s="57"/>
      <c r="N100" s="57"/>
      <c r="O100" s="57"/>
      <c r="P100" s="57"/>
      <c r="Q100" s="34"/>
      <c r="R100" s="34"/>
      <c r="S100" s="34"/>
    </row>
    <row r="101" spans="1:19" ht="15" x14ac:dyDescent="0.25">
      <c r="A101" s="45"/>
      <c r="B101" s="36"/>
      <c r="C101" s="36"/>
      <c r="D101" s="51">
        <v>85</v>
      </c>
      <c r="E101" s="52">
        <f>E100-K100</f>
        <v>203</v>
      </c>
      <c r="F101" s="52">
        <f t="shared" si="24"/>
        <v>177.34080000000003</v>
      </c>
      <c r="G101" s="52">
        <f t="shared" si="20"/>
        <v>44.730051658603102</v>
      </c>
      <c r="H101" s="52">
        <f t="shared" si="21"/>
        <v>222.07085165860315</v>
      </c>
      <c r="I101" s="52">
        <f t="shared" si="22"/>
        <v>386.77339997206712</v>
      </c>
      <c r="J101" s="56">
        <v>85</v>
      </c>
      <c r="K101" s="57"/>
      <c r="L101" s="57"/>
      <c r="M101" s="57"/>
      <c r="N101" s="57"/>
      <c r="O101" s="57"/>
      <c r="P101" s="57"/>
      <c r="Q101" s="34"/>
      <c r="R101" s="34"/>
      <c r="S101" s="34"/>
    </row>
    <row r="102" spans="1:19" ht="15" x14ac:dyDescent="0.25">
      <c r="A102" s="45"/>
      <c r="B102" s="36"/>
      <c r="C102" s="36"/>
      <c r="D102" s="51">
        <v>86</v>
      </c>
      <c r="E102" s="52">
        <f>$E$101+(D102-$D$101)*($E$106-$E$101)/($D$106-$D$101)</f>
        <v>205.4</v>
      </c>
      <c r="F102" s="52">
        <f t="shared" si="24"/>
        <v>179.43744000000004</v>
      </c>
      <c r="G102" s="52">
        <f t="shared" si="20"/>
        <v>45.197004138831623</v>
      </c>
      <c r="H102" s="52">
        <f t="shared" si="21"/>
        <v>224.63444413883167</v>
      </c>
      <c r="I102" s="52">
        <f t="shared" si="22"/>
        <v>391.23832354179848</v>
      </c>
      <c r="J102" s="56">
        <f t="shared" si="25"/>
        <v>86</v>
      </c>
      <c r="K102" s="57"/>
      <c r="L102" s="57"/>
      <c r="M102" s="57"/>
      <c r="N102" s="57"/>
      <c r="O102" s="57"/>
      <c r="P102" s="57"/>
      <c r="Q102" s="34"/>
      <c r="R102" s="34"/>
      <c r="S102" s="34"/>
    </row>
    <row r="103" spans="1:19" ht="15" x14ac:dyDescent="0.25">
      <c r="A103" s="45"/>
      <c r="B103" s="36"/>
      <c r="C103" s="36"/>
      <c r="D103" s="51">
        <v>87</v>
      </c>
      <c r="E103" s="52">
        <f t="shared" ref="E103:E105" si="31">$E$101+(D103-$D$101)*($E$106-$E$101)/($D$106-$D$101)</f>
        <v>207.8</v>
      </c>
      <c r="F103" s="52">
        <f t="shared" si="24"/>
        <v>181.53408000000002</v>
      </c>
      <c r="G103" s="52">
        <f t="shared" si="20"/>
        <v>45.663321943731901</v>
      </c>
      <c r="H103" s="52">
        <f t="shared" si="21"/>
        <v>227.1974019437319</v>
      </c>
      <c r="I103" s="52">
        <f t="shared" si="22"/>
        <v>395.70214171866638</v>
      </c>
      <c r="J103" s="56">
        <f t="shared" si="25"/>
        <v>87</v>
      </c>
      <c r="K103" s="57"/>
      <c r="L103" s="57"/>
      <c r="M103" s="57"/>
      <c r="N103" s="57"/>
      <c r="O103" s="57"/>
      <c r="P103" s="57"/>
      <c r="Q103" s="34"/>
      <c r="R103" s="34"/>
      <c r="S103" s="34"/>
    </row>
    <row r="104" spans="1:19" ht="15" x14ac:dyDescent="0.25">
      <c r="A104" s="45"/>
      <c r="B104" s="36"/>
      <c r="C104" s="36"/>
      <c r="D104" s="51">
        <v>88</v>
      </c>
      <c r="E104" s="52">
        <f t="shared" si="31"/>
        <v>210.2</v>
      </c>
      <c r="F104" s="52">
        <f t="shared" si="24"/>
        <v>183.63072</v>
      </c>
      <c r="G104" s="52">
        <f t="shared" si="20"/>
        <v>46.129013251634447</v>
      </c>
      <c r="H104" s="52">
        <f t="shared" si="21"/>
        <v>229.75973325163443</v>
      </c>
      <c r="I104" s="52">
        <f t="shared" si="22"/>
        <v>400.1648687465966</v>
      </c>
      <c r="J104" s="56">
        <f t="shared" si="25"/>
        <v>88</v>
      </c>
      <c r="K104" s="57"/>
      <c r="L104" s="57"/>
      <c r="M104" s="57"/>
      <c r="N104" s="57"/>
      <c r="O104" s="57"/>
      <c r="P104" s="57"/>
      <c r="Q104" s="34"/>
      <c r="R104" s="34"/>
      <c r="S104" s="34"/>
    </row>
    <row r="105" spans="1:19" ht="15" x14ac:dyDescent="0.25">
      <c r="A105" s="45"/>
      <c r="B105" s="36"/>
      <c r="C105" s="36"/>
      <c r="D105" s="51">
        <v>89</v>
      </c>
      <c r="E105" s="52">
        <f t="shared" si="31"/>
        <v>212.6</v>
      </c>
      <c r="F105" s="52">
        <f t="shared" si="24"/>
        <v>185.72736000000003</v>
      </c>
      <c r="G105" s="52">
        <f t="shared" si="20"/>
        <v>46.594086043363802</v>
      </c>
      <c r="H105" s="52">
        <f t="shared" si="21"/>
        <v>232.32144604336384</v>
      </c>
      <c r="I105" s="52">
        <f t="shared" si="22"/>
        <v>404.62651852552534</v>
      </c>
      <c r="J105" s="56">
        <f t="shared" si="25"/>
        <v>89</v>
      </c>
      <c r="K105" s="57"/>
      <c r="L105" s="57"/>
      <c r="M105" s="57"/>
      <c r="N105" s="57"/>
      <c r="O105" s="57"/>
      <c r="P105" s="57"/>
      <c r="Q105" s="34"/>
      <c r="R105" s="34"/>
      <c r="S105" s="34"/>
    </row>
    <row r="106" spans="1:19" ht="15" x14ac:dyDescent="0.25">
      <c r="A106" s="45"/>
      <c r="B106" s="36"/>
      <c r="C106" s="36"/>
      <c r="D106" s="51">
        <v>90</v>
      </c>
      <c r="E106" s="52">
        <v>215</v>
      </c>
      <c r="F106" s="52">
        <f t="shared" si="24"/>
        <v>187.82400000000004</v>
      </c>
      <c r="G106" s="52">
        <f t="shared" si="20"/>
        <v>47.05854810918273</v>
      </c>
      <c r="H106" s="52">
        <f t="shared" si="21"/>
        <v>234.88254810918278</v>
      </c>
      <c r="I106" s="52">
        <f t="shared" si="22"/>
        <v>409.0871046234933</v>
      </c>
      <c r="J106" s="56">
        <f t="shared" si="25"/>
        <v>90</v>
      </c>
      <c r="K106" s="57">
        <f>E106</f>
        <v>215</v>
      </c>
      <c r="L106" s="57"/>
      <c r="M106" s="57"/>
      <c r="N106" s="57"/>
      <c r="O106" s="57"/>
      <c r="P106" s="57"/>
      <c r="Q106" s="34"/>
      <c r="R106" s="34"/>
      <c r="S106" s="34"/>
    </row>
    <row r="107" spans="1:19" ht="15" x14ac:dyDescent="0.25">
      <c r="A107" s="45"/>
      <c r="B107" s="36"/>
      <c r="C107" s="36"/>
      <c r="D107" s="51">
        <v>90</v>
      </c>
      <c r="E107" s="52">
        <v>0</v>
      </c>
      <c r="F107" s="52">
        <f t="shared" si="24"/>
        <v>0</v>
      </c>
      <c r="G107" s="52">
        <v>0</v>
      </c>
      <c r="H107" s="52">
        <f t="shared" si="21"/>
        <v>0</v>
      </c>
      <c r="I107" s="52">
        <f t="shared" si="22"/>
        <v>0</v>
      </c>
      <c r="J107" s="56">
        <v>90</v>
      </c>
      <c r="K107" s="57"/>
      <c r="L107" s="57"/>
      <c r="M107" s="57"/>
      <c r="N107" s="57"/>
      <c r="O107" s="57"/>
      <c r="P107" s="57"/>
      <c r="Q107" s="34"/>
      <c r="R107" s="34"/>
      <c r="S107" s="34"/>
    </row>
    <row r="108" spans="1:19" ht="15" x14ac:dyDescent="0.25">
      <c r="A108" s="35"/>
      <c r="B108" s="36"/>
      <c r="C108" s="34"/>
      <c r="D108" s="40"/>
      <c r="E108" s="39"/>
      <c r="F108" s="39"/>
      <c r="G108" s="39"/>
      <c r="H108" s="39"/>
      <c r="I108" s="43"/>
      <c r="J108" s="43"/>
      <c r="K108" s="43"/>
      <c r="L108" s="43"/>
      <c r="M108" s="43"/>
      <c r="N108" s="43"/>
      <c r="O108" s="43"/>
      <c r="P108" s="43"/>
      <c r="Q108" s="34"/>
      <c r="R108" s="34"/>
      <c r="S108" s="34"/>
    </row>
    <row r="109" spans="1:19" x14ac:dyDescent="0.2">
      <c r="A109" s="1"/>
      <c r="B109" s="17"/>
      <c r="D109" s="19"/>
      <c r="E109" s="18"/>
      <c r="F109" s="18"/>
      <c r="G109" s="18"/>
      <c r="H109" s="18"/>
      <c r="I109" s="44"/>
      <c r="J109" s="44"/>
      <c r="K109" s="44"/>
      <c r="L109" s="44"/>
      <c r="M109" s="44"/>
      <c r="N109" s="44"/>
      <c r="O109" s="44"/>
      <c r="P109" s="44"/>
    </row>
    <row r="110" spans="1:19" x14ac:dyDescent="0.2">
      <c r="A110" s="1"/>
      <c r="B110" s="17"/>
      <c r="D110" s="19"/>
      <c r="E110" s="18"/>
      <c r="F110" s="18"/>
      <c r="G110" s="18"/>
      <c r="H110" s="18"/>
      <c r="I110" s="44"/>
      <c r="J110" s="44"/>
      <c r="K110" s="44"/>
      <c r="L110" s="44"/>
      <c r="M110" s="44"/>
      <c r="N110" s="44"/>
      <c r="O110" s="44"/>
      <c r="P110" s="44"/>
    </row>
    <row r="111" spans="1:19" x14ac:dyDescent="0.2">
      <c r="A111" s="1"/>
      <c r="B111" s="17"/>
      <c r="D111" s="19"/>
      <c r="E111" s="18"/>
      <c r="F111" s="18"/>
      <c r="G111" s="18"/>
      <c r="H111" s="18"/>
      <c r="I111" s="44"/>
      <c r="J111" s="44"/>
      <c r="K111" s="44"/>
      <c r="L111" s="44"/>
      <c r="M111" s="44"/>
      <c r="N111" s="44"/>
      <c r="O111" s="44"/>
      <c r="P111" s="44"/>
    </row>
    <row r="112" spans="1:19" x14ac:dyDescent="0.2">
      <c r="A112" s="1"/>
      <c r="B112" s="17"/>
      <c r="D112" s="19"/>
      <c r="E112" s="18"/>
      <c r="F112" s="18"/>
      <c r="G112" s="18"/>
      <c r="H112" s="18"/>
      <c r="I112" s="44"/>
      <c r="J112" s="44"/>
      <c r="K112" s="44"/>
      <c r="L112" s="44"/>
      <c r="M112" s="44"/>
      <c r="N112" s="44"/>
      <c r="O112" s="44"/>
      <c r="P112" s="44"/>
    </row>
    <row r="113" spans="1:16" x14ac:dyDescent="0.2">
      <c r="A113" s="1"/>
      <c r="B113" s="17"/>
      <c r="D113" s="19"/>
      <c r="E113" s="18"/>
      <c r="F113" s="18"/>
      <c r="G113" s="18"/>
      <c r="H113" s="18"/>
      <c r="I113" s="44"/>
      <c r="J113" s="44"/>
      <c r="K113" s="44"/>
      <c r="L113" s="44"/>
      <c r="M113" s="44"/>
      <c r="N113" s="44"/>
      <c r="O113" s="44"/>
      <c r="P113" s="44"/>
    </row>
    <row r="114" spans="1:16" x14ac:dyDescent="0.2">
      <c r="A114" s="1"/>
    </row>
    <row r="115" spans="1:16" x14ac:dyDescent="0.2">
      <c r="A115" s="1"/>
    </row>
    <row r="116" spans="1:16" x14ac:dyDescent="0.2">
      <c r="A116" s="1"/>
    </row>
    <row r="117" spans="1:16" x14ac:dyDescent="0.2">
      <c r="A117" s="1"/>
    </row>
    <row r="118" spans="1:16" x14ac:dyDescent="0.2">
      <c r="A118" s="1"/>
    </row>
    <row r="119" spans="1:16" x14ac:dyDescent="0.2">
      <c r="A119" s="1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 e affichage</vt:lpstr>
      <vt:lpstr>Modèle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CRPF</dc:creator>
  <cp:lastModifiedBy>OCCI_OG</cp:lastModifiedBy>
  <dcterms:created xsi:type="dcterms:W3CDTF">2013-03-21T16:18:42Z</dcterms:created>
  <dcterms:modified xsi:type="dcterms:W3CDTF">2020-04-27T06:40:58Z</dcterms:modified>
</cp:coreProperties>
</file>