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07 - BSCC &amp; LBP (ASLGF Cévennes ardéchoises - La Poste n° 4)\Dossier labellisation\"/>
    </mc:Choice>
  </mc:AlternateContent>
  <bookViews>
    <workbookView xWindow="0" yWindow="0" windowWidth="17970" windowHeight="8280"/>
  </bookViews>
  <sheets>
    <sheet name="Quantification 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2" l="1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2" i="2"/>
  <c r="R4" i="2" l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P4" i="2"/>
  <c r="P5" i="2"/>
  <c r="P6" i="2"/>
  <c r="P7" i="2"/>
  <c r="P8" i="2"/>
  <c r="P9" i="2"/>
  <c r="P10" i="2" s="1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3" i="2"/>
  <c r="D92" i="2" l="1"/>
  <c r="E92" i="2" s="1"/>
  <c r="D93" i="2"/>
  <c r="E93" i="2" s="1"/>
  <c r="D94" i="2"/>
  <c r="E94" i="2" s="1"/>
  <c r="D95" i="2"/>
  <c r="E95" i="2" s="1"/>
  <c r="D96" i="2"/>
  <c r="E96" i="2" s="1"/>
  <c r="D97" i="2"/>
  <c r="E97" i="2" s="1"/>
  <c r="D98" i="2"/>
  <c r="E98" i="2" s="1"/>
  <c r="D99" i="2"/>
  <c r="E99" i="2" s="1"/>
  <c r="D100" i="2"/>
  <c r="E100" i="2" s="1"/>
  <c r="D101" i="2"/>
  <c r="E101" i="2" s="1"/>
  <c r="D102" i="2"/>
  <c r="E102" i="2" s="1"/>
  <c r="D103" i="2"/>
  <c r="E103" i="2" s="1"/>
  <c r="D104" i="2"/>
  <c r="E104" i="2" s="1"/>
  <c r="D105" i="2"/>
  <c r="E105" i="2" s="1"/>
  <c r="D106" i="2"/>
  <c r="E106" i="2" s="1"/>
  <c r="D107" i="2"/>
  <c r="E107" i="2" s="1"/>
  <c r="D108" i="2"/>
  <c r="E108" i="2" s="1"/>
  <c r="D109" i="2"/>
  <c r="E109" i="2" s="1"/>
  <c r="D110" i="2"/>
  <c r="E110" i="2" s="1"/>
  <c r="D111" i="2"/>
  <c r="E111" i="2" s="1"/>
  <c r="D112" i="2"/>
  <c r="E112" i="2" s="1"/>
  <c r="B92" i="2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B108" i="2" s="1"/>
  <c r="B109" i="2" s="1"/>
  <c r="B110" i="2" s="1"/>
  <c r="B111" i="2" s="1"/>
  <c r="B112" i="2" s="1"/>
  <c r="J109" i="2"/>
  <c r="J112" i="2"/>
  <c r="I98" i="2"/>
  <c r="J98" i="2" s="1"/>
  <c r="I99" i="2"/>
  <c r="J99" i="2" s="1"/>
  <c r="I100" i="2"/>
  <c r="J100" i="2" s="1"/>
  <c r="I101" i="2"/>
  <c r="J101" i="2" s="1"/>
  <c r="I102" i="2"/>
  <c r="J102" i="2" s="1"/>
  <c r="I103" i="2"/>
  <c r="J103" i="2" s="1"/>
  <c r="I104" i="2"/>
  <c r="J104" i="2" s="1"/>
  <c r="I105" i="2"/>
  <c r="J105" i="2" s="1"/>
  <c r="I106" i="2"/>
  <c r="J106" i="2" s="1"/>
  <c r="I107" i="2"/>
  <c r="J107" i="2" s="1"/>
  <c r="I108" i="2"/>
  <c r="J108" i="2" s="1"/>
  <c r="I109" i="2"/>
  <c r="I110" i="2"/>
  <c r="J110" i="2" s="1"/>
  <c r="I111" i="2"/>
  <c r="J111" i="2" s="1"/>
  <c r="I112" i="2"/>
  <c r="I113" i="2"/>
  <c r="J113" i="2" s="1"/>
  <c r="I114" i="2"/>
  <c r="J114" i="2" s="1"/>
  <c r="I97" i="2"/>
  <c r="G111" i="2"/>
  <c r="G112" i="2"/>
  <c r="G113" i="2"/>
  <c r="G110" i="2"/>
  <c r="G106" i="2"/>
  <c r="G107" i="2"/>
  <c r="G108" i="2"/>
  <c r="G105" i="2"/>
  <c r="G101" i="2"/>
  <c r="G102" i="2"/>
  <c r="G103" i="2"/>
  <c r="G100" i="2"/>
  <c r="G96" i="2"/>
  <c r="G97" i="2"/>
  <c r="G98" i="2"/>
  <c r="G95" i="2"/>
  <c r="G91" i="2"/>
  <c r="G92" i="2"/>
  <c r="G93" i="2"/>
  <c r="G90" i="2"/>
  <c r="G86" i="2"/>
  <c r="G87" i="2"/>
  <c r="G88" i="2"/>
  <c r="G85" i="2"/>
  <c r="G81" i="2"/>
  <c r="G82" i="2"/>
  <c r="G83" i="2"/>
  <c r="G80" i="2"/>
  <c r="G76" i="2"/>
  <c r="G77" i="2"/>
  <c r="G78" i="2"/>
  <c r="G75" i="2"/>
  <c r="G70" i="2"/>
  <c r="G71" i="2"/>
  <c r="G72" i="2"/>
  <c r="G69" i="2"/>
  <c r="G65" i="2"/>
  <c r="G66" i="2"/>
  <c r="G67" i="2"/>
  <c r="G64" i="2"/>
  <c r="G60" i="2"/>
  <c r="G61" i="2"/>
  <c r="G62" i="2"/>
  <c r="G59" i="2"/>
  <c r="G55" i="2"/>
  <c r="G56" i="2"/>
  <c r="G57" i="2"/>
  <c r="G54" i="2"/>
  <c r="G50" i="2"/>
  <c r="G51" i="2"/>
  <c r="G52" i="2"/>
  <c r="G49" i="2"/>
  <c r="G45" i="2"/>
  <c r="G46" i="2"/>
  <c r="G47" i="2"/>
  <c r="G44" i="2"/>
  <c r="G39" i="2"/>
  <c r="G40" i="2"/>
  <c r="G41" i="2"/>
  <c r="G38" i="2"/>
  <c r="G34" i="2"/>
  <c r="G35" i="2"/>
  <c r="G36" i="2"/>
  <c r="G33" i="2"/>
  <c r="G30" i="2"/>
  <c r="G31" i="2"/>
  <c r="G29" i="2"/>
  <c r="G28" i="2"/>
  <c r="G114" i="2"/>
  <c r="G109" i="2"/>
  <c r="G104" i="2"/>
  <c r="G99" i="2"/>
  <c r="F104" i="2"/>
  <c r="F105" i="2" s="1"/>
  <c r="F106" i="2" s="1"/>
  <c r="F107" i="2" s="1"/>
  <c r="F108" i="2" s="1"/>
  <c r="F109" i="2" s="1"/>
  <c r="F110" i="2" s="1"/>
  <c r="F111" i="2" s="1"/>
  <c r="F112" i="2" s="1"/>
  <c r="F113" i="2" s="1"/>
  <c r="F114" i="2" s="1"/>
  <c r="F98" i="2"/>
  <c r="F99" i="2" s="1"/>
  <c r="F100" i="2" s="1"/>
  <c r="F101" i="2" s="1"/>
  <c r="F102" i="2" s="1"/>
  <c r="F103" i="2" s="1"/>
  <c r="G94" i="2"/>
  <c r="G89" i="2"/>
  <c r="G84" i="2"/>
  <c r="G79" i="2"/>
  <c r="G74" i="2"/>
  <c r="G73" i="2"/>
  <c r="G68" i="2"/>
  <c r="G63" i="2"/>
  <c r="G58" i="2"/>
  <c r="G53" i="2"/>
  <c r="G48" i="2"/>
  <c r="G43" i="2"/>
  <c r="K5" i="2"/>
  <c r="K6" i="2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F4" i="2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F44" i="2" s="1"/>
  <c r="F45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1" i="2" s="1"/>
  <c r="F72" i="2" s="1"/>
  <c r="F73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3" i="2" s="1"/>
  <c r="F94" i="2" s="1"/>
  <c r="F95" i="2" s="1"/>
  <c r="F96" i="2" s="1"/>
  <c r="F97" i="2" s="1"/>
  <c r="G42" i="2"/>
  <c r="G37" i="2"/>
  <c r="G32" i="2"/>
  <c r="W11" i="2" l="1"/>
  <c r="D47" i="2"/>
  <c r="E47" i="2" s="1"/>
  <c r="D51" i="2"/>
  <c r="E51" i="2" s="1"/>
  <c r="D52" i="2"/>
  <c r="E52" i="2" s="1"/>
  <c r="D54" i="2"/>
  <c r="E54" i="2" s="1"/>
  <c r="D55" i="2"/>
  <c r="E55" i="2" s="1"/>
  <c r="D59" i="2"/>
  <c r="E59" i="2" s="1"/>
  <c r="D60" i="2"/>
  <c r="E60" i="2" s="1"/>
  <c r="D63" i="2"/>
  <c r="E63" i="2" s="1"/>
  <c r="D66" i="2"/>
  <c r="E66" i="2" s="1"/>
  <c r="D67" i="2"/>
  <c r="E67" i="2" s="1"/>
  <c r="D68" i="2"/>
  <c r="E68" i="2" s="1"/>
  <c r="D70" i="2"/>
  <c r="E70" i="2" s="1"/>
  <c r="D71" i="2"/>
  <c r="E71" i="2" s="1"/>
  <c r="D75" i="2"/>
  <c r="E75" i="2" s="1"/>
  <c r="D76" i="2"/>
  <c r="E76" i="2" s="1"/>
  <c r="D82" i="2"/>
  <c r="E82" i="2" s="1"/>
  <c r="D83" i="2"/>
  <c r="E83" i="2" s="1"/>
  <c r="D84" i="2"/>
  <c r="E84" i="2" s="1"/>
  <c r="D87" i="2"/>
  <c r="E87" i="2" s="1"/>
  <c r="D56" i="2"/>
  <c r="E56" i="2" s="1"/>
  <c r="D57" i="2"/>
  <c r="E57" i="2" s="1"/>
  <c r="D64" i="2"/>
  <c r="E64" i="2" s="1"/>
  <c r="D72" i="2"/>
  <c r="E72" i="2" s="1"/>
  <c r="D73" i="2"/>
  <c r="E73" i="2" s="1"/>
  <c r="D81" i="2"/>
  <c r="E81" i="2" s="1"/>
  <c r="D89" i="2"/>
  <c r="E89" i="2" s="1"/>
  <c r="D46" i="2"/>
  <c r="E46" i="2" s="1"/>
  <c r="D50" i="2"/>
  <c r="E50" i="2" s="1"/>
  <c r="D58" i="2"/>
  <c r="E58" i="2" s="1"/>
  <c r="D62" i="2"/>
  <c r="E62" i="2" s="1"/>
  <c r="D74" i="2"/>
  <c r="E74" i="2" s="1"/>
  <c r="D78" i="2"/>
  <c r="E78" i="2" s="1"/>
  <c r="D86" i="2"/>
  <c r="E86" i="2" s="1"/>
  <c r="D90" i="2"/>
  <c r="E90" i="2" s="1"/>
  <c r="D45" i="2"/>
  <c r="E45" i="2" s="1"/>
  <c r="D48" i="2"/>
  <c r="E48" i="2" s="1"/>
  <c r="D49" i="2"/>
  <c r="E49" i="2" s="1"/>
  <c r="D53" i="2"/>
  <c r="E53" i="2" s="1"/>
  <c r="D61" i="2"/>
  <c r="E61" i="2" s="1"/>
  <c r="D65" i="2"/>
  <c r="E65" i="2" s="1"/>
  <c r="D69" i="2"/>
  <c r="E69" i="2" s="1"/>
  <c r="D77" i="2"/>
  <c r="E77" i="2" s="1"/>
  <c r="D79" i="2"/>
  <c r="E79" i="2" s="1"/>
  <c r="D80" i="2"/>
  <c r="E80" i="2" s="1"/>
  <c r="D85" i="2"/>
  <c r="E85" i="2" s="1"/>
  <c r="D88" i="2"/>
  <c r="E88" i="2" s="1"/>
  <c r="D91" i="2"/>
  <c r="E91" i="2" s="1"/>
  <c r="B45" i="2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I50" i="2" l="1"/>
  <c r="J50" i="2" s="1"/>
  <c r="I52" i="2"/>
  <c r="J52" i="2" s="1"/>
  <c r="I54" i="2"/>
  <c r="I58" i="2"/>
  <c r="J58" i="2" s="1"/>
  <c r="I60" i="2"/>
  <c r="J60" i="2" s="1"/>
  <c r="I66" i="2"/>
  <c r="I68" i="2"/>
  <c r="J68" i="2" s="1"/>
  <c r="I74" i="2"/>
  <c r="J74" i="2" s="1"/>
  <c r="I76" i="2"/>
  <c r="J76" i="2" s="1"/>
  <c r="I78" i="2"/>
  <c r="I82" i="2"/>
  <c r="J82" i="2" s="1"/>
  <c r="I84" i="2"/>
  <c r="J84" i="2" s="1"/>
  <c r="I86" i="2"/>
  <c r="I90" i="2"/>
  <c r="J90" i="2" s="1"/>
  <c r="I92" i="2"/>
  <c r="J92" i="2" s="1"/>
  <c r="I49" i="2"/>
  <c r="I51" i="2"/>
  <c r="J51" i="2" s="1"/>
  <c r="I53" i="2"/>
  <c r="J53" i="2" s="1"/>
  <c r="I55" i="2"/>
  <c r="J55" i="2" s="1"/>
  <c r="I56" i="2"/>
  <c r="J56" i="2" s="1"/>
  <c r="I57" i="2"/>
  <c r="J57" i="2" s="1"/>
  <c r="I59" i="2"/>
  <c r="J59" i="2" s="1"/>
  <c r="I61" i="2"/>
  <c r="J61" i="2" s="1"/>
  <c r="I63" i="2"/>
  <c r="J63" i="2" s="1"/>
  <c r="I64" i="2"/>
  <c r="J64" i="2" s="1"/>
  <c r="I65" i="2"/>
  <c r="J65" i="2" s="1"/>
  <c r="I67" i="2"/>
  <c r="J67" i="2" s="1"/>
  <c r="I69" i="2"/>
  <c r="J69" i="2" s="1"/>
  <c r="I71" i="2"/>
  <c r="J71" i="2" s="1"/>
  <c r="I72" i="2"/>
  <c r="J72" i="2" s="1"/>
  <c r="I73" i="2"/>
  <c r="J73" i="2" s="1"/>
  <c r="I75" i="2"/>
  <c r="J75" i="2" s="1"/>
  <c r="I77" i="2"/>
  <c r="J77" i="2" s="1"/>
  <c r="I79" i="2"/>
  <c r="J79" i="2" s="1"/>
  <c r="I80" i="2"/>
  <c r="J80" i="2" s="1"/>
  <c r="I81" i="2"/>
  <c r="J81" i="2" s="1"/>
  <c r="I83" i="2"/>
  <c r="J83" i="2" s="1"/>
  <c r="I85" i="2"/>
  <c r="J85" i="2" s="1"/>
  <c r="I87" i="2"/>
  <c r="J87" i="2" s="1"/>
  <c r="I88" i="2"/>
  <c r="J88" i="2" s="1"/>
  <c r="I89" i="2"/>
  <c r="J89" i="2" s="1"/>
  <c r="I91" i="2"/>
  <c r="J91" i="2" s="1"/>
  <c r="I93" i="2"/>
  <c r="J93" i="2" s="1"/>
  <c r="I95" i="2"/>
  <c r="J95" i="2" s="1"/>
  <c r="I96" i="2"/>
  <c r="J96" i="2" s="1"/>
  <c r="J97" i="2"/>
  <c r="I48" i="2"/>
  <c r="K4" i="2"/>
  <c r="J78" i="2" l="1"/>
  <c r="J66" i="2"/>
  <c r="J86" i="2"/>
  <c r="J54" i="2"/>
  <c r="I94" i="2"/>
  <c r="J94" i="2" s="1"/>
  <c r="I70" i="2"/>
  <c r="J70" i="2" s="1"/>
  <c r="I62" i="2"/>
  <c r="J62" i="2" s="1"/>
  <c r="W13" i="2" l="1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3" i="2"/>
  <c r="I34" i="2" l="1"/>
  <c r="I35" i="2"/>
  <c r="I41" i="2"/>
  <c r="J41" i="2" s="1"/>
  <c r="J49" i="2"/>
  <c r="I40" i="2"/>
  <c r="I36" i="2"/>
  <c r="K3" i="2"/>
  <c r="F3" i="2"/>
  <c r="J48" i="2" l="1"/>
  <c r="I42" i="2"/>
  <c r="J42" i="2" s="1"/>
  <c r="J35" i="2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I47" i="2"/>
  <c r="J47" i="2" s="1"/>
  <c r="I46" i="2"/>
  <c r="J46" i="2" s="1"/>
  <c r="I43" i="2"/>
  <c r="J43" i="2" s="1"/>
  <c r="I31" i="2"/>
  <c r="J31" i="2" s="1"/>
  <c r="I30" i="2"/>
  <c r="J30" i="2" s="1"/>
  <c r="J40" i="2"/>
  <c r="J36" i="2"/>
  <c r="W7" i="2" l="1"/>
  <c r="S3" i="2" l="1"/>
  <c r="S4" i="2" l="1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S6" i="2" l="1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D6" i="2" l="1"/>
  <c r="E6" i="2" s="1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S8" i="2" l="1"/>
  <c r="D7" i="2"/>
  <c r="E7" i="2" s="1"/>
  <c r="I20" i="2"/>
  <c r="J20" i="2" s="1"/>
  <c r="W2" i="2" s="1"/>
  <c r="I28" i="2"/>
  <c r="J28" i="2" s="1"/>
  <c r="S9" i="2" l="1"/>
  <c r="D8" i="2"/>
  <c r="E8" i="2" s="1"/>
  <c r="D9" i="2" l="1"/>
  <c r="E9" i="2" s="1"/>
  <c r="S10" i="2"/>
  <c r="S11" i="2" l="1"/>
  <c r="D10" i="2"/>
  <c r="E10" i="2" s="1"/>
  <c r="D11" i="2" l="1"/>
  <c r="E11" i="2" s="1"/>
  <c r="S12" i="2"/>
  <c r="S13" i="2" l="1"/>
  <c r="D12" i="2"/>
  <c r="E12" i="2" s="1"/>
  <c r="D13" i="2" l="1"/>
  <c r="E13" i="2" s="1"/>
  <c r="S14" i="2"/>
  <c r="S15" i="2" l="1"/>
  <c r="D14" i="2"/>
  <c r="E14" i="2" s="1"/>
  <c r="D15" i="2" l="1"/>
  <c r="E15" i="2" s="1"/>
  <c r="S16" i="2"/>
  <c r="S17" i="2" l="1"/>
  <c r="D16" i="2"/>
  <c r="E16" i="2" s="1"/>
  <c r="D17" i="2" l="1"/>
  <c r="E17" i="2" s="1"/>
  <c r="S18" i="2"/>
  <c r="D18" i="2" l="1"/>
  <c r="E18" i="2" s="1"/>
  <c r="S19" i="2"/>
  <c r="S20" i="2" l="1"/>
  <c r="D19" i="2"/>
  <c r="E19" i="2" s="1"/>
  <c r="S21" i="2" l="1"/>
  <c r="D20" i="2"/>
  <c r="E20" i="2" s="1"/>
  <c r="S22" i="2" l="1"/>
  <c r="D21" i="2"/>
  <c r="E21" i="2" s="1"/>
  <c r="D22" i="2" l="1"/>
  <c r="E22" i="2" s="1"/>
  <c r="S23" i="2"/>
  <c r="S24" i="2" l="1"/>
  <c r="D23" i="2"/>
  <c r="E23" i="2" s="1"/>
  <c r="D24" i="2" l="1"/>
  <c r="E24" i="2" s="1"/>
  <c r="S25" i="2"/>
  <c r="S26" i="2" l="1"/>
  <c r="D25" i="2"/>
  <c r="E25" i="2" s="1"/>
  <c r="D26" i="2" l="1"/>
  <c r="E26" i="2" s="1"/>
  <c r="S27" i="2"/>
  <c r="S28" i="2" l="1"/>
  <c r="D27" i="2"/>
  <c r="E27" i="2" s="1"/>
  <c r="D28" i="2" l="1"/>
  <c r="E28" i="2" s="1"/>
  <c r="S29" i="2"/>
  <c r="S30" i="2" l="1"/>
  <c r="D29" i="2"/>
  <c r="E29" i="2" s="1"/>
  <c r="D30" i="2" l="1"/>
  <c r="E30" i="2" s="1"/>
  <c r="S31" i="2"/>
  <c r="S32" i="2" l="1"/>
  <c r="D31" i="2"/>
  <c r="E31" i="2" s="1"/>
  <c r="D32" i="2" l="1"/>
  <c r="E32" i="2" s="1"/>
  <c r="W5" i="2" s="1"/>
  <c r="W6" i="2" s="1"/>
  <c r="S33" i="2"/>
  <c r="S34" i="2" l="1"/>
  <c r="W14" i="2" s="1"/>
  <c r="D33" i="2"/>
  <c r="E33" i="2" s="1"/>
  <c r="D34" i="2" l="1"/>
  <c r="E34" i="2" s="1"/>
  <c r="S35" i="2"/>
  <c r="S36" i="2" l="1"/>
  <c r="D35" i="2"/>
  <c r="E35" i="2" s="1"/>
  <c r="D36" i="2" l="1"/>
  <c r="E36" i="2" s="1"/>
  <c r="S37" i="2"/>
  <c r="S38" i="2" l="1"/>
  <c r="D37" i="2"/>
  <c r="E37" i="2" s="1"/>
  <c r="D38" i="2" l="1"/>
  <c r="E38" i="2" s="1"/>
  <c r="S39" i="2"/>
  <c r="S40" i="2" l="1"/>
  <c r="D39" i="2"/>
  <c r="E39" i="2" s="1"/>
  <c r="D40" i="2" l="1"/>
  <c r="E40" i="2" s="1"/>
  <c r="S41" i="2"/>
  <c r="S42" i="2" l="1"/>
  <c r="D41" i="2"/>
  <c r="E41" i="2" s="1"/>
  <c r="D42" i="2" l="1"/>
  <c r="E42" i="2" s="1"/>
  <c r="S43" i="2"/>
  <c r="S44" i="2" l="1"/>
  <c r="D43" i="2"/>
  <c r="E43" i="2" s="1"/>
  <c r="D44" i="2" l="1"/>
  <c r="E44" i="2" s="1"/>
  <c r="W3" i="2" s="1"/>
  <c r="S45" i="2"/>
  <c r="W4" i="2" l="1"/>
  <c r="W10" i="2" s="1"/>
  <c r="S46" i="2"/>
  <c r="S47" i="2" l="1"/>
  <c r="S48" i="2" l="1"/>
  <c r="S49" i="2" l="1"/>
</calcChain>
</file>

<file path=xl/sharedStrings.xml><?xml version="1.0" encoding="utf-8"?>
<sst xmlns="http://schemas.openxmlformats.org/spreadsheetml/2006/main" count="37" uniqueCount="33">
  <si>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</si>
  <si>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</si>
  <si>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</si>
  <si>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</si>
  <si>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</si>
  <si>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</si>
  <si>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</si>
  <si>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</si>
  <si>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</si>
  <si>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</si>
  <si>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</si>
  <si>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</si>
  <si>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</si>
  <si>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</si>
  <si>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</si>
  <si>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</si>
  <si>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</si>
  <si>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</si>
  <si>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</si>
  <si>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</si>
  <si>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</si>
  <si>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</si>
  <si>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</si>
  <si>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</si>
  <si>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</si>
  <si>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</si>
  <si>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</si>
  <si>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</si>
  <si>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r>
      <t>Biomasse totale feuillus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</si>
  <si>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Feuillus divers</t>
  </si>
  <si>
    <t>Infrandensité moyenne des feuillus</t>
  </si>
  <si>
    <t>La table a été adaptée en limitant à deux 
éclaircies, plus probable que les éclaircies tous les 5 ans programmées dans la table initiale</t>
  </si>
  <si>
    <t>Infrandensité accrus pin 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</si>
</sst>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tilleul (fertilité 6/6)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feuillus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C'!$F$2:$F$113</c:f>
              <c:numCache>
                <c:formatCode>General</c:formatCode>
                <c:ptCount val="1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40</c:v>
                </c:pt>
                <c:pt idx="42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44</c:v>
                </c:pt>
                <c:pt idx="46">
                  <c:v>45</c:v>
                </c:pt>
                <c:pt idx="47">
                  <c:v>46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50</c:v>
                </c:pt>
                <c:pt idx="52">
                  <c:v>51</c:v>
                </c:pt>
                <c:pt idx="53">
                  <c:v>52</c:v>
                </c:pt>
                <c:pt idx="54">
                  <c:v>53</c:v>
                </c:pt>
                <c:pt idx="55">
                  <c:v>54</c:v>
                </c:pt>
                <c:pt idx="56">
                  <c:v>55</c:v>
                </c:pt>
                <c:pt idx="57">
                  <c:v>56</c:v>
                </c:pt>
                <c:pt idx="58">
                  <c:v>57</c:v>
                </c:pt>
                <c:pt idx="59">
                  <c:v>58</c:v>
                </c:pt>
                <c:pt idx="60">
                  <c:v>59</c:v>
                </c:pt>
                <c:pt idx="61">
                  <c:v>60</c:v>
                </c:pt>
                <c:pt idx="62">
                  <c:v>61</c:v>
                </c:pt>
                <c:pt idx="63">
                  <c:v>62</c:v>
                </c:pt>
                <c:pt idx="64">
                  <c:v>63</c:v>
                </c:pt>
                <c:pt idx="65">
                  <c:v>64</c:v>
                </c:pt>
                <c:pt idx="66">
                  <c:v>65</c:v>
                </c:pt>
                <c:pt idx="67">
                  <c:v>66</c:v>
                </c:pt>
                <c:pt idx="68">
                  <c:v>67</c:v>
                </c:pt>
                <c:pt idx="69">
                  <c:v>68</c:v>
                </c:pt>
                <c:pt idx="70">
                  <c:v>69</c:v>
                </c:pt>
                <c:pt idx="71">
                  <c:v>70</c:v>
                </c:pt>
                <c:pt idx="72">
                  <c:v>70</c:v>
                </c:pt>
                <c:pt idx="73">
                  <c:v>71</c:v>
                </c:pt>
                <c:pt idx="74">
                  <c:v>72</c:v>
                </c:pt>
                <c:pt idx="75">
                  <c:v>73</c:v>
                </c:pt>
                <c:pt idx="76">
                  <c:v>74</c:v>
                </c:pt>
                <c:pt idx="77">
                  <c:v>75</c:v>
                </c:pt>
                <c:pt idx="78">
                  <c:v>76</c:v>
                </c:pt>
                <c:pt idx="79">
                  <c:v>77</c:v>
                </c:pt>
                <c:pt idx="80">
                  <c:v>78</c:v>
                </c:pt>
                <c:pt idx="81">
                  <c:v>79</c:v>
                </c:pt>
                <c:pt idx="82">
                  <c:v>80</c:v>
                </c:pt>
                <c:pt idx="83">
                  <c:v>81</c:v>
                </c:pt>
                <c:pt idx="84">
                  <c:v>82</c:v>
                </c:pt>
                <c:pt idx="85">
                  <c:v>83</c:v>
                </c:pt>
                <c:pt idx="86">
                  <c:v>84</c:v>
                </c:pt>
                <c:pt idx="87">
                  <c:v>85</c:v>
                </c:pt>
                <c:pt idx="88">
                  <c:v>86</c:v>
                </c:pt>
                <c:pt idx="89">
                  <c:v>87</c:v>
                </c:pt>
                <c:pt idx="90">
                  <c:v>88</c:v>
                </c:pt>
                <c:pt idx="91">
                  <c:v>89</c:v>
                </c:pt>
                <c:pt idx="92">
                  <c:v>90</c:v>
                </c:pt>
                <c:pt idx="93">
                  <c:v>91</c:v>
                </c:pt>
                <c:pt idx="94">
                  <c:v>92</c:v>
                </c:pt>
                <c:pt idx="95">
                  <c:v>93</c:v>
                </c:pt>
                <c:pt idx="96">
                  <c:v>94</c:v>
                </c:pt>
                <c:pt idx="97">
                  <c:v>95</c:v>
                </c:pt>
                <c:pt idx="98">
                  <c:v>96</c:v>
                </c:pt>
                <c:pt idx="99">
                  <c:v>97</c:v>
                </c:pt>
                <c:pt idx="100">
                  <c:v>98</c:v>
                </c:pt>
                <c:pt idx="101">
                  <c:v>99</c:v>
                </c:pt>
                <c:pt idx="102">
                  <c:v>100</c:v>
                </c:pt>
                <c:pt idx="103">
                  <c:v>101</c:v>
                </c:pt>
                <c:pt idx="104">
                  <c:v>102</c:v>
                </c:pt>
                <c:pt idx="105">
                  <c:v>103</c:v>
                </c:pt>
                <c:pt idx="106">
                  <c:v>104</c:v>
                </c:pt>
                <c:pt idx="107">
                  <c:v>105</c:v>
                </c:pt>
                <c:pt idx="108">
                  <c:v>106</c:v>
                </c:pt>
                <c:pt idx="109">
                  <c:v>107</c:v>
                </c:pt>
                <c:pt idx="110">
                  <c:v>108</c:v>
                </c:pt>
                <c:pt idx="111">
                  <c:v>109</c:v>
                </c:pt>
              </c:numCache>
            </c:numRef>
          </c:xVal>
          <c:yVal>
            <c:numRef>
              <c:f>'Quantification C'!$J$2:$J$114</c:f>
              <c:numCache>
                <c:formatCode>0.0</c:formatCode>
                <c:ptCount val="113"/>
                <c:pt idx="0" formatCode="General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29.131925588483782</c:v>
                </c:pt>
                <c:pt idx="14">
                  <c:v>33.162309719687322</c:v>
                </c:pt>
                <c:pt idx="15">
                  <c:v>37.179179811358189</c:v>
                </c:pt>
                <c:pt idx="16">
                  <c:v>41.184208709422556</c:v>
                </c:pt>
                <c:pt idx="17">
                  <c:v>45.178715329996784</c:v>
                </c:pt>
                <c:pt idx="18">
                  <c:v>49.163765031959791</c:v>
                </c:pt>
                <c:pt idx="19">
                  <c:v>53.140235489167587</c:v>
                </c:pt>
                <c:pt idx="20">
                  <c:v>57.10886167834105</c:v>
                </c:pt>
                <c:pt idx="21">
                  <c:v>61.07026762991989</c:v>
                </c:pt>
                <c:pt idx="22">
                  <c:v>65.024989463047447</c:v>
                </c:pt>
                <c:pt idx="23">
                  <c:v>68.97349249428018</c:v>
                </c:pt>
                <c:pt idx="24">
                  <c:v>72.916184204571309</c:v>
                </c:pt>
                <c:pt idx="25">
                  <c:v>76.853424242090881</c:v>
                </c:pt>
                <c:pt idx="26">
                  <c:v>87.851288059701929</c:v>
                </c:pt>
                <c:pt idx="27">
                  <c:v>98.814547308902021</c:v>
                </c:pt>
                <c:pt idx="28">
                  <c:v>109.74759031318568</c:v>
                </c:pt>
                <c:pt idx="29">
                  <c:v>120.65385648497609</c:v>
                </c:pt>
                <c:pt idx="30">
                  <c:v>131.53611082594338</c:v>
                </c:pt>
                <c:pt idx="31">
                  <c:v>143.17159315460216</c:v>
                </c:pt>
                <c:pt idx="32">
                  <c:v>154.78442729853825</c:v>
                </c:pt>
                <c:pt idx="33">
                  <c:v>166.37655350878956</c:v>
                </c:pt>
                <c:pt idx="34">
                  <c:v>177.94961915142096</c:v>
                </c:pt>
                <c:pt idx="35">
                  <c:v>189.50503951714128</c:v>
                </c:pt>
                <c:pt idx="36">
                  <c:v>200.65966230018981</c:v>
                </c:pt>
                <c:pt idx="37">
                  <c:v>211.79991874952631</c:v>
                </c:pt>
                <c:pt idx="38">
                  <c:v>222.9266715488653</c:v>
                </c:pt>
                <c:pt idx="39">
                  <c:v>234.04069015109368</c:v>
                </c:pt>
                <c:pt idx="40">
                  <c:v>245.14266489892429</c:v>
                </c:pt>
                <c:pt idx="41">
                  <c:v>189.50503951714128</c:v>
                </c:pt>
                <c:pt idx="42">
                  <c:v>200.65966230018981</c:v>
                </c:pt>
                <c:pt idx="43">
                  <c:v>211.79991874952631</c:v>
                </c:pt>
                <c:pt idx="44">
                  <c:v>222.9266715488653</c:v>
                </c:pt>
                <c:pt idx="45">
                  <c:v>234.04069015109368</c:v>
                </c:pt>
                <c:pt idx="46">
                  <c:v>245.14266489892429</c:v>
                </c:pt>
                <c:pt idx="47">
                  <c:v>255.46870740450996</c:v>
                </c:pt>
                <c:pt idx="48">
                  <c:v>265.78530712622216</c:v>
                </c:pt>
                <c:pt idx="49">
                  <c:v>276.09288251297335</c:v>
                </c:pt>
                <c:pt idx="50">
                  <c:v>286.39181819499328</c:v>
                </c:pt>
                <c:pt idx="51">
                  <c:v>296.6824688612503</c:v>
                </c:pt>
                <c:pt idx="52">
                  <c:v>306.58446033857928</c:v>
                </c:pt>
                <c:pt idx="53">
                  <c:v>316.47934553484629</c:v>
                </c:pt>
                <c:pt idx="54">
                  <c:v>326.36737809201941</c:v>
                </c:pt>
                <c:pt idx="55">
                  <c:v>336.24879501887324</c:v>
                </c:pt>
                <c:pt idx="56">
                  <c:v>346.12381824908692</c:v>
                </c:pt>
                <c:pt idx="57">
                  <c:v>355.23372972097695</c:v>
                </c:pt>
                <c:pt idx="58">
                  <c:v>364.33852516457887</c:v>
                </c:pt>
                <c:pt idx="59">
                  <c:v>373.43835053204697</c:v>
                </c:pt>
                <c:pt idx="60">
                  <c:v>382.53334407803283</c:v>
                </c:pt>
                <c:pt idx="61">
                  <c:v>391.62363694299091</c:v>
                </c:pt>
                <c:pt idx="62">
                  <c:v>400.33087194899213</c:v>
                </c:pt>
                <c:pt idx="63">
                  <c:v>409.03400861215681</c:v>
                </c:pt>
                <c:pt idx="64">
                  <c:v>417.73314647554639</c:v>
                </c:pt>
                <c:pt idx="65">
                  <c:v>426.4283805960572</c:v>
                </c:pt>
                <c:pt idx="66">
                  <c:v>435.11980183594414</c:v>
                </c:pt>
                <c:pt idx="67">
                  <c:v>443.42984758307892</c:v>
                </c:pt>
                <c:pt idx="68">
                  <c:v>451.73655728415133</c:v>
                </c:pt>
                <c:pt idx="69">
                  <c:v>460.04000096142698</c:v>
                </c:pt>
                <c:pt idx="70">
                  <c:v>468.34024590220474</c:v>
                </c:pt>
                <c:pt idx="71">
                  <c:v>476.63735681327245</c:v>
                </c:pt>
                <c:pt idx="72">
                  <c:v>385.94274793501563</c:v>
                </c:pt>
                <c:pt idx="73">
                  <c:v>393.89549041158307</c:v>
                </c:pt>
                <c:pt idx="74">
                  <c:v>401.84475247496653</c:v>
                </c:pt>
                <c:pt idx="75">
                  <c:v>409.79061272820468</c:v>
                </c:pt>
                <c:pt idx="76">
                  <c:v>417.73314647554639</c:v>
                </c:pt>
                <c:pt idx="77">
                  <c:v>425.67242592235561</c:v>
                </c:pt>
                <c:pt idx="78">
                  <c:v>432.85283722394752</c:v>
                </c:pt>
                <c:pt idx="79">
                  <c:v>440.03069070681227</c:v>
                </c:pt>
                <c:pt idx="80">
                  <c:v>447.20603400523538</c:v>
                </c:pt>
                <c:pt idx="81">
                  <c:v>454.37891309932866</c:v>
                </c:pt>
                <c:pt idx="82">
                  <c:v>461.54937239825495</c:v>
                </c:pt>
                <c:pt idx="83">
                  <c:v>468.34024590220474</c:v>
                </c:pt>
                <c:pt idx="84">
                  <c:v>475.12902146425131</c:v>
                </c:pt>
                <c:pt idx="85">
                  <c:v>481.91573330513165</c:v>
                </c:pt>
                <c:pt idx="86">
                  <c:v>488.70041460259807</c:v>
                </c:pt>
                <c:pt idx="87">
                  <c:v>495.48309753756388</c:v>
                </c:pt>
                <c:pt idx="88">
                  <c:v>501.88715799172331</c:v>
                </c:pt>
                <c:pt idx="89">
                  <c:v>508.28948937605293</c:v>
                </c:pt>
                <c:pt idx="90">
                  <c:v>514.6901165524888</c:v>
                </c:pt>
                <c:pt idx="91">
                  <c:v>521.08906371387116</c:v>
                </c:pt>
                <c:pt idx="92">
                  <c:v>527.48635441012675</c:v>
                </c:pt>
                <c:pt idx="93">
                  <c:v>533.50584126194053</c:v>
                </c:pt>
                <c:pt idx="94">
                  <c:v>539.52389975038102</c:v>
                </c:pt>
                <c:pt idx="95">
                  <c:v>545.5405480624471</c:v>
                </c:pt>
                <c:pt idx="96">
                  <c:v>551.55580395108188</c:v>
                </c:pt>
                <c:pt idx="97">
                  <c:v>557.56968475025803</c:v>
                </c:pt>
                <c:pt idx="98">
                  <c:v>563.20646419942739</c:v>
                </c:pt>
                <c:pt idx="99">
                  <c:v>568.84206359380471</c:v>
                </c:pt>
                <c:pt idx="100">
                  <c:v>574.47649627813621</c:v>
                </c:pt>
                <c:pt idx="101">
                  <c:v>580.10977531394713</c:v>
                </c:pt>
                <c:pt idx="102">
                  <c:v>585.74191348830459</c:v>
                </c:pt>
                <c:pt idx="103">
                  <c:v>590.99755752333499</c:v>
                </c:pt>
                <c:pt idx="104">
                  <c:v>596.25222862798046</c:v>
                </c:pt>
                <c:pt idx="105">
                  <c:v>601.50593658907326</c:v>
                </c:pt>
                <c:pt idx="106">
                  <c:v>606.75869100848058</c:v>
                </c:pt>
                <c:pt idx="107">
                  <c:v>612.01050130820624</c:v>
                </c:pt>
                <c:pt idx="108">
                  <c:v>617.26137673530809</c:v>
                </c:pt>
                <c:pt idx="109">
                  <c:v>622.51132636664033</c:v>
                </c:pt>
                <c:pt idx="110">
                  <c:v>627.76035911342615</c:v>
                </c:pt>
                <c:pt idx="111">
                  <c:v>633.00848372567168</c:v>
                </c:pt>
                <c:pt idx="112">
                  <c:v>638.25570879642203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C'!$A$2:$A$112</c:f>
              <c:numCache>
                <c:formatCode>General</c:formatCode>
                <c:ptCount val="1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</c:numCache>
            </c:numRef>
          </c:xVal>
          <c:yVal>
            <c:numRef>
              <c:f>'Quantification C'!$E$2:$E$112</c:f>
              <c:numCache>
                <c:formatCode>0.0</c:formatCode>
                <c:ptCount val="111"/>
                <c:pt idx="0">
                  <c:v>0</c:v>
                </c:pt>
                <c:pt idx="1">
                  <c:v>1.4536899779655303</c:v>
                </c:pt>
                <c:pt idx="2">
                  <c:v>2.8329519370540375</c:v>
                </c:pt>
                <c:pt idx="3">
                  <c:v>4.1881773820981003</c:v>
                </c:pt>
                <c:pt idx="4">
                  <c:v>5.5285861606171807</c:v>
                </c:pt>
                <c:pt idx="5">
                  <c:v>6.8583570097536848</c:v>
                </c:pt>
                <c:pt idx="6">
                  <c:v>8.1798736556407885</c:v>
                </c:pt>
                <c:pt idx="7">
                  <c:v>9.494672794348439</c:v>
                </c:pt>
                <c:pt idx="8">
                  <c:v>10.80382479535808</c:v>
                </c:pt>
                <c:pt idx="9">
                  <c:v>12.108116393854758</c:v>
                </c:pt>
                <c:pt idx="10">
                  <c:v>13.408149238555248</c:v>
                </c:pt>
                <c:pt idx="11">
                  <c:v>14.704397685272333</c:v>
                </c:pt>
                <c:pt idx="12">
                  <c:v>15.997244896491198</c:v>
                </c:pt>
                <c:pt idx="13">
                  <c:v>17.287006532692562</c:v>
                </c:pt>
                <c:pt idx="14">
                  <c:v>18.573946932506807</c:v>
                </c:pt>
                <c:pt idx="15">
                  <c:v>19.858290532092358</c:v>
                </c:pt>
                <c:pt idx="16">
                  <c:v>21.140230149801205</c:v>
                </c:pt>
                <c:pt idx="17">
                  <c:v>22.4199331394253</c:v>
                </c:pt>
                <c:pt idx="18">
                  <c:v>23.69754605384723</c:v>
                </c:pt>
                <c:pt idx="19">
                  <c:v>24.973198242612366</c:v>
                </c:pt>
                <c:pt idx="20">
                  <c:v>26.247004670510957</c:v>
                </c:pt>
                <c:pt idx="21">
                  <c:v>27.519068156423927</c:v>
                </c:pt>
                <c:pt idx="22">
                  <c:v>28.789481173639189</c:v>
                </c:pt>
                <c:pt idx="23">
                  <c:v>30.058327313584812</c:v>
                </c:pt>
                <c:pt idx="24">
                  <c:v>31.325682487816977</c:v>
                </c:pt>
                <c:pt idx="25">
                  <c:v>32.591615924031565</c:v>
                </c:pt>
                <c:pt idx="26">
                  <c:v>33.856190998228122</c:v>
                </c:pt>
                <c:pt idx="27">
                  <c:v>35.11946593524749</c:v>
                </c:pt>
                <c:pt idx="28">
                  <c:v>36.381494402608745</c:v>
                </c:pt>
                <c:pt idx="29">
                  <c:v>37.642326017128127</c:v>
                </c:pt>
                <c:pt idx="30">
                  <c:v>38.902006779696443</c:v>
                </c:pt>
                <c:pt idx="31">
                  <c:v>40.160579450457739</c:v>
                </c:pt>
                <c:pt idx="32">
                  <c:v>41.418083874217693</c:v>
                </c:pt>
                <c:pt idx="33">
                  <c:v>42.674557264033524</c:v>
                </c:pt>
                <c:pt idx="34">
                  <c:v>43.930034449463506</c:v>
                </c:pt>
                <c:pt idx="35">
                  <c:v>45.184548094789825</c:v>
                </c:pt>
                <c:pt idx="36">
                  <c:v>46.438128891600911</c:v>
                </c:pt>
                <c:pt idx="37">
                  <c:v>47.690805729373977</c:v>
                </c:pt>
                <c:pt idx="38">
                  <c:v>48.942605847097703</c:v>
                </c:pt>
                <c:pt idx="39">
                  <c:v>50.193554968485692</c:v>
                </c:pt>
                <c:pt idx="40">
                  <c:v>51.443677422931465</c:v>
                </c:pt>
                <c:pt idx="41">
                  <c:v>52.692996254027769</c:v>
                </c:pt>
                <c:pt idx="42">
                  <c:v>53.941533317200339</c:v>
                </c:pt>
                <c:pt idx="43">
                  <c:v>55.18930936778127</c:v>
                </c:pt>
                <c:pt idx="44">
                  <c:v>56.436344140658825</c:v>
                </c:pt>
                <c:pt idx="45">
                  <c:v>57.682656422482061</c:v>
                </c:pt>
                <c:pt idx="46">
                  <c:v>58.928264117266451</c:v>
                </c:pt>
                <c:pt idx="47">
                  <c:v>60.173184306133614</c:v>
                </c:pt>
                <c:pt idx="48">
                  <c:v>61.4174333018235</c:v>
                </c:pt>
                <c:pt idx="49">
                  <c:v>62.661026698535487</c:v>
                </c:pt>
                <c:pt idx="50">
                  <c:v>63.903979417586015</c:v>
                </c:pt>
                <c:pt idx="51">
                  <c:v>65.146305749310528</c:v>
                </c:pt>
                <c:pt idx="52">
                  <c:v>66.388019391585985</c:v>
                </c:pt>
                <c:pt idx="53">
                  <c:v>67.629133485306284</c:v>
                </c:pt>
                <c:pt idx="54">
                  <c:v>68.869660647104837</c:v>
                </c:pt>
                <c:pt idx="55">
                  <c:v>70.109612999584456</c:v>
                </c:pt>
                <c:pt idx="56">
                  <c:v>71.349002199286545</c:v>
                </c:pt>
                <c:pt idx="57">
                  <c:v>72.587839462606041</c:v>
                </c:pt>
                <c:pt idx="58">
                  <c:v>73.826135589836213</c:v>
                </c:pt>
                <c:pt idx="59">
                  <c:v>75.063900987508134</c:v>
                </c:pt>
                <c:pt idx="60">
                  <c:v>76.301145689172856</c:v>
                </c:pt>
                <c:pt idx="61">
                  <c:v>77.537879374758845</c:v>
                </c:pt>
                <c:pt idx="62">
                  <c:v>78.774111388623865</c:v>
                </c:pt>
                <c:pt idx="63">
                  <c:v>80.009850756409506</c:v>
                </c:pt>
                <c:pt idx="64">
                  <c:v>81.245106200795064</c:v>
                </c:pt>
                <c:pt idx="65">
                  <c:v>82.479886156238749</c:v>
                </c:pt>
                <c:pt idx="66">
                  <c:v>83.714198782786369</c:v>
                </c:pt>
                <c:pt idx="67">
                  <c:v>84.948051979018913</c:v>
                </c:pt>
                <c:pt idx="68">
                  <c:v>86.181453394205562</c:v>
                </c:pt>
                <c:pt idx="69">
                  <c:v>87.414410439721266</c:v>
                </c:pt>
                <c:pt idx="70">
                  <c:v>88.646930299783776</c:v>
                </c:pt>
                <c:pt idx="71">
                  <c:v>89.879019941559605</c:v>
                </c:pt>
                <c:pt idx="72">
                  <c:v>91.110686124684605</c:v>
                </c:pt>
                <c:pt idx="73">
                  <c:v>92.341935410240197</c:v>
                </c:pt>
                <c:pt idx="74">
                  <c:v>93.572774169224417</c:v>
                </c:pt>
                <c:pt idx="75">
                  <c:v>94.803208590551321</c:v>
                </c:pt>
                <c:pt idx="76">
                  <c:v>96.033244688612243</c:v>
                </c:pt>
                <c:pt idx="77">
                  <c:v>97.262888310427272</c:v>
                </c:pt>
                <c:pt idx="78">
                  <c:v>98.492145142414884</c:v>
                </c:pt>
                <c:pt idx="79">
                  <c:v>99.721020716804631</c:v>
                </c:pt>
                <c:pt idx="80">
                  <c:v>100.94952041771569</c:v>
                </c:pt>
                <c:pt idx="81">
                  <c:v>102.17764948692292</c:v>
                </c:pt>
                <c:pt idx="82">
                  <c:v>103.40541302932992</c:v>
                </c:pt>
                <c:pt idx="83">
                  <c:v>104.63281601816787</c:v>
                </c:pt>
                <c:pt idx="84">
                  <c:v>105.85986329993618</c:v>
                </c:pt>
                <c:pt idx="85">
                  <c:v>107.08655959910158</c:v>
                </c:pt>
                <c:pt idx="86">
                  <c:v>108.31290952256965</c:v>
                </c:pt>
                <c:pt idx="87">
                  <c:v>109.53891756394223</c:v>
                </c:pt>
                <c:pt idx="88">
                  <c:v>110.76458810757383</c:v>
                </c:pt>
                <c:pt idx="89">
                  <c:v>111.98992543243816</c:v>
                </c:pt>
                <c:pt idx="90">
                  <c:v>113.21493371581612</c:v>
                </c:pt>
                <c:pt idx="91">
                  <c:v>114.43961703681492</c:v>
                </c:pt>
                <c:pt idx="92">
                  <c:v>115.66397937972845</c:v>
                </c:pt>
                <c:pt idx="93">
                  <c:v>116.88802463724703</c:v>
                </c:pt>
                <c:pt idx="94">
                  <c:v>118.11175661352549</c:v>
                </c:pt>
                <c:pt idx="95">
                  <c:v>119.33517902711669</c:v>
                </c:pt>
                <c:pt idx="96">
                  <c:v>120.55829551377816</c:v>
                </c:pt>
                <c:pt idx="97">
                  <c:v>121.78110962915842</c:v>
                </c:pt>
                <c:pt idx="98">
                  <c:v>123.00362485136922</c:v>
                </c:pt>
                <c:pt idx="99">
                  <c:v>124.22584458345011</c:v>
                </c:pt>
                <c:pt idx="100">
                  <c:v>125.44777215573031</c:v>
                </c:pt>
                <c:pt idx="101">
                  <c:v>126.66941082809338</c:v>
                </c:pt>
                <c:pt idx="102">
                  <c:v>127.89076379214983</c:v>
                </c:pt>
                <c:pt idx="103">
                  <c:v>129.11183417332219</c:v>
                </c:pt>
                <c:pt idx="104">
                  <c:v>130.33262503284621</c:v>
                </c:pt>
                <c:pt idx="105">
                  <c:v>131.5531393696935</c:v>
                </c:pt>
                <c:pt idx="106">
                  <c:v>132.77338012241873</c:v>
                </c:pt>
                <c:pt idx="107">
                  <c:v>133.99335017093492</c:v>
                </c:pt>
                <c:pt idx="108">
                  <c:v>135.21305233822034</c:v>
                </c:pt>
                <c:pt idx="109">
                  <c:v>136.43248939196098</c:v>
                </c:pt>
                <c:pt idx="110">
                  <c:v>137.65166404613038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1423344"/>
        <c:axId val="-131422256"/>
      </c:scatterChart>
      <c:valAx>
        <c:axId val="-131423344"/>
        <c:scaling>
          <c:orientation val="minMax"/>
          <c:max val="11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1422256"/>
        <c:crosses val="autoZero"/>
        <c:crossBetween val="midCat"/>
      </c:valAx>
      <c:valAx>
        <c:axId val="-131422256"/>
        <c:scaling>
          <c:orientation val="minMax"/>
          <c:max val="5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31423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41884287138512E-2"/>
          <c:y val="0.90672918986136863"/>
          <c:w val="0.81440527059024459"/>
          <c:h val="7.4482573223402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217006</xdr:colOff>
      <xdr:row>15</xdr:row>
      <xdr:rowOff>57236</xdr:rowOff>
    </xdr:from>
    <xdr:to>
      <xdr:col>25</xdr:col>
      <xdr:colOff>573914</xdr:colOff>
      <xdr:row>40</xdr:row>
      <xdr:rowOff>26420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zoomScaleNormal="100" workbookViewId="0">
      <selection activeCell="K4" sqref="K4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9" width="9.42578125" bestFit="1" customWidth="1"/>
    <col min="10" max="10" width="12.285156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0" max="20" width="23.28515625" customWidth="1"/>
    <col min="21" max="21" width="15.42578125" bestFit="1" customWidth="1"/>
    <col min="22" max="22" width="29.7109375" bestFit="1" customWidth="1"/>
    <col min="23" max="23" width="12.140625" bestFit="1" customWidth="1"/>
    <col min="24" max="24" width="39.85546875" customWidth="1"/>
    <col min="25" max="25" width="12.28515625" bestFit="1" customWidth="1"/>
  </cols>
  <sheetData>
    <row r="1" spans="1:25" ht="60" x14ac:dyDescent="0.25">
      <c r="A1" s="9" t="s">
        <v>2</v>
      </c>
      <c r="B1" s="9" t="s">
        <v>15</v>
      </c>
      <c r="C1" s="7" t="s">
        <v>14</v>
      </c>
      <c r="D1" s="7" t="s">
        <v>7</v>
      </c>
      <c r="E1" s="7" t="s">
        <v>27</v>
      </c>
      <c r="F1" s="12" t="s">
        <v>2</v>
      </c>
      <c r="G1" s="13" t="s">
        <v>3</v>
      </c>
      <c r="H1" s="6" t="s">
        <v>6</v>
      </c>
      <c r="I1" s="6" t="s">
        <v>7</v>
      </c>
      <c r="J1" s="6" t="s">
        <v>28</v>
      </c>
      <c r="K1" s="21" t="s">
        <v>2</v>
      </c>
      <c r="L1" s="22" t="s">
        <v>4</v>
      </c>
      <c r="M1" s="23" t="s">
        <v>1</v>
      </c>
      <c r="N1" s="23" t="s">
        <v>0</v>
      </c>
      <c r="O1" s="22" t="s">
        <v>5</v>
      </c>
      <c r="P1" s="22" t="s">
        <v>8</v>
      </c>
      <c r="Q1" s="22" t="s">
        <v>9</v>
      </c>
      <c r="R1" s="22" t="s">
        <v>10</v>
      </c>
      <c r="S1" s="22" t="s">
        <v>11</v>
      </c>
      <c r="T1" s="45" t="s">
        <v>32</v>
      </c>
      <c r="U1" s="46">
        <v>0.43</v>
      </c>
      <c r="V1" s="6" t="s">
        <v>30</v>
      </c>
      <c r="W1" s="13">
        <v>0.56999999999999995</v>
      </c>
      <c r="X1" s="44" t="s">
        <v>31</v>
      </c>
      <c r="Y1" s="2"/>
    </row>
    <row r="2" spans="1:25" x14ac:dyDescent="0.25">
      <c r="A2" s="10">
        <v>0</v>
      </c>
      <c r="B2" s="20">
        <v>0</v>
      </c>
      <c r="C2" s="11">
        <f>B2*1.3*$U$1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G2*1.56*$W$1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29</v>
      </c>
      <c r="V2" s="2" t="s">
        <v>12</v>
      </c>
      <c r="W2" s="3">
        <f>AVERAGE(J2:J114)</f>
        <v>312.59363339141527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66" si="0">B3*1.3*$U$1</f>
        <v>0.55900000000000005</v>
      </c>
      <c r="D3" s="11">
        <f t="shared" ref="D3:D66" si="1">EXP(-1.0587+0.8836*LN(C3)+0.284)</f>
        <v>0.2756545328031752</v>
      </c>
      <c r="E3" s="11">
        <f t="shared" ref="E3:E66" si="2">(C3+D3)*0.475*44/12</f>
        <v>1.4536899779655303</v>
      </c>
      <c r="F3" s="14">
        <f>F2+1</f>
        <v>1</v>
      </c>
      <c r="G3" s="15">
        <v>1</v>
      </c>
      <c r="H3" s="16">
        <f t="shared" ref="H3:H66" si="3">G3*1.56*$W$1</f>
        <v>0.88919999999999999</v>
      </c>
      <c r="I3" s="16">
        <f t="shared" ref="I3:I47" si="4">EXP(-1.0587+0.8836*LN(H3)+0.284)</f>
        <v>0.41542055579923082</v>
      </c>
      <c r="J3" s="16">
        <f>(H3+I3)*0.475*44/12</f>
        <v>2.2722141346836602</v>
      </c>
      <c r="K3" s="34">
        <f>K2+1</f>
        <v>1</v>
      </c>
      <c r="L3" s="24"/>
      <c r="M3" s="24"/>
      <c r="N3" s="24"/>
      <c r="O3" s="24"/>
      <c r="P3" s="25">
        <f>EXP(-LN(2)/35)*P2+(1-EXP(-LN(2)/35))/(LN(2)/35)*M3*L3*$W$1*0.475*44/12</f>
        <v>0</v>
      </c>
      <c r="Q3" s="25">
        <f>EXP(-LN(2)/25)*Q2+(1-EXP(-LN(2)/25))/(LN(2)/25)*N3*L3*$W$1*0.475*44/12</f>
        <v>0</v>
      </c>
      <c r="R3" s="25">
        <f>EXP(-LN(2)/2)*R2+(1-EXP(-LN(2)/2))/(LN(2)/2)*O3*L3*$W$1*0.475*44/12</f>
        <v>0</v>
      </c>
      <c r="S3" s="25">
        <f>SUM(P3:R3)</f>
        <v>0</v>
      </c>
      <c r="U3" s="2" t="s">
        <v>16</v>
      </c>
      <c r="V3" s="2" t="s">
        <v>12</v>
      </c>
      <c r="W3" s="3">
        <f>AVERAGE(E2:E112)</f>
        <v>69.761204753695637</v>
      </c>
      <c r="X3" s="2"/>
      <c r="Y3" s="2"/>
    </row>
    <row r="4" spans="1:25" x14ac:dyDescent="0.25">
      <c r="A4" s="10">
        <v>2</v>
      </c>
      <c r="B4" s="20">
        <f t="shared" ref="B4:B67" si="5">B3+1</f>
        <v>2</v>
      </c>
      <c r="C4" s="11">
        <f t="shared" si="0"/>
        <v>1.1180000000000001</v>
      </c>
      <c r="D4" s="11">
        <f t="shared" si="1"/>
        <v>0.50857527486356202</v>
      </c>
      <c r="E4" s="11">
        <f t="shared" si="2"/>
        <v>2.8329519370540375</v>
      </c>
      <c r="F4" s="14">
        <f t="shared" ref="F4:F67" si="6">F3+1</f>
        <v>2</v>
      </c>
      <c r="G4" s="15">
        <v>2</v>
      </c>
      <c r="H4" s="16">
        <f t="shared" si="3"/>
        <v>1.7784</v>
      </c>
      <c r="I4" s="16">
        <f t="shared" si="4"/>
        <v>0.76643986660078545</v>
      </c>
      <c r="J4" s="16">
        <f t="shared" ref="J4:J66" si="7">(H4+I4)*0.475*44/12</f>
        <v>4.4322627676630342</v>
      </c>
      <c r="K4" s="34">
        <f t="shared" ref="K4:K67" si="8">K3+1</f>
        <v>2</v>
      </c>
      <c r="L4" s="24"/>
      <c r="M4" s="24"/>
      <c r="N4" s="24"/>
      <c r="O4" s="24"/>
      <c r="P4" s="25">
        <f t="shared" ref="P4:P49" si="9">EXP(-LN(2)/35)*P3+(1-EXP(-LN(2)/35))/(LN(2)/35)*M4*L4*$W$1*0.475*44/12</f>
        <v>0</v>
      </c>
      <c r="Q4" s="25">
        <f t="shared" ref="Q4:Q49" si="10">EXP(-LN(2)/25)*Q3+(1-EXP(-LN(2)/25))/(LN(2)/25)*N4*L4*$W$1*0.475*44/12</f>
        <v>0</v>
      </c>
      <c r="R4" s="25">
        <f t="shared" ref="R4:R49" si="11">EXP(-LN(2)/2)*R3+(1-EXP(-LN(2)/2))/(LN(2)/2)*O4*L4*$W$1*0.475*44/12</f>
        <v>0</v>
      </c>
      <c r="S4" s="25">
        <f>SUM(P4:R4)</f>
        <v>0</v>
      </c>
      <c r="U4" s="2"/>
      <c r="V4" s="1" t="s">
        <v>18</v>
      </c>
      <c r="W4" s="3">
        <f>W2-W3</f>
        <v>242.83242863771963</v>
      </c>
      <c r="X4" s="2"/>
      <c r="Y4" s="2"/>
    </row>
    <row r="5" spans="1:25" x14ac:dyDescent="0.25">
      <c r="A5" s="10">
        <v>3</v>
      </c>
      <c r="B5" s="20">
        <f t="shared" si="5"/>
        <v>3</v>
      </c>
      <c r="C5" s="11">
        <f t="shared" si="0"/>
        <v>1.677</v>
      </c>
      <c r="D5" s="11">
        <f t="shared" si="1"/>
        <v>0.72769514761613419</v>
      </c>
      <c r="E5" s="11">
        <f t="shared" si="2"/>
        <v>4.1881773820981003</v>
      </c>
      <c r="F5" s="14">
        <f t="shared" si="6"/>
        <v>3</v>
      </c>
      <c r="G5" s="15">
        <v>3</v>
      </c>
      <c r="H5" s="16">
        <f t="shared" si="3"/>
        <v>2.6675999999999997</v>
      </c>
      <c r="I5" s="16">
        <f t="shared" si="4"/>
        <v>1.0966608080083624</v>
      </c>
      <c r="J5" s="16">
        <f t="shared" si="7"/>
        <v>6.5560875739478979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49" si="12">SUM(P5:R5)</f>
        <v>0</v>
      </c>
      <c r="U5" s="2"/>
      <c r="V5" s="2" t="s">
        <v>17</v>
      </c>
      <c r="W5" s="3">
        <f>J32-E32</f>
        <v>92.634104046246932</v>
      </c>
      <c r="X5" s="2"/>
      <c r="Y5" s="2"/>
    </row>
    <row r="6" spans="1:25" x14ac:dyDescent="0.25">
      <c r="A6" s="10">
        <v>4</v>
      </c>
      <c r="B6" s="20">
        <f t="shared" si="5"/>
        <v>4</v>
      </c>
      <c r="C6" s="11">
        <f t="shared" si="0"/>
        <v>2.2360000000000002</v>
      </c>
      <c r="D6" s="11">
        <f t="shared" si="1"/>
        <v>0.93830784341656304</v>
      </c>
      <c r="E6" s="11">
        <f t="shared" si="2"/>
        <v>5.5285861606171807</v>
      </c>
      <c r="F6" s="14">
        <f t="shared" si="6"/>
        <v>4</v>
      </c>
      <c r="G6" s="15">
        <v>4</v>
      </c>
      <c r="H6" s="16">
        <f t="shared" si="3"/>
        <v>3.5568</v>
      </c>
      <c r="I6" s="16">
        <f t="shared" si="4"/>
        <v>1.4140611505968179</v>
      </c>
      <c r="J6" s="16">
        <f t="shared" si="7"/>
        <v>8.6575831706227913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22</v>
      </c>
      <c r="W6" s="32">
        <f>W5</f>
        <v>92.634104046246932</v>
      </c>
      <c r="X6" s="2"/>
      <c r="Y6" s="2"/>
    </row>
    <row r="7" spans="1:25" x14ac:dyDescent="0.25">
      <c r="A7" s="10">
        <v>5</v>
      </c>
      <c r="B7" s="20">
        <f t="shared" si="5"/>
        <v>5</v>
      </c>
      <c r="C7" s="11">
        <f t="shared" si="0"/>
        <v>2.7949999999999999</v>
      </c>
      <c r="D7" s="11">
        <f t="shared" si="1"/>
        <v>1.1428126371791489</v>
      </c>
      <c r="E7" s="11">
        <f t="shared" si="2"/>
        <v>6.8583570097536848</v>
      </c>
      <c r="F7" s="14">
        <f t="shared" si="6"/>
        <v>5</v>
      </c>
      <c r="G7" s="15">
        <v>5</v>
      </c>
      <c r="H7" s="16">
        <f t="shared" si="3"/>
        <v>4.4459999999999997</v>
      </c>
      <c r="I7" s="16">
        <f t="shared" si="4"/>
        <v>1.7222566815192897</v>
      </c>
      <c r="J7" s="16">
        <f t="shared" si="7"/>
        <v>10.743047053646096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19</v>
      </c>
      <c r="W7" s="38">
        <f>10*44/12</f>
        <v>36.666666666666664</v>
      </c>
    </row>
    <row r="8" spans="1:25" x14ac:dyDescent="0.25">
      <c r="A8" s="10">
        <v>6</v>
      </c>
      <c r="B8" s="20">
        <f t="shared" si="5"/>
        <v>6</v>
      </c>
      <c r="C8" s="11">
        <f t="shared" si="0"/>
        <v>3.3540000000000001</v>
      </c>
      <c r="D8" s="11">
        <f t="shared" si="1"/>
        <v>1.3425781754875346</v>
      </c>
      <c r="E8" s="11">
        <f t="shared" si="2"/>
        <v>8.1798736556407885</v>
      </c>
      <c r="F8" s="14">
        <f t="shared" si="6"/>
        <v>6</v>
      </c>
      <c r="G8" s="15">
        <v>6</v>
      </c>
      <c r="H8" s="16">
        <f t="shared" si="3"/>
        <v>5.3351999999999995</v>
      </c>
      <c r="I8" s="16">
        <f t="shared" si="4"/>
        <v>2.0233099967312578</v>
      </c>
      <c r="J8" s="16">
        <f t="shared" si="7"/>
        <v>12.816071577640272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20</v>
      </c>
      <c r="W8" s="1">
        <v>0</v>
      </c>
    </row>
    <row r="9" spans="1:25" x14ac:dyDescent="0.25">
      <c r="A9" s="10">
        <v>7</v>
      </c>
      <c r="B9" s="20">
        <f t="shared" si="5"/>
        <v>7</v>
      </c>
      <c r="C9" s="11">
        <f t="shared" si="0"/>
        <v>3.9129999999999998</v>
      </c>
      <c r="D9" s="11">
        <f t="shared" si="1"/>
        <v>1.5384867718747024</v>
      </c>
      <c r="E9" s="11">
        <f t="shared" si="2"/>
        <v>9.494672794348439</v>
      </c>
      <c r="F9" s="14">
        <f t="shared" si="6"/>
        <v>7</v>
      </c>
      <c r="G9" s="15">
        <v>7</v>
      </c>
      <c r="H9" s="16">
        <f t="shared" si="3"/>
        <v>6.2243999999999993</v>
      </c>
      <c r="I9" s="16">
        <f t="shared" si="4"/>
        <v>2.3185507720937846</v>
      </c>
      <c r="J9" s="16">
        <f t="shared" si="7"/>
        <v>14.878972594730007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21</v>
      </c>
      <c r="W9" s="38">
        <v>0</v>
      </c>
      <c r="X9" s="2"/>
      <c r="Y9" s="2"/>
    </row>
    <row r="10" spans="1:25" x14ac:dyDescent="0.25">
      <c r="A10" s="10">
        <v>8</v>
      </c>
      <c r="B10" s="20">
        <f t="shared" si="5"/>
        <v>8</v>
      </c>
      <c r="C10" s="11">
        <f t="shared" si="0"/>
        <v>4.4720000000000004</v>
      </c>
      <c r="D10" s="11">
        <f t="shared" si="1"/>
        <v>1.7311529925500933</v>
      </c>
      <c r="E10" s="11">
        <f t="shared" si="2"/>
        <v>10.80382479535808</v>
      </c>
      <c r="F10" s="14">
        <f t="shared" si="6"/>
        <v>8</v>
      </c>
      <c r="G10" s="15">
        <v>8</v>
      </c>
      <c r="H10" s="16">
        <f t="shared" si="3"/>
        <v>7.1135999999999999</v>
      </c>
      <c r="I10" s="16">
        <f t="shared" si="4"/>
        <v>2.6089051793396725</v>
      </c>
      <c r="J10" s="16">
        <f t="shared" si="7"/>
        <v>16.933363187349929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23</v>
      </c>
      <c r="W10" s="39">
        <f>SUM(W6:W9)</f>
        <v>129.30077071291359</v>
      </c>
      <c r="X10" s="2"/>
      <c r="Y10" s="2"/>
    </row>
    <row r="11" spans="1:25" x14ac:dyDescent="0.25">
      <c r="A11" s="10">
        <v>9</v>
      </c>
      <c r="B11" s="20">
        <f t="shared" si="5"/>
        <v>9</v>
      </c>
      <c r="C11" s="11">
        <f t="shared" si="0"/>
        <v>5.0310000000000006</v>
      </c>
      <c r="D11" s="11">
        <f t="shared" si="1"/>
        <v>1.9210285514955543</v>
      </c>
      <c r="E11" s="11">
        <f t="shared" si="2"/>
        <v>12.108116393854758</v>
      </c>
      <c r="F11" s="14">
        <f t="shared" si="6"/>
        <v>9</v>
      </c>
      <c r="G11" s="15">
        <v>9</v>
      </c>
      <c r="H11" s="16">
        <f t="shared" si="3"/>
        <v>8.0028000000000006</v>
      </c>
      <c r="I11" s="16">
        <f t="shared" si="4"/>
        <v>2.8950539664743791</v>
      </c>
      <c r="J11" s="16">
        <f t="shared" si="7"/>
        <v>18.980428991609543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24</v>
      </c>
      <c r="W11" s="3">
        <f>SUM(L2:L32)</f>
        <v>0</v>
      </c>
      <c r="X11" s="2"/>
      <c r="Y11" s="2"/>
    </row>
    <row r="12" spans="1:25" x14ac:dyDescent="0.25">
      <c r="A12" s="10">
        <v>10</v>
      </c>
      <c r="B12" s="20">
        <f t="shared" si="5"/>
        <v>10</v>
      </c>
      <c r="C12" s="11">
        <f t="shared" si="0"/>
        <v>5.59</v>
      </c>
      <c r="D12" s="11">
        <f t="shared" si="1"/>
        <v>2.1084588929503831</v>
      </c>
      <c r="E12" s="11">
        <f t="shared" si="2"/>
        <v>13.408149238555248</v>
      </c>
      <c r="F12" s="14">
        <f t="shared" si="6"/>
        <v>10</v>
      </c>
      <c r="G12" s="15">
        <v>10</v>
      </c>
      <c r="H12" s="16">
        <f t="shared" si="3"/>
        <v>8.8919999999999995</v>
      </c>
      <c r="I12" s="16">
        <f t="shared" si="4"/>
        <v>3.177517729464268</v>
      </c>
      <c r="J12" s="16">
        <f t="shared" si="7"/>
        <v>21.021076712150265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13</v>
      </c>
      <c r="W12" s="2">
        <v>0.25</v>
      </c>
      <c r="X12" s="2"/>
      <c r="Y12" s="2"/>
    </row>
    <row r="13" spans="1:25" x14ac:dyDescent="0.25">
      <c r="A13" s="10">
        <v>11</v>
      </c>
      <c r="B13" s="20">
        <f t="shared" si="5"/>
        <v>11</v>
      </c>
      <c r="C13" s="11">
        <f t="shared" si="0"/>
        <v>6.149</v>
      </c>
      <c r="D13" s="11">
        <f t="shared" si="1"/>
        <v>2.293716374319045</v>
      </c>
      <c r="E13" s="11">
        <f t="shared" si="2"/>
        <v>14.704397685272333</v>
      </c>
      <c r="F13" s="14">
        <f t="shared" si="6"/>
        <v>11</v>
      </c>
      <c r="G13" s="15">
        <v>11</v>
      </c>
      <c r="H13" s="16">
        <f t="shared" si="3"/>
        <v>9.7812000000000001</v>
      </c>
      <c r="I13" s="16">
        <f t="shared" si="4"/>
        <v>3.4567069199829903</v>
      </c>
      <c r="J13" s="16">
        <f>(H13+I13)*0.475*44/12</f>
        <v>23.056021218970372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25</v>
      </c>
      <c r="W13" s="33">
        <f>W11*W12</f>
        <v>0</v>
      </c>
      <c r="X13" s="2"/>
      <c r="Y13" s="2"/>
    </row>
    <row r="14" spans="1:25" x14ac:dyDescent="0.25">
      <c r="A14" s="10">
        <v>12</v>
      </c>
      <c r="B14" s="20">
        <f t="shared" si="5"/>
        <v>12</v>
      </c>
      <c r="C14" s="11">
        <f t="shared" si="0"/>
        <v>6.7080000000000002</v>
      </c>
      <c r="D14" s="11">
        <f t="shared" si="1"/>
        <v>2.477020993200687</v>
      </c>
      <c r="E14" s="11">
        <f t="shared" si="2"/>
        <v>15.997244896491198</v>
      </c>
      <c r="F14" s="14">
        <f t="shared" si="6"/>
        <v>12</v>
      </c>
      <c r="G14" s="41">
        <v>12</v>
      </c>
      <c r="H14" s="16">
        <f t="shared" si="3"/>
        <v>10.670399999999999</v>
      </c>
      <c r="I14" s="16">
        <f t="shared" si="4"/>
        <v>3.7329530817348457</v>
      </c>
      <c r="J14" s="16">
        <f t="shared" si="7"/>
        <v>25.085839950688193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26</v>
      </c>
      <c r="W14" s="39">
        <f>AVERAGE(S2:S34)</f>
        <v>0</v>
      </c>
      <c r="X14" s="2"/>
      <c r="Y14" s="2"/>
    </row>
    <row r="15" spans="1:25" x14ac:dyDescent="0.25">
      <c r="A15" s="10">
        <v>13</v>
      </c>
      <c r="B15" s="20">
        <f t="shared" si="5"/>
        <v>13</v>
      </c>
      <c r="C15" s="11">
        <f t="shared" si="0"/>
        <v>7.2670000000000012</v>
      </c>
      <c r="D15" s="11">
        <f t="shared" si="1"/>
        <v>2.6585539900627135</v>
      </c>
      <c r="E15" s="11">
        <f t="shared" si="2"/>
        <v>17.287006532692562</v>
      </c>
      <c r="F15" s="14">
        <f t="shared" si="6"/>
        <v>13</v>
      </c>
      <c r="G15" s="41">
        <v>14</v>
      </c>
      <c r="H15" s="16">
        <f t="shared" si="3"/>
        <v>12.448799999999999</v>
      </c>
      <c r="I15" s="16">
        <f t="shared" si="4"/>
        <v>4.2776644527179633</v>
      </c>
      <c r="J15" s="16">
        <f t="shared" si="7"/>
        <v>29.131925588483782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5"/>
        <v>14</v>
      </c>
      <c r="C16" s="11">
        <f t="shared" si="0"/>
        <v>7.8259999999999996</v>
      </c>
      <c r="D16" s="11">
        <f t="shared" si="1"/>
        <v>2.8384671382814215</v>
      </c>
      <c r="E16" s="11">
        <f t="shared" si="2"/>
        <v>18.573946932506807</v>
      </c>
      <c r="F16" s="14">
        <f t="shared" si="6"/>
        <v>14</v>
      </c>
      <c r="G16" s="41">
        <v>16</v>
      </c>
      <c r="H16" s="16">
        <f t="shared" si="3"/>
        <v>14.2272</v>
      </c>
      <c r="I16" s="16">
        <f t="shared" si="4"/>
        <v>4.81336060460516</v>
      </c>
      <c r="J16" s="16">
        <f t="shared" si="7"/>
        <v>33.162309719687322</v>
      </c>
      <c r="K16" s="34">
        <f t="shared" si="8"/>
        <v>14</v>
      </c>
      <c r="L16" s="24"/>
      <c r="M16" s="26"/>
      <c r="N16" s="26"/>
      <c r="O16" s="26"/>
      <c r="P16" s="25">
        <f t="shared" si="9"/>
        <v>0</v>
      </c>
      <c r="Q16" s="25">
        <f t="shared" si="10"/>
        <v>0</v>
      </c>
      <c r="R16" s="25">
        <f t="shared" si="11"/>
        <v>0</v>
      </c>
      <c r="S16" s="25">
        <f t="shared" si="12"/>
        <v>0</v>
      </c>
      <c r="U16" s="2"/>
      <c r="W16" s="40"/>
      <c r="X16" s="2"/>
      <c r="Y16" s="2"/>
    </row>
    <row r="17" spans="1:25" x14ac:dyDescent="0.25">
      <c r="A17" s="10">
        <v>15</v>
      </c>
      <c r="B17" s="20">
        <f t="shared" si="5"/>
        <v>15</v>
      </c>
      <c r="C17" s="11">
        <f t="shared" si="0"/>
        <v>8.3849999999999998</v>
      </c>
      <c r="D17" s="11">
        <f t="shared" si="1"/>
        <v>3.0168893007228834</v>
      </c>
      <c r="E17" s="11">
        <f t="shared" si="2"/>
        <v>19.858290532092358</v>
      </c>
      <c r="F17" s="14">
        <f t="shared" si="6"/>
        <v>15</v>
      </c>
      <c r="G17" s="41">
        <v>18</v>
      </c>
      <c r="H17" s="16">
        <f t="shared" si="3"/>
        <v>16.005600000000001</v>
      </c>
      <c r="I17" s="16">
        <f t="shared" si="4"/>
        <v>5.3412974993444156</v>
      </c>
      <c r="J17" s="16">
        <f t="shared" si="7"/>
        <v>37.179179811358189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0</v>
      </c>
      <c r="R17" s="25">
        <f t="shared" si="11"/>
        <v>0</v>
      </c>
      <c r="S17" s="25">
        <f t="shared" si="12"/>
        <v>0</v>
      </c>
    </row>
    <row r="18" spans="1:25" x14ac:dyDescent="0.25">
      <c r="A18" s="10">
        <v>16</v>
      </c>
      <c r="B18" s="20">
        <f t="shared" si="5"/>
        <v>16</v>
      </c>
      <c r="C18" s="11">
        <f t="shared" si="0"/>
        <v>8.9440000000000008</v>
      </c>
      <c r="D18" s="11">
        <f t="shared" si="1"/>
        <v>3.193931186488729</v>
      </c>
      <c r="E18" s="11">
        <f t="shared" si="2"/>
        <v>21.140230149801205</v>
      </c>
      <c r="F18" s="14">
        <f t="shared" si="6"/>
        <v>16</v>
      </c>
      <c r="G18" s="41">
        <v>20</v>
      </c>
      <c r="H18" s="16">
        <f t="shared" si="3"/>
        <v>17.783999999999999</v>
      </c>
      <c r="I18" s="16">
        <f t="shared" si="4"/>
        <v>5.862435622634961</v>
      </c>
      <c r="J18" s="16">
        <f t="shared" si="7"/>
        <v>41.184208709422556</v>
      </c>
      <c r="K18" s="34">
        <f t="shared" si="8"/>
        <v>16</v>
      </c>
      <c r="L18" s="24"/>
      <c r="M18" s="24"/>
      <c r="N18" s="26"/>
      <c r="O18" s="26"/>
      <c r="P18" s="25">
        <f t="shared" si="9"/>
        <v>0</v>
      </c>
      <c r="Q18" s="25">
        <f t="shared" si="10"/>
        <v>0</v>
      </c>
      <c r="R18" s="25">
        <f t="shared" si="11"/>
        <v>0</v>
      </c>
      <c r="S18" s="25">
        <f t="shared" si="12"/>
        <v>0</v>
      </c>
      <c r="X18" s="2"/>
      <c r="Y18" s="2"/>
    </row>
    <row r="19" spans="1:25" x14ac:dyDescent="0.25">
      <c r="A19" s="10">
        <v>17</v>
      </c>
      <c r="B19" s="20">
        <f t="shared" si="5"/>
        <v>17</v>
      </c>
      <c r="C19" s="11">
        <f t="shared" si="0"/>
        <v>9.5030000000000001</v>
      </c>
      <c r="D19" s="11">
        <f t="shared" si="1"/>
        <v>3.369688883880555</v>
      </c>
      <c r="E19" s="11">
        <f t="shared" si="2"/>
        <v>22.4199331394253</v>
      </c>
      <c r="F19" s="14">
        <f t="shared" si="6"/>
        <v>17</v>
      </c>
      <c r="G19" s="41">
        <v>22</v>
      </c>
      <c r="H19" s="16">
        <f t="shared" si="3"/>
        <v>19.5624</v>
      </c>
      <c r="I19" s="16">
        <f t="shared" si="4"/>
        <v>6.3775322468881095</v>
      </c>
      <c r="J19" s="16">
        <f t="shared" si="7"/>
        <v>45.178715329996784</v>
      </c>
      <c r="K19" s="34">
        <f t="shared" si="8"/>
        <v>17</v>
      </c>
      <c r="L19" s="24"/>
      <c r="M19" s="24"/>
      <c r="N19" s="24"/>
      <c r="O19" s="24"/>
      <c r="P19" s="25">
        <f t="shared" si="9"/>
        <v>0</v>
      </c>
      <c r="Q19" s="25">
        <f t="shared" si="10"/>
        <v>0</v>
      </c>
      <c r="R19" s="25">
        <f t="shared" si="11"/>
        <v>0</v>
      </c>
      <c r="S19" s="25">
        <f t="shared" si="12"/>
        <v>0</v>
      </c>
      <c r="X19" s="2"/>
      <c r="Y19" s="2"/>
    </row>
    <row r="20" spans="1:25" x14ac:dyDescent="0.25">
      <c r="A20" s="10">
        <v>18</v>
      </c>
      <c r="B20" s="20">
        <f t="shared" si="5"/>
        <v>18</v>
      </c>
      <c r="C20" s="11">
        <f t="shared" si="0"/>
        <v>10.062000000000001</v>
      </c>
      <c r="D20" s="11">
        <f t="shared" si="1"/>
        <v>3.5442465380941046</v>
      </c>
      <c r="E20" s="11">
        <f t="shared" si="2"/>
        <v>23.69754605384723</v>
      </c>
      <c r="F20" s="14">
        <f t="shared" si="6"/>
        <v>18</v>
      </c>
      <c r="G20" s="41">
        <v>24</v>
      </c>
      <c r="H20" s="16">
        <f t="shared" si="3"/>
        <v>21.340799999999998</v>
      </c>
      <c r="I20" s="16">
        <f t="shared" si="4"/>
        <v>6.8871990614123195</v>
      </c>
      <c r="J20" s="16">
        <f t="shared" si="7"/>
        <v>49.163765031959791</v>
      </c>
      <c r="K20" s="34">
        <f t="shared" si="8"/>
        <v>18</v>
      </c>
      <c r="L20" s="24"/>
      <c r="M20" s="26"/>
      <c r="N20" s="26"/>
      <c r="O20" s="26"/>
      <c r="P20" s="25">
        <f t="shared" si="9"/>
        <v>0</v>
      </c>
      <c r="Q20" s="25">
        <f t="shared" si="10"/>
        <v>0</v>
      </c>
      <c r="R20" s="25">
        <f t="shared" si="11"/>
        <v>0</v>
      </c>
      <c r="S20" s="25">
        <f t="shared" si="12"/>
        <v>0</v>
      </c>
      <c r="V20" s="4"/>
      <c r="W20" s="30"/>
    </row>
    <row r="21" spans="1:25" x14ac:dyDescent="0.25">
      <c r="A21" s="10">
        <v>19</v>
      </c>
      <c r="B21" s="20">
        <f t="shared" si="5"/>
        <v>19</v>
      </c>
      <c r="C21" s="11">
        <f t="shared" si="0"/>
        <v>10.620999999999999</v>
      </c>
      <c r="D21" s="11">
        <f t="shared" si="1"/>
        <v>3.7176784168109291</v>
      </c>
      <c r="E21" s="11">
        <f t="shared" si="2"/>
        <v>24.973198242612366</v>
      </c>
      <c r="F21" s="14">
        <f t="shared" si="6"/>
        <v>19</v>
      </c>
      <c r="G21" s="41">
        <v>26</v>
      </c>
      <c r="H21" s="16">
        <f t="shared" si="3"/>
        <v>23.119199999999999</v>
      </c>
      <c r="I21" s="16">
        <f t="shared" si="4"/>
        <v>7.3919399937804329</v>
      </c>
      <c r="J21" s="16">
        <f t="shared" si="7"/>
        <v>53.140235489167587</v>
      </c>
      <c r="K21" s="34">
        <f t="shared" si="8"/>
        <v>19</v>
      </c>
      <c r="L21" s="27"/>
      <c r="M21" s="36"/>
      <c r="N21" s="36"/>
      <c r="O21" s="36"/>
      <c r="P21" s="25">
        <f t="shared" si="9"/>
        <v>0</v>
      </c>
      <c r="Q21" s="25">
        <f t="shared" si="10"/>
        <v>0</v>
      </c>
      <c r="R21" s="25">
        <f t="shared" si="11"/>
        <v>0</v>
      </c>
      <c r="S21" s="25">
        <f t="shared" si="12"/>
        <v>0</v>
      </c>
      <c r="W21" s="2"/>
    </row>
    <row r="22" spans="1:25" x14ac:dyDescent="0.25">
      <c r="A22" s="10">
        <v>20</v>
      </c>
      <c r="B22" s="20">
        <f t="shared" si="5"/>
        <v>20</v>
      </c>
      <c r="C22" s="11">
        <f t="shared" si="0"/>
        <v>11.18</v>
      </c>
      <c r="D22" s="11">
        <f t="shared" si="1"/>
        <v>3.8900505285230369</v>
      </c>
      <c r="E22" s="11">
        <f t="shared" si="2"/>
        <v>26.247004670510957</v>
      </c>
      <c r="F22" s="14">
        <f t="shared" si="6"/>
        <v>20</v>
      </c>
      <c r="G22" s="16">
        <v>28</v>
      </c>
      <c r="H22" s="16">
        <f t="shared" si="3"/>
        <v>24.897599999999997</v>
      </c>
      <c r="I22" s="16">
        <f t="shared" si="4"/>
        <v>7.8921770401958238</v>
      </c>
      <c r="J22" s="16">
        <f t="shared" si="7"/>
        <v>57.10886167834105</v>
      </c>
      <c r="K22" s="34">
        <f t="shared" si="8"/>
        <v>20</v>
      </c>
      <c r="L22" s="24"/>
      <c r="M22" s="26"/>
      <c r="N22" s="43"/>
      <c r="O22" s="43"/>
      <c r="P22" s="25">
        <f t="shared" si="9"/>
        <v>0</v>
      </c>
      <c r="Q22" s="25">
        <f t="shared" si="10"/>
        <v>0</v>
      </c>
      <c r="R22" s="25">
        <f t="shared" si="11"/>
        <v>0</v>
      </c>
      <c r="S22" s="25">
        <f t="shared" si="12"/>
        <v>0</v>
      </c>
      <c r="W22" s="2"/>
    </row>
    <row r="23" spans="1:25" x14ac:dyDescent="0.25">
      <c r="A23" s="10">
        <v>21</v>
      </c>
      <c r="B23" s="20">
        <f t="shared" si="5"/>
        <v>21</v>
      </c>
      <c r="C23" s="11">
        <f t="shared" si="0"/>
        <v>11.739000000000001</v>
      </c>
      <c r="D23" s="11">
        <f t="shared" si="1"/>
        <v>4.0614219079945988</v>
      </c>
      <c r="E23" s="11">
        <f t="shared" si="2"/>
        <v>27.519068156423927</v>
      </c>
      <c r="F23" s="14">
        <f t="shared" si="6"/>
        <v>21</v>
      </c>
      <c r="G23" s="16">
        <v>30</v>
      </c>
      <c r="H23" s="16">
        <f t="shared" si="3"/>
        <v>26.675999999999998</v>
      </c>
      <c r="I23" s="16">
        <f t="shared" si="4"/>
        <v>8.388268495647786</v>
      </c>
      <c r="J23" s="16">
        <f t="shared" si="7"/>
        <v>61.07026762991989</v>
      </c>
      <c r="K23" s="34">
        <f t="shared" si="8"/>
        <v>21</v>
      </c>
      <c r="L23" s="24"/>
      <c r="M23" s="26"/>
      <c r="N23" s="26"/>
      <c r="O23" s="26"/>
      <c r="P23" s="25">
        <f t="shared" si="9"/>
        <v>0</v>
      </c>
      <c r="Q23" s="25">
        <f t="shared" si="10"/>
        <v>0</v>
      </c>
      <c r="R23" s="25">
        <f t="shared" si="11"/>
        <v>0</v>
      </c>
      <c r="S23" s="25">
        <f t="shared" si="12"/>
        <v>0</v>
      </c>
      <c r="W23" s="2"/>
    </row>
    <row r="24" spans="1:25" x14ac:dyDescent="0.25">
      <c r="A24" s="10">
        <v>22</v>
      </c>
      <c r="B24" s="20">
        <f t="shared" si="5"/>
        <v>22</v>
      </c>
      <c r="C24" s="11">
        <f t="shared" si="0"/>
        <v>12.298</v>
      </c>
      <c r="D24" s="11">
        <f t="shared" si="1"/>
        <v>4.2318456499363757</v>
      </c>
      <c r="E24" s="11">
        <f t="shared" si="2"/>
        <v>28.789481173639189</v>
      </c>
      <c r="F24" s="14">
        <f t="shared" si="6"/>
        <v>22</v>
      </c>
      <c r="G24" s="16">
        <v>32</v>
      </c>
      <c r="H24" s="16">
        <f t="shared" si="3"/>
        <v>28.4544</v>
      </c>
      <c r="I24" s="16">
        <f t="shared" si="4"/>
        <v>8.8805221797401614</v>
      </c>
      <c r="J24" s="16">
        <f t="shared" si="7"/>
        <v>65.024989463047447</v>
      </c>
      <c r="K24" s="34">
        <f t="shared" si="8"/>
        <v>22</v>
      </c>
      <c r="L24" s="24"/>
      <c r="M24" s="24"/>
      <c r="N24" s="24"/>
      <c r="O24" s="24"/>
      <c r="P24" s="25">
        <f t="shared" si="9"/>
        <v>0</v>
      </c>
      <c r="Q24" s="25">
        <f t="shared" si="10"/>
        <v>0</v>
      </c>
      <c r="R24" s="25">
        <f t="shared" si="11"/>
        <v>0</v>
      </c>
      <c r="S24" s="25">
        <f t="shared" si="12"/>
        <v>0</v>
      </c>
      <c r="W24" s="2"/>
    </row>
    <row r="25" spans="1:25" x14ac:dyDescent="0.25">
      <c r="A25" s="10">
        <v>23</v>
      </c>
      <c r="B25" s="20">
        <f t="shared" si="5"/>
        <v>23</v>
      </c>
      <c r="C25" s="11">
        <f t="shared" si="0"/>
        <v>12.857000000000001</v>
      </c>
      <c r="D25" s="11">
        <f t="shared" si="1"/>
        <v>4.4013697494266877</v>
      </c>
      <c r="E25" s="11">
        <f t="shared" si="2"/>
        <v>30.058327313584812</v>
      </c>
      <c r="F25" s="14">
        <f t="shared" si="6"/>
        <v>23</v>
      </c>
      <c r="G25" s="16">
        <v>34</v>
      </c>
      <c r="H25" s="16">
        <f t="shared" si="3"/>
        <v>30.232799999999997</v>
      </c>
      <c r="I25" s="16">
        <f t="shared" si="4"/>
        <v>9.3692052598737945</v>
      </c>
      <c r="J25" s="16">
        <f t="shared" si="7"/>
        <v>68.97349249428018</v>
      </c>
      <c r="K25" s="34">
        <f t="shared" si="8"/>
        <v>23</v>
      </c>
      <c r="L25" s="24"/>
      <c r="M25" s="26"/>
      <c r="N25" s="26"/>
      <c r="O25" s="43"/>
      <c r="P25" s="25">
        <f t="shared" si="9"/>
        <v>0</v>
      </c>
      <c r="Q25" s="25">
        <f t="shared" si="10"/>
        <v>0</v>
      </c>
      <c r="R25" s="25">
        <f t="shared" si="11"/>
        <v>0</v>
      </c>
      <c r="S25" s="25">
        <f t="shared" si="12"/>
        <v>0</v>
      </c>
      <c r="W25" s="2"/>
    </row>
    <row r="26" spans="1:25" x14ac:dyDescent="0.25">
      <c r="A26" s="10">
        <v>24</v>
      </c>
      <c r="B26" s="20">
        <f t="shared" si="5"/>
        <v>24</v>
      </c>
      <c r="C26" s="11">
        <f t="shared" si="0"/>
        <v>13.416</v>
      </c>
      <c r="D26" s="11">
        <f t="shared" si="1"/>
        <v>4.5700377920480255</v>
      </c>
      <c r="E26" s="11">
        <f t="shared" si="2"/>
        <v>31.325682487816977</v>
      </c>
      <c r="F26" s="14">
        <f t="shared" si="6"/>
        <v>24</v>
      </c>
      <c r="G26" s="16">
        <v>36</v>
      </c>
      <c r="H26" s="16">
        <f t="shared" si="3"/>
        <v>32.011200000000002</v>
      </c>
      <c r="I26" s="16">
        <f t="shared" si="4"/>
        <v>9.8545516964045792</v>
      </c>
      <c r="J26" s="16">
        <f t="shared" si="7"/>
        <v>72.916184204571309</v>
      </c>
      <c r="K26" s="34">
        <f t="shared" si="8"/>
        <v>24</v>
      </c>
      <c r="L26" s="28"/>
      <c r="M26" s="29"/>
      <c r="N26" s="26"/>
      <c r="O26" s="26"/>
      <c r="P26" s="25">
        <f t="shared" si="9"/>
        <v>0</v>
      </c>
      <c r="Q26" s="25">
        <f t="shared" si="10"/>
        <v>0</v>
      </c>
      <c r="R26" s="25">
        <f t="shared" si="11"/>
        <v>0</v>
      </c>
      <c r="S26" s="25">
        <f t="shared" si="12"/>
        <v>0</v>
      </c>
      <c r="W26" s="2"/>
    </row>
    <row r="27" spans="1:25" x14ac:dyDescent="0.25">
      <c r="A27" s="10">
        <v>25</v>
      </c>
      <c r="B27" s="20">
        <f t="shared" si="5"/>
        <v>25</v>
      </c>
      <c r="C27" s="11">
        <f t="shared" si="0"/>
        <v>13.975</v>
      </c>
      <c r="D27" s="11">
        <f t="shared" si="1"/>
        <v>4.7378895257597513</v>
      </c>
      <c r="E27" s="11">
        <f t="shared" si="2"/>
        <v>32.591615924031565</v>
      </c>
      <c r="F27" s="14">
        <f t="shared" si="6"/>
        <v>25</v>
      </c>
      <c r="G27" s="16">
        <v>38</v>
      </c>
      <c r="H27" s="16">
        <f t="shared" si="3"/>
        <v>33.7896</v>
      </c>
      <c r="I27" s="16">
        <f t="shared" si="4"/>
        <v>10.3367679858895</v>
      </c>
      <c r="J27" s="16">
        <f t="shared" si="7"/>
        <v>76.853424242090881</v>
      </c>
      <c r="K27" s="34">
        <f t="shared" si="8"/>
        <v>25</v>
      </c>
      <c r="L27" s="36"/>
      <c r="M27" s="37"/>
      <c r="N27" s="37"/>
      <c r="O27" s="37"/>
      <c r="P27" s="25">
        <f t="shared" si="9"/>
        <v>0</v>
      </c>
      <c r="Q27" s="25">
        <f t="shared" si="10"/>
        <v>0</v>
      </c>
      <c r="R27" s="25">
        <f t="shared" si="11"/>
        <v>0</v>
      </c>
      <c r="S27" s="25">
        <f t="shared" si="12"/>
        <v>0</v>
      </c>
      <c r="W27" s="2"/>
    </row>
    <row r="28" spans="1:25" x14ac:dyDescent="0.25">
      <c r="A28" s="10">
        <v>26</v>
      </c>
      <c r="B28" s="20">
        <f t="shared" si="5"/>
        <v>26</v>
      </c>
      <c r="C28" s="11">
        <f t="shared" si="0"/>
        <v>14.534000000000002</v>
      </c>
      <c r="D28" s="11">
        <f t="shared" si="1"/>
        <v>4.9049613386955704</v>
      </c>
      <c r="E28" s="11">
        <f t="shared" si="2"/>
        <v>33.856190998228122</v>
      </c>
      <c r="F28" s="14">
        <f t="shared" si="6"/>
        <v>26</v>
      </c>
      <c r="G28" s="16">
        <f>$G$27+(F28-$F$27)*($G$32-$G$27)/($F$32-$F$27)</f>
        <v>43.6</v>
      </c>
      <c r="H28" s="16">
        <f t="shared" si="3"/>
        <v>38.769120000000001</v>
      </c>
      <c r="I28" s="16">
        <f t="shared" si="4"/>
        <v>11.671810943369529</v>
      </c>
      <c r="J28" s="16">
        <f t="shared" si="7"/>
        <v>87.851288059701929</v>
      </c>
      <c r="K28" s="34">
        <f t="shared" si="8"/>
        <v>26</v>
      </c>
      <c r="L28" s="28"/>
      <c r="M28" s="28"/>
      <c r="N28" s="24"/>
      <c r="O28" s="24"/>
      <c r="P28" s="25">
        <f t="shared" si="9"/>
        <v>0</v>
      </c>
      <c r="Q28" s="25">
        <f t="shared" si="10"/>
        <v>0</v>
      </c>
      <c r="R28" s="25">
        <f t="shared" si="11"/>
        <v>0</v>
      </c>
      <c r="S28" s="25">
        <f t="shared" si="12"/>
        <v>0</v>
      </c>
      <c r="W28" s="2"/>
    </row>
    <row r="29" spans="1:25" x14ac:dyDescent="0.25">
      <c r="A29" s="10">
        <v>27</v>
      </c>
      <c r="B29" s="20">
        <f t="shared" si="5"/>
        <v>27</v>
      </c>
      <c r="C29" s="11">
        <f t="shared" si="0"/>
        <v>15.093</v>
      </c>
      <c r="D29" s="11">
        <f t="shared" si="1"/>
        <v>5.0712866613861207</v>
      </c>
      <c r="E29" s="11">
        <f t="shared" si="2"/>
        <v>35.11946593524749</v>
      </c>
      <c r="F29" s="14">
        <f t="shared" si="6"/>
        <v>27</v>
      </c>
      <c r="G29" s="16">
        <f>$G$27+(F29-$F$27)*($G$32-$G$27)/($F$32-$F$27)</f>
        <v>49.2</v>
      </c>
      <c r="H29" s="16">
        <f t="shared" si="3"/>
        <v>43.748640000000002</v>
      </c>
      <c r="I29" s="16">
        <f t="shared" si="4"/>
        <v>12.986985249130353</v>
      </c>
      <c r="J29" s="16">
        <f t="shared" si="7"/>
        <v>98.814547308902021</v>
      </c>
      <c r="K29" s="34">
        <f t="shared" si="8"/>
        <v>27</v>
      </c>
      <c r="L29" s="28"/>
      <c r="M29" s="29"/>
      <c r="N29" s="26"/>
      <c r="O29" s="26"/>
      <c r="P29" s="25">
        <f t="shared" si="9"/>
        <v>0</v>
      </c>
      <c r="Q29" s="25">
        <f t="shared" si="10"/>
        <v>0</v>
      </c>
      <c r="R29" s="25">
        <f t="shared" si="11"/>
        <v>0</v>
      </c>
      <c r="S29" s="25">
        <f t="shared" si="12"/>
        <v>0</v>
      </c>
      <c r="W29" s="2"/>
    </row>
    <row r="30" spans="1:25" x14ac:dyDescent="0.25">
      <c r="A30" s="10">
        <v>28</v>
      </c>
      <c r="B30" s="20">
        <f t="shared" si="5"/>
        <v>28</v>
      </c>
      <c r="C30" s="11">
        <f t="shared" si="0"/>
        <v>15.651999999999999</v>
      </c>
      <c r="D30" s="11">
        <f t="shared" si="1"/>
        <v>5.2368963077179416</v>
      </c>
      <c r="E30" s="11">
        <f t="shared" si="2"/>
        <v>36.381494402608745</v>
      </c>
      <c r="F30" s="14">
        <f t="shared" si="6"/>
        <v>28</v>
      </c>
      <c r="G30" s="16">
        <f>$G$27+(F30-$F$27)*($G$32-$G$27)/($F$32-$F$27)</f>
        <v>54.8</v>
      </c>
      <c r="H30" s="16">
        <f t="shared" si="3"/>
        <v>48.728159999999995</v>
      </c>
      <c r="I30" s="16">
        <f t="shared" si="4"/>
        <v>14.284810514747759</v>
      </c>
      <c r="J30" s="16">
        <f t="shared" si="7"/>
        <v>109.74759031318568</v>
      </c>
      <c r="K30" s="34">
        <f t="shared" si="8"/>
        <v>28</v>
      </c>
      <c r="L30" s="28"/>
      <c r="M30" s="28"/>
      <c r="N30" s="24"/>
      <c r="O30" s="24"/>
      <c r="P30" s="25">
        <f t="shared" si="9"/>
        <v>0</v>
      </c>
      <c r="Q30" s="25">
        <f t="shared" si="10"/>
        <v>0</v>
      </c>
      <c r="R30" s="25">
        <f t="shared" si="11"/>
        <v>0</v>
      </c>
      <c r="S30" s="25">
        <f t="shared" si="12"/>
        <v>0</v>
      </c>
      <c r="W30" s="2"/>
    </row>
    <row r="31" spans="1:25" x14ac:dyDescent="0.25">
      <c r="A31" s="10">
        <v>29</v>
      </c>
      <c r="B31" s="20">
        <f t="shared" si="5"/>
        <v>29</v>
      </c>
      <c r="C31" s="11">
        <f t="shared" si="0"/>
        <v>16.211000000000002</v>
      </c>
      <c r="D31" s="11">
        <f t="shared" si="1"/>
        <v>5.4018187658151904</v>
      </c>
      <c r="E31" s="11">
        <f t="shared" si="2"/>
        <v>37.642326017128127</v>
      </c>
      <c r="F31" s="14">
        <f t="shared" si="6"/>
        <v>29</v>
      </c>
      <c r="G31" s="16">
        <f>$G$27+(F31-$F$27)*($G$32-$G$27)/($F$32-$F$27)</f>
        <v>60.4</v>
      </c>
      <c r="H31" s="16">
        <f t="shared" si="3"/>
        <v>53.707679999999996</v>
      </c>
      <c r="I31" s="16">
        <f t="shared" si="4"/>
        <v>15.567261522474322</v>
      </c>
      <c r="J31" s="16">
        <f t="shared" si="7"/>
        <v>120.65385648497609</v>
      </c>
      <c r="K31" s="34">
        <f t="shared" si="8"/>
        <v>29</v>
      </c>
      <c r="L31" s="28"/>
      <c r="M31" s="29"/>
      <c r="N31" s="26"/>
      <c r="O31" s="26"/>
      <c r="P31" s="25">
        <f t="shared" si="9"/>
        <v>0</v>
      </c>
      <c r="Q31" s="25">
        <f t="shared" si="10"/>
        <v>0</v>
      </c>
      <c r="R31" s="25">
        <f t="shared" si="11"/>
        <v>0</v>
      </c>
      <c r="S31" s="25">
        <f t="shared" si="12"/>
        <v>0</v>
      </c>
      <c r="W31" s="2"/>
    </row>
    <row r="32" spans="1:25" x14ac:dyDescent="0.25">
      <c r="A32" s="10">
        <v>30</v>
      </c>
      <c r="B32" s="20">
        <f t="shared" si="5"/>
        <v>30</v>
      </c>
      <c r="C32" s="11">
        <f t="shared" si="0"/>
        <v>16.77</v>
      </c>
      <c r="D32" s="11">
        <f t="shared" si="1"/>
        <v>5.5660804476726025</v>
      </c>
      <c r="E32" s="11">
        <f t="shared" si="2"/>
        <v>38.902006779696443</v>
      </c>
      <c r="F32" s="14">
        <f t="shared" si="6"/>
        <v>30</v>
      </c>
      <c r="G32" s="16">
        <f>58+8</f>
        <v>66</v>
      </c>
      <c r="H32" s="16">
        <f t="shared" si="3"/>
        <v>58.687199999999997</v>
      </c>
      <c r="I32" s="16">
        <f t="shared" si="4"/>
        <v>16.835925833077539</v>
      </c>
      <c r="J32" s="16">
        <f t="shared" si="7"/>
        <v>131.53611082594338</v>
      </c>
      <c r="K32" s="34">
        <f t="shared" si="8"/>
        <v>30</v>
      </c>
      <c r="L32" s="28"/>
      <c r="M32" s="29"/>
      <c r="N32" s="26"/>
      <c r="O32" s="26"/>
      <c r="P32" s="25">
        <f t="shared" si="9"/>
        <v>0</v>
      </c>
      <c r="Q32" s="25">
        <f t="shared" si="10"/>
        <v>0</v>
      </c>
      <c r="R32" s="25">
        <f t="shared" si="11"/>
        <v>0</v>
      </c>
      <c r="S32" s="25">
        <f t="shared" si="12"/>
        <v>0</v>
      </c>
      <c r="W32" s="2"/>
    </row>
    <row r="33" spans="1:25" x14ac:dyDescent="0.25">
      <c r="A33" s="10">
        <v>31</v>
      </c>
      <c r="B33" s="20">
        <f t="shared" si="5"/>
        <v>31</v>
      </c>
      <c r="C33" s="11">
        <f t="shared" si="0"/>
        <v>17.329000000000001</v>
      </c>
      <c r="D33" s="11">
        <f t="shared" si="1"/>
        <v>5.7297059045690366</v>
      </c>
      <c r="E33" s="11">
        <f t="shared" si="2"/>
        <v>40.160579450457739</v>
      </c>
      <c r="F33" s="14">
        <f t="shared" si="6"/>
        <v>31</v>
      </c>
      <c r="G33" s="16">
        <f>$G$32+(F33-$F$32)*($G$37-$G$32)/($F$37-$F$32)</f>
        <v>72</v>
      </c>
      <c r="H33" s="16">
        <f t="shared" si="3"/>
        <v>64.022400000000005</v>
      </c>
      <c r="I33" s="16">
        <f t="shared" si="4"/>
        <v>18.181385543312242</v>
      </c>
      <c r="J33" s="16">
        <f t="shared" si="7"/>
        <v>143.17159315460216</v>
      </c>
      <c r="K33" s="34">
        <f t="shared" si="8"/>
        <v>31</v>
      </c>
      <c r="L33" s="28"/>
      <c r="M33" s="29"/>
      <c r="N33" s="26"/>
      <c r="O33" s="26"/>
      <c r="P33" s="25">
        <f t="shared" si="9"/>
        <v>0</v>
      </c>
      <c r="Q33" s="25">
        <f t="shared" si="10"/>
        <v>0</v>
      </c>
      <c r="R33" s="25">
        <f t="shared" si="11"/>
        <v>0</v>
      </c>
      <c r="S33" s="25">
        <f t="shared" si="12"/>
        <v>0</v>
      </c>
      <c r="W33" s="2"/>
    </row>
    <row r="34" spans="1:25" x14ac:dyDescent="0.25">
      <c r="A34" s="10">
        <v>32</v>
      </c>
      <c r="B34" s="20">
        <f t="shared" si="5"/>
        <v>32</v>
      </c>
      <c r="C34" s="11">
        <f t="shared" si="0"/>
        <v>17.888000000000002</v>
      </c>
      <c r="D34" s="11">
        <f t="shared" si="1"/>
        <v>5.8927180139048936</v>
      </c>
      <c r="E34" s="11">
        <f t="shared" si="2"/>
        <v>41.418083874217693</v>
      </c>
      <c r="F34" s="14">
        <f t="shared" si="6"/>
        <v>32</v>
      </c>
      <c r="G34" s="16">
        <f>$G$32+(F34-$F$32)*($G$37-$G$32)/($F$37-$F$32)</f>
        <v>78</v>
      </c>
      <c r="H34" s="16">
        <f t="shared" si="3"/>
        <v>69.357600000000005</v>
      </c>
      <c r="I34" s="16">
        <f t="shared" si="4"/>
        <v>19.513841511122433</v>
      </c>
      <c r="J34" s="16">
        <f t="shared" si="7"/>
        <v>154.78442729853825</v>
      </c>
      <c r="K34" s="34">
        <f t="shared" si="8"/>
        <v>32</v>
      </c>
      <c r="L34" s="36"/>
      <c r="M34" s="37"/>
      <c r="N34" s="37"/>
      <c r="O34" s="37"/>
      <c r="P34" s="25">
        <f t="shared" si="9"/>
        <v>0</v>
      </c>
      <c r="Q34" s="25">
        <f t="shared" si="10"/>
        <v>0</v>
      </c>
      <c r="R34" s="25">
        <f t="shared" si="11"/>
        <v>0</v>
      </c>
      <c r="S34" s="25">
        <f t="shared" si="12"/>
        <v>0</v>
      </c>
      <c r="W34" s="2"/>
    </row>
    <row r="35" spans="1:25" x14ac:dyDescent="0.25">
      <c r="A35" s="10">
        <v>33</v>
      </c>
      <c r="B35" s="20">
        <f t="shared" si="5"/>
        <v>33</v>
      </c>
      <c r="C35" s="11">
        <f t="shared" si="0"/>
        <v>18.446999999999999</v>
      </c>
      <c r="D35" s="11">
        <f t="shared" si="1"/>
        <v>6.0551381420288193</v>
      </c>
      <c r="E35" s="11">
        <f t="shared" si="2"/>
        <v>42.674557264033524</v>
      </c>
      <c r="F35" s="14">
        <f t="shared" si="6"/>
        <v>33</v>
      </c>
      <c r="G35" s="16">
        <f>$G$32+(F35-$F$32)*($G$37-$G$32)/($F$37-$F$32)</f>
        <v>84</v>
      </c>
      <c r="H35" s="16">
        <f t="shared" si="3"/>
        <v>74.692799999999991</v>
      </c>
      <c r="I35" s="16">
        <f t="shared" si="4"/>
        <v>20.834407756242822</v>
      </c>
      <c r="J35" s="16">
        <f t="shared" si="7"/>
        <v>166.37655350878956</v>
      </c>
      <c r="K35" s="34">
        <f t="shared" si="8"/>
        <v>33</v>
      </c>
      <c r="L35" s="28"/>
      <c r="M35" s="28"/>
      <c r="N35" s="24"/>
      <c r="O35" s="24"/>
      <c r="P35" s="25">
        <f t="shared" si="9"/>
        <v>0</v>
      </c>
      <c r="Q35" s="25">
        <f t="shared" si="10"/>
        <v>0</v>
      </c>
      <c r="R35" s="25">
        <f t="shared" si="11"/>
        <v>0</v>
      </c>
      <c r="S35" s="25">
        <f t="shared" si="12"/>
        <v>0</v>
      </c>
      <c r="W35" s="2"/>
      <c r="X35" s="2"/>
      <c r="Y35" s="2"/>
    </row>
    <row r="36" spans="1:25" x14ac:dyDescent="0.25">
      <c r="A36" s="10">
        <v>34</v>
      </c>
      <c r="B36" s="20">
        <f t="shared" si="5"/>
        <v>34</v>
      </c>
      <c r="C36" s="11">
        <f t="shared" si="0"/>
        <v>19.006</v>
      </c>
      <c r="D36" s="11">
        <f t="shared" si="1"/>
        <v>6.216986286773305</v>
      </c>
      <c r="E36" s="11">
        <f t="shared" si="2"/>
        <v>43.930034449463506</v>
      </c>
      <c r="F36" s="14">
        <f t="shared" si="6"/>
        <v>34</v>
      </c>
      <c r="G36" s="16">
        <f>$G$32+(F36-$F$32)*($G$37-$G$32)/($F$37-$F$32)</f>
        <v>90</v>
      </c>
      <c r="H36" s="16">
        <f t="shared" si="3"/>
        <v>80.027999999999992</v>
      </c>
      <c r="I36" s="16">
        <f t="shared" si="4"/>
        <v>22.144030134787155</v>
      </c>
      <c r="J36" s="16">
        <f t="shared" si="7"/>
        <v>177.94961915142096</v>
      </c>
      <c r="K36" s="34">
        <f t="shared" si="8"/>
        <v>34</v>
      </c>
      <c r="L36" s="28"/>
      <c r="M36" s="28"/>
      <c r="N36" s="24"/>
      <c r="O36" s="24"/>
      <c r="P36" s="25">
        <f t="shared" si="9"/>
        <v>0</v>
      </c>
      <c r="Q36" s="25">
        <f t="shared" si="10"/>
        <v>0</v>
      </c>
      <c r="R36" s="25">
        <f t="shared" si="11"/>
        <v>0</v>
      </c>
      <c r="S36" s="25">
        <f t="shared" si="12"/>
        <v>0</v>
      </c>
      <c r="W36" s="2"/>
      <c r="X36" s="2"/>
      <c r="Y36" s="2"/>
    </row>
    <row r="37" spans="1:25" x14ac:dyDescent="0.25">
      <c r="A37" s="10">
        <v>35</v>
      </c>
      <c r="B37" s="20">
        <f t="shared" si="5"/>
        <v>35</v>
      </c>
      <c r="C37" s="11">
        <f t="shared" si="0"/>
        <v>19.565000000000001</v>
      </c>
      <c r="D37" s="11">
        <f t="shared" si="1"/>
        <v>6.3782812027501414</v>
      </c>
      <c r="E37" s="11">
        <f t="shared" si="2"/>
        <v>45.184548094789825</v>
      </c>
      <c r="F37" s="14">
        <f t="shared" si="6"/>
        <v>35</v>
      </c>
      <c r="G37" s="42">
        <f>78+18</f>
        <v>96</v>
      </c>
      <c r="H37" s="16">
        <f t="shared" si="3"/>
        <v>85.363199999999992</v>
      </c>
      <c r="I37" s="16">
        <f t="shared" si="4"/>
        <v>23.443521253861029</v>
      </c>
      <c r="J37" s="16">
        <f t="shared" si="7"/>
        <v>189.50503951714128</v>
      </c>
      <c r="K37" s="34">
        <f t="shared" si="8"/>
        <v>35</v>
      </c>
      <c r="L37" s="28"/>
      <c r="M37" s="28"/>
      <c r="N37" s="24"/>
      <c r="O37" s="24"/>
      <c r="P37" s="25">
        <f t="shared" si="9"/>
        <v>0</v>
      </c>
      <c r="Q37" s="25">
        <f t="shared" si="10"/>
        <v>0</v>
      </c>
      <c r="R37" s="25">
        <f t="shared" si="11"/>
        <v>0</v>
      </c>
      <c r="S37" s="25">
        <f t="shared" si="12"/>
        <v>0</v>
      </c>
      <c r="W37" s="2"/>
      <c r="X37" s="2"/>
      <c r="Y37" s="2"/>
    </row>
    <row r="38" spans="1:25" x14ac:dyDescent="0.25">
      <c r="A38" s="10">
        <v>36</v>
      </c>
      <c r="B38" s="20">
        <f t="shared" si="5"/>
        <v>36</v>
      </c>
      <c r="C38" s="11">
        <f t="shared" si="0"/>
        <v>20.124000000000002</v>
      </c>
      <c r="D38" s="11">
        <f t="shared" si="1"/>
        <v>6.539040511923969</v>
      </c>
      <c r="E38" s="11">
        <f t="shared" si="2"/>
        <v>46.438128891600911</v>
      </c>
      <c r="F38" s="14">
        <f t="shared" si="6"/>
        <v>36</v>
      </c>
      <c r="G38" s="16">
        <f>$G$37+(F38-$F$37)*($G$42-$G$37)/($F$42-$F$37)</f>
        <v>101.8</v>
      </c>
      <c r="H38" s="16">
        <f t="shared" si="3"/>
        <v>90.520559999999989</v>
      </c>
      <c r="I38" s="16">
        <f t="shared" si="4"/>
        <v>24.690729358960677</v>
      </c>
      <c r="J38" s="16">
        <f t="shared" si="7"/>
        <v>200.65966230018981</v>
      </c>
      <c r="K38" s="34">
        <f t="shared" si="8"/>
        <v>36</v>
      </c>
      <c r="L38" s="28"/>
      <c r="M38" s="29"/>
      <c r="N38" s="26"/>
      <c r="O38" s="26"/>
      <c r="P38" s="25">
        <f t="shared" si="9"/>
        <v>0</v>
      </c>
      <c r="Q38" s="25">
        <f t="shared" si="10"/>
        <v>0</v>
      </c>
      <c r="R38" s="25">
        <f t="shared" si="11"/>
        <v>0</v>
      </c>
      <c r="S38" s="25">
        <f t="shared" si="12"/>
        <v>0</v>
      </c>
      <c r="W38" s="2"/>
      <c r="X38" s="2"/>
      <c r="Y38" s="2"/>
    </row>
    <row r="39" spans="1:25" x14ac:dyDescent="0.25">
      <c r="A39" s="10">
        <v>37</v>
      </c>
      <c r="B39" s="20">
        <f t="shared" si="5"/>
        <v>37</v>
      </c>
      <c r="C39" s="11">
        <f t="shared" si="0"/>
        <v>20.683</v>
      </c>
      <c r="D39" s="11">
        <f t="shared" si="1"/>
        <v>6.6992808015544387</v>
      </c>
      <c r="E39" s="11">
        <f t="shared" si="2"/>
        <v>47.690805729373977</v>
      </c>
      <c r="F39" s="14">
        <f t="shared" si="6"/>
        <v>37</v>
      </c>
      <c r="G39" s="16">
        <f>$G$37+(F39-$F$37)*($G$42-$G$37)/($F$42-$F$37)</f>
        <v>107.6</v>
      </c>
      <c r="H39" s="16">
        <f t="shared" si="3"/>
        <v>95.677919999999986</v>
      </c>
      <c r="I39" s="16">
        <f t="shared" si="4"/>
        <v>25.929688851402688</v>
      </c>
      <c r="J39" s="16">
        <f t="shared" si="7"/>
        <v>211.79991874952631</v>
      </c>
      <c r="K39" s="34">
        <f t="shared" si="8"/>
        <v>37</v>
      </c>
      <c r="L39" s="28"/>
      <c r="M39" s="28"/>
      <c r="N39" s="24"/>
      <c r="O39" s="24"/>
      <c r="P39" s="25">
        <f t="shared" si="9"/>
        <v>0</v>
      </c>
      <c r="Q39" s="25">
        <f t="shared" si="10"/>
        <v>0</v>
      </c>
      <c r="R39" s="25">
        <f t="shared" si="11"/>
        <v>0</v>
      </c>
      <c r="S39" s="25">
        <f t="shared" si="12"/>
        <v>0</v>
      </c>
      <c r="W39" s="2"/>
      <c r="X39" s="2"/>
      <c r="Y39" s="2"/>
    </row>
    <row r="40" spans="1:25" x14ac:dyDescent="0.25">
      <c r="A40" s="10">
        <v>38</v>
      </c>
      <c r="B40" s="20">
        <f t="shared" si="5"/>
        <v>38</v>
      </c>
      <c r="C40" s="11">
        <f t="shared" si="0"/>
        <v>21.241999999999997</v>
      </c>
      <c r="D40" s="11">
        <f t="shared" si="1"/>
        <v>6.859017711252279</v>
      </c>
      <c r="E40" s="11">
        <f t="shared" si="2"/>
        <v>48.942605847097703</v>
      </c>
      <c r="F40" s="14">
        <f t="shared" si="6"/>
        <v>38</v>
      </c>
      <c r="G40" s="16">
        <f>$G$37+(F40-$F$37)*($G$42-$G$37)/($F$42-$F$37)</f>
        <v>113.4</v>
      </c>
      <c r="H40" s="16">
        <f t="shared" si="3"/>
        <v>100.83528000000001</v>
      </c>
      <c r="I40" s="16">
        <f t="shared" si="4"/>
        <v>27.160895051980059</v>
      </c>
      <c r="J40" s="16">
        <f t="shared" si="7"/>
        <v>222.9266715488653</v>
      </c>
      <c r="K40" s="34">
        <f t="shared" si="8"/>
        <v>38</v>
      </c>
      <c r="L40" s="28"/>
      <c r="M40" s="28"/>
      <c r="N40" s="24"/>
      <c r="O40" s="24"/>
      <c r="P40" s="25">
        <f t="shared" si="9"/>
        <v>0</v>
      </c>
      <c r="Q40" s="25">
        <f t="shared" si="10"/>
        <v>0</v>
      </c>
      <c r="R40" s="25">
        <f t="shared" si="11"/>
        <v>0</v>
      </c>
      <c r="S40" s="25">
        <f t="shared" si="12"/>
        <v>0</v>
      </c>
      <c r="W40" s="2"/>
      <c r="X40" s="2"/>
      <c r="Y40" s="2"/>
    </row>
    <row r="41" spans="1:25" x14ac:dyDescent="0.25">
      <c r="A41" s="10">
        <v>39</v>
      </c>
      <c r="B41" s="20">
        <f t="shared" si="5"/>
        <v>39</v>
      </c>
      <c r="C41" s="11">
        <f t="shared" si="0"/>
        <v>21.801000000000002</v>
      </c>
      <c r="D41" s="11">
        <f t="shared" si="1"/>
        <v>7.0182660106137922</v>
      </c>
      <c r="E41" s="11">
        <f t="shared" si="2"/>
        <v>50.193554968485692</v>
      </c>
      <c r="F41" s="14">
        <f t="shared" si="6"/>
        <v>39</v>
      </c>
      <c r="G41" s="16">
        <f>$G$37+(F41-$F$37)*($G$42-$G$37)/($F$42-$F$37)</f>
        <v>119.2</v>
      </c>
      <c r="H41" s="16">
        <f t="shared" si="3"/>
        <v>105.99263999999999</v>
      </c>
      <c r="I41" s="16">
        <f t="shared" si="4"/>
        <v>28.38478975182414</v>
      </c>
      <c r="J41" s="16">
        <f t="shared" si="7"/>
        <v>234.04069015109368</v>
      </c>
      <c r="K41" s="34">
        <f t="shared" si="8"/>
        <v>39</v>
      </c>
      <c r="L41" s="36"/>
      <c r="M41" s="37"/>
      <c r="N41" s="37"/>
      <c r="O41" s="37"/>
      <c r="P41" s="25">
        <f t="shared" si="9"/>
        <v>0</v>
      </c>
      <c r="Q41" s="25">
        <f t="shared" si="10"/>
        <v>0</v>
      </c>
      <c r="R41" s="25">
        <f t="shared" si="11"/>
        <v>0</v>
      </c>
      <c r="S41" s="25">
        <f t="shared" si="12"/>
        <v>0</v>
      </c>
      <c r="W41" s="2"/>
      <c r="X41" s="2"/>
      <c r="Y41" s="2"/>
    </row>
    <row r="42" spans="1:25" x14ac:dyDescent="0.25">
      <c r="A42" s="10">
        <v>40</v>
      </c>
      <c r="B42" s="20">
        <f t="shared" si="5"/>
        <v>40</v>
      </c>
      <c r="C42" s="11">
        <f t="shared" si="0"/>
        <v>22.36</v>
      </c>
      <c r="D42" s="11">
        <f t="shared" si="1"/>
        <v>7.1770396686687832</v>
      </c>
      <c r="E42" s="11">
        <f t="shared" si="2"/>
        <v>51.443677422931465</v>
      </c>
      <c r="F42" s="14">
        <f t="shared" si="6"/>
        <v>40</v>
      </c>
      <c r="G42" s="42">
        <f>96+29</f>
        <v>125</v>
      </c>
      <c r="H42" s="16">
        <f t="shared" si="3"/>
        <v>111.14999999999999</v>
      </c>
      <c r="I42" s="16">
        <f t="shared" si="4"/>
        <v>29.601769319956546</v>
      </c>
      <c r="J42" s="16">
        <f t="shared" si="7"/>
        <v>245.14266489892429</v>
      </c>
      <c r="K42" s="34">
        <f t="shared" si="8"/>
        <v>40</v>
      </c>
      <c r="L42" s="28">
        <v>29</v>
      </c>
      <c r="M42" s="28"/>
      <c r="N42" s="24"/>
      <c r="O42" s="24"/>
      <c r="P42" s="25">
        <f t="shared" si="9"/>
        <v>0</v>
      </c>
      <c r="Q42" s="25">
        <f t="shared" si="10"/>
        <v>0</v>
      </c>
      <c r="R42" s="25">
        <f t="shared" si="11"/>
        <v>0</v>
      </c>
      <c r="S42" s="25">
        <f t="shared" si="12"/>
        <v>0</v>
      </c>
      <c r="W42" s="2"/>
      <c r="X42" s="2"/>
      <c r="Y42" s="2"/>
    </row>
    <row r="43" spans="1:25" x14ac:dyDescent="0.25">
      <c r="A43" s="10">
        <v>41</v>
      </c>
      <c r="B43" s="20">
        <f t="shared" si="5"/>
        <v>41</v>
      </c>
      <c r="C43" s="11">
        <f t="shared" si="0"/>
        <v>22.919</v>
      </c>
      <c r="D43" s="11">
        <f t="shared" si="1"/>
        <v>7.3353519161881948</v>
      </c>
      <c r="E43" s="11">
        <f t="shared" si="2"/>
        <v>52.692996254027769</v>
      </c>
      <c r="F43" s="14">
        <v>40</v>
      </c>
      <c r="G43" s="35">
        <f>G42-L42</f>
        <v>96</v>
      </c>
      <c r="H43" s="16">
        <f t="shared" si="3"/>
        <v>85.363199999999992</v>
      </c>
      <c r="I43" s="16">
        <f t="shared" si="4"/>
        <v>23.443521253861029</v>
      </c>
      <c r="J43" s="16">
        <f t="shared" si="7"/>
        <v>189.50503951714128</v>
      </c>
      <c r="K43" s="34">
        <v>40</v>
      </c>
      <c r="L43" s="28"/>
      <c r="M43" s="28"/>
      <c r="N43" s="24"/>
      <c r="O43" s="24"/>
      <c r="P43" s="25">
        <f t="shared" si="9"/>
        <v>0</v>
      </c>
      <c r="Q43" s="25">
        <f t="shared" si="10"/>
        <v>0</v>
      </c>
      <c r="R43" s="25">
        <f t="shared" si="11"/>
        <v>0</v>
      </c>
      <c r="S43" s="25">
        <f t="shared" si="12"/>
        <v>0</v>
      </c>
      <c r="W43" s="2"/>
      <c r="X43" s="2"/>
      <c r="Y43" s="2"/>
    </row>
    <row r="44" spans="1:25" x14ac:dyDescent="0.25">
      <c r="A44" s="10">
        <v>42</v>
      </c>
      <c r="B44" s="20">
        <f t="shared" si="5"/>
        <v>42</v>
      </c>
      <c r="C44" s="11">
        <f t="shared" si="0"/>
        <v>23.478000000000002</v>
      </c>
      <c r="D44" s="11">
        <f t="shared" si="1"/>
        <v>7.4932153017418202</v>
      </c>
      <c r="E44" s="11">
        <f t="shared" si="2"/>
        <v>53.941533317200339</v>
      </c>
      <c r="F44" s="14">
        <f t="shared" si="6"/>
        <v>41</v>
      </c>
      <c r="G44" s="42">
        <f>$G$43+(F44-$F$43)*($G$48-$G$43)/($F$48-$F$43)</f>
        <v>101.8</v>
      </c>
      <c r="H44" s="16">
        <f t="shared" si="3"/>
        <v>90.520559999999989</v>
      </c>
      <c r="I44" s="16">
        <f t="shared" si="4"/>
        <v>24.690729358960677</v>
      </c>
      <c r="J44" s="16">
        <f t="shared" si="7"/>
        <v>200.65966230018981</v>
      </c>
      <c r="K44" s="34">
        <f t="shared" si="8"/>
        <v>41</v>
      </c>
      <c r="L44" s="28"/>
      <c r="M44" s="29"/>
      <c r="N44" s="26"/>
      <c r="O44" s="26"/>
      <c r="P44" s="25">
        <f t="shared" si="9"/>
        <v>0</v>
      </c>
      <c r="Q44" s="25">
        <f t="shared" si="10"/>
        <v>0</v>
      </c>
      <c r="R44" s="25">
        <f t="shared" si="11"/>
        <v>0</v>
      </c>
      <c r="S44" s="25">
        <f t="shared" si="12"/>
        <v>0</v>
      </c>
      <c r="W44" s="2"/>
      <c r="X44" s="2"/>
      <c r="Y44" s="2"/>
    </row>
    <row r="45" spans="1:25" x14ac:dyDescent="0.25">
      <c r="A45" s="10">
        <v>43</v>
      </c>
      <c r="B45" s="20">
        <f t="shared" si="5"/>
        <v>43</v>
      </c>
      <c r="C45" s="11">
        <f t="shared" si="0"/>
        <v>24.036999999999999</v>
      </c>
      <c r="D45" s="11">
        <f t="shared" si="1"/>
        <v>7.6506417422667603</v>
      </c>
      <c r="E45" s="11">
        <f t="shared" si="2"/>
        <v>55.18930936778127</v>
      </c>
      <c r="F45" s="14">
        <f t="shared" si="6"/>
        <v>42</v>
      </c>
      <c r="G45" s="42">
        <f>$G$43+(F45-$F$43)*($G$48-$G$43)/($F$48-$F$43)</f>
        <v>107.6</v>
      </c>
      <c r="H45" s="16">
        <f t="shared" si="3"/>
        <v>95.677919999999986</v>
      </c>
      <c r="I45" s="16">
        <f t="shared" si="4"/>
        <v>25.929688851402688</v>
      </c>
      <c r="J45" s="16">
        <f t="shared" si="7"/>
        <v>211.79991874952631</v>
      </c>
      <c r="K45" s="34">
        <f t="shared" si="8"/>
        <v>42</v>
      </c>
      <c r="L45" s="28"/>
      <c r="M45" s="28"/>
      <c r="N45" s="24"/>
      <c r="O45" s="24"/>
      <c r="P45" s="25">
        <f t="shared" si="9"/>
        <v>0</v>
      </c>
      <c r="Q45" s="25">
        <f t="shared" si="10"/>
        <v>0</v>
      </c>
      <c r="R45" s="25">
        <f t="shared" si="11"/>
        <v>0</v>
      </c>
      <c r="S45" s="25">
        <f t="shared" si="12"/>
        <v>0</v>
      </c>
      <c r="W45" s="2"/>
      <c r="X45" s="2"/>
      <c r="Y45" s="2"/>
    </row>
    <row r="46" spans="1:25" x14ac:dyDescent="0.25">
      <c r="A46" s="10">
        <v>44</v>
      </c>
      <c r="B46" s="20">
        <f t="shared" si="5"/>
        <v>44</v>
      </c>
      <c r="C46" s="11">
        <f t="shared" si="0"/>
        <v>24.596</v>
      </c>
      <c r="D46" s="11">
        <f t="shared" si="1"/>
        <v>7.8076425687993254</v>
      </c>
      <c r="E46" s="11">
        <f t="shared" si="2"/>
        <v>56.436344140658825</v>
      </c>
      <c r="F46" s="14">
        <f t="shared" si="6"/>
        <v>43</v>
      </c>
      <c r="G46" s="42">
        <f>$G$43+(F46-$F$43)*($G$48-$G$43)/($F$48-$F$43)</f>
        <v>113.4</v>
      </c>
      <c r="H46" s="16">
        <f t="shared" si="3"/>
        <v>100.83528000000001</v>
      </c>
      <c r="I46" s="16">
        <f t="shared" si="4"/>
        <v>27.160895051980059</v>
      </c>
      <c r="J46" s="16">
        <f t="shared" si="7"/>
        <v>222.9266715488653</v>
      </c>
      <c r="K46" s="34">
        <f t="shared" si="8"/>
        <v>43</v>
      </c>
      <c r="L46" s="28"/>
      <c r="M46" s="28"/>
      <c r="N46" s="24"/>
      <c r="O46" s="24"/>
      <c r="P46" s="25">
        <f t="shared" si="9"/>
        <v>0</v>
      </c>
      <c r="Q46" s="25">
        <f t="shared" si="10"/>
        <v>0</v>
      </c>
      <c r="R46" s="25">
        <f t="shared" si="11"/>
        <v>0</v>
      </c>
      <c r="S46" s="25">
        <f t="shared" si="12"/>
        <v>0</v>
      </c>
      <c r="W46" s="2"/>
      <c r="X46" s="2"/>
      <c r="Y46" s="2"/>
    </row>
    <row r="47" spans="1:25" x14ac:dyDescent="0.25">
      <c r="A47" s="10">
        <v>45</v>
      </c>
      <c r="B47" s="20">
        <f t="shared" si="5"/>
        <v>45</v>
      </c>
      <c r="C47" s="11">
        <f t="shared" si="0"/>
        <v>25.155000000000001</v>
      </c>
      <c r="D47" s="11">
        <f t="shared" si="1"/>
        <v>7.9642285679322837</v>
      </c>
      <c r="E47" s="11">
        <f t="shared" si="2"/>
        <v>57.682656422482061</v>
      </c>
      <c r="F47" s="14">
        <f t="shared" si="6"/>
        <v>44</v>
      </c>
      <c r="G47" s="42">
        <f>$G$43+(F47-$F$43)*($G$48-$G$43)/($F$48-$F$43)</f>
        <v>119.2</v>
      </c>
      <c r="H47" s="16">
        <f t="shared" si="3"/>
        <v>105.99263999999999</v>
      </c>
      <c r="I47" s="16">
        <f t="shared" si="4"/>
        <v>28.38478975182414</v>
      </c>
      <c r="J47" s="16">
        <f t="shared" si="7"/>
        <v>234.04069015109368</v>
      </c>
      <c r="K47" s="34">
        <f t="shared" si="8"/>
        <v>44</v>
      </c>
      <c r="L47" s="36"/>
      <c r="M47" s="36"/>
      <c r="N47" s="36"/>
      <c r="O47" s="36"/>
      <c r="P47" s="25">
        <f t="shared" si="9"/>
        <v>0</v>
      </c>
      <c r="Q47" s="25">
        <f t="shared" si="10"/>
        <v>0</v>
      </c>
      <c r="R47" s="25">
        <f t="shared" si="11"/>
        <v>0</v>
      </c>
      <c r="S47" s="25">
        <f t="shared" si="12"/>
        <v>0</v>
      </c>
      <c r="W47" s="2"/>
      <c r="X47" s="2"/>
      <c r="Y47" s="2"/>
    </row>
    <row r="48" spans="1:25" x14ac:dyDescent="0.25">
      <c r="A48" s="10">
        <v>46</v>
      </c>
      <c r="B48" s="20">
        <f t="shared" si="5"/>
        <v>46</v>
      </c>
      <c r="C48" s="11">
        <f t="shared" si="0"/>
        <v>25.714000000000002</v>
      </c>
      <c r="D48" s="11">
        <f t="shared" si="1"/>
        <v>8.1204100194831259</v>
      </c>
      <c r="E48" s="11">
        <f t="shared" si="2"/>
        <v>58.928264117266451</v>
      </c>
      <c r="F48" s="14">
        <f t="shared" si="6"/>
        <v>45</v>
      </c>
      <c r="G48" s="42">
        <f>113+12</f>
        <v>125</v>
      </c>
      <c r="H48" s="16">
        <f t="shared" si="3"/>
        <v>111.14999999999999</v>
      </c>
      <c r="I48" s="16">
        <f>EXP(-1.0587+0.8836*LN(H48)+0.284)</f>
        <v>29.601769319956546</v>
      </c>
      <c r="J48" s="16">
        <f t="shared" si="7"/>
        <v>245.14266489892429</v>
      </c>
      <c r="K48" s="34">
        <f t="shared" si="8"/>
        <v>45</v>
      </c>
      <c r="L48" s="28"/>
      <c r="M48" s="29"/>
      <c r="N48" s="26"/>
      <c r="O48" s="26"/>
      <c r="P48" s="25">
        <f t="shared" si="9"/>
        <v>0</v>
      </c>
      <c r="Q48" s="25">
        <f t="shared" si="10"/>
        <v>0</v>
      </c>
      <c r="R48" s="25">
        <f t="shared" si="11"/>
        <v>0</v>
      </c>
      <c r="S48" s="25">
        <f t="shared" si="12"/>
        <v>0</v>
      </c>
      <c r="W48" s="2"/>
      <c r="X48" s="2"/>
      <c r="Y48" s="2"/>
    </row>
    <row r="49" spans="1:25" x14ac:dyDescent="0.25">
      <c r="A49" s="10">
        <v>47</v>
      </c>
      <c r="B49" s="20">
        <f t="shared" si="5"/>
        <v>47</v>
      </c>
      <c r="C49" s="11">
        <f t="shared" si="0"/>
        <v>26.273</v>
      </c>
      <c r="D49" s="11">
        <f t="shared" si="1"/>
        <v>8.2761967307944211</v>
      </c>
      <c r="E49" s="11">
        <f t="shared" si="2"/>
        <v>60.173184306133614</v>
      </c>
      <c r="F49" s="14">
        <f t="shared" si="6"/>
        <v>46</v>
      </c>
      <c r="G49" s="42">
        <f>$G$48+(F49-$F$48)*($G$53-$G$48)/($F$53-$F$48)</f>
        <v>130.4</v>
      </c>
      <c r="H49" s="16">
        <f t="shared" si="3"/>
        <v>115.95168</v>
      </c>
      <c r="I49" s="16">
        <f t="shared" ref="I49:I112" si="13">EXP(-1.0587+0.8836*LN(H49)+0.284)</f>
        <v>30.728917552828705</v>
      </c>
      <c r="J49" s="16">
        <f t="shared" si="7"/>
        <v>255.46870740450996</v>
      </c>
      <c r="K49" s="34">
        <f t="shared" si="8"/>
        <v>46</v>
      </c>
      <c r="L49" s="28"/>
      <c r="M49" s="28"/>
      <c r="N49" s="24"/>
      <c r="O49" s="24"/>
      <c r="P49" s="25">
        <f t="shared" si="9"/>
        <v>0</v>
      </c>
      <c r="Q49" s="25">
        <f t="shared" si="10"/>
        <v>0</v>
      </c>
      <c r="R49" s="25">
        <f t="shared" si="11"/>
        <v>0</v>
      </c>
      <c r="S49" s="25">
        <f t="shared" si="12"/>
        <v>0</v>
      </c>
      <c r="W49" s="2"/>
      <c r="X49" s="2"/>
      <c r="Y49" s="2"/>
    </row>
    <row r="50" spans="1:25" x14ac:dyDescent="0.25">
      <c r="A50" s="10">
        <v>48</v>
      </c>
      <c r="B50" s="20">
        <f t="shared" si="5"/>
        <v>48</v>
      </c>
      <c r="C50" s="11">
        <f t="shared" si="0"/>
        <v>26.832000000000001</v>
      </c>
      <c r="D50" s="11">
        <f t="shared" si="1"/>
        <v>8.4315980680326312</v>
      </c>
      <c r="E50" s="11">
        <f t="shared" si="2"/>
        <v>61.4174333018235</v>
      </c>
      <c r="F50" s="14">
        <f t="shared" si="6"/>
        <v>47</v>
      </c>
      <c r="G50" s="42">
        <f>$G$48+(F50-$F$48)*($G$53-$G$48)/($F$53-$F$48)</f>
        <v>135.80000000000001</v>
      </c>
      <c r="H50" s="16">
        <f t="shared" si="3"/>
        <v>120.75336</v>
      </c>
      <c r="I50" s="16">
        <f t="shared" si="13"/>
        <v>31.850644091610814</v>
      </c>
      <c r="J50" s="16">
        <f t="shared" si="7"/>
        <v>265.78530712622216</v>
      </c>
      <c r="K50" s="34">
        <f t="shared" si="8"/>
        <v>47</v>
      </c>
      <c r="L50" s="28"/>
      <c r="M50" s="29"/>
      <c r="N50" s="26"/>
      <c r="O50" s="26"/>
      <c r="P50" s="25"/>
      <c r="Q50" s="25"/>
      <c r="R50" s="25"/>
      <c r="S50" s="25"/>
      <c r="W50" s="2"/>
      <c r="X50" s="2"/>
      <c r="Y50" s="2"/>
    </row>
    <row r="51" spans="1:25" x14ac:dyDescent="0.25">
      <c r="A51" s="10">
        <v>49</v>
      </c>
      <c r="B51" s="20">
        <f t="shared" si="5"/>
        <v>49</v>
      </c>
      <c r="C51" s="11">
        <f t="shared" si="0"/>
        <v>27.391000000000002</v>
      </c>
      <c r="D51" s="11">
        <f t="shared" si="1"/>
        <v>8.5866229848050555</v>
      </c>
      <c r="E51" s="11">
        <f t="shared" si="2"/>
        <v>62.661026698535487</v>
      </c>
      <c r="F51" s="14">
        <f t="shared" si="6"/>
        <v>48</v>
      </c>
      <c r="G51" s="42">
        <f>$G$48+(F51-$F$48)*($G$53-$G$48)/($F$53-$F$48)</f>
        <v>141.19999999999999</v>
      </c>
      <c r="H51" s="16">
        <f t="shared" si="3"/>
        <v>125.55503999999999</v>
      </c>
      <c r="I51" s="16">
        <f t="shared" si="13"/>
        <v>32.967189194051677</v>
      </c>
      <c r="J51" s="16">
        <f t="shared" si="7"/>
        <v>276.09288251297335</v>
      </c>
      <c r="K51" s="34">
        <f t="shared" si="8"/>
        <v>48</v>
      </c>
      <c r="L51" s="28"/>
      <c r="M51" s="28"/>
      <c r="N51" s="24"/>
      <c r="O51" s="24"/>
      <c r="P51" s="25"/>
      <c r="Q51" s="25"/>
      <c r="R51" s="25"/>
      <c r="S51" s="25"/>
      <c r="W51" s="2"/>
      <c r="X51" s="2"/>
      <c r="Y51" s="2"/>
    </row>
    <row r="52" spans="1:25" x14ac:dyDescent="0.25">
      <c r="A52" s="10">
        <v>50</v>
      </c>
      <c r="B52" s="20">
        <f t="shared" si="5"/>
        <v>50</v>
      </c>
      <c r="C52" s="11">
        <f t="shared" si="0"/>
        <v>27.95</v>
      </c>
      <c r="D52" s="11">
        <f t="shared" si="1"/>
        <v>8.7412800483747422</v>
      </c>
      <c r="E52" s="11">
        <f t="shared" si="2"/>
        <v>63.903979417586015</v>
      </c>
      <c r="F52" s="14">
        <f t="shared" si="6"/>
        <v>49</v>
      </c>
      <c r="G52" s="42">
        <f>$G$48+(F52-$F$48)*($G$53-$G$48)/($F$53-$F$48)</f>
        <v>146.6</v>
      </c>
      <c r="H52" s="16">
        <f t="shared" si="3"/>
        <v>130.35672</v>
      </c>
      <c r="I52" s="16">
        <f t="shared" si="13"/>
        <v>34.078773700474621</v>
      </c>
      <c r="J52" s="16">
        <f t="shared" si="7"/>
        <v>286.39181819499328</v>
      </c>
      <c r="K52" s="34">
        <f t="shared" si="8"/>
        <v>49</v>
      </c>
      <c r="L52" s="28"/>
      <c r="M52" s="28"/>
      <c r="N52" s="24"/>
      <c r="O52" s="24"/>
      <c r="P52" s="25"/>
      <c r="Q52" s="25"/>
      <c r="R52" s="25"/>
      <c r="S52" s="25"/>
      <c r="W52" s="2"/>
      <c r="X52" s="2"/>
      <c r="Y52" s="2"/>
    </row>
    <row r="53" spans="1:25" x14ac:dyDescent="0.25">
      <c r="A53" s="10">
        <v>51</v>
      </c>
      <c r="B53" s="20">
        <f t="shared" si="5"/>
        <v>51</v>
      </c>
      <c r="C53" s="11">
        <f t="shared" si="0"/>
        <v>28.508999999999997</v>
      </c>
      <c r="D53" s="11">
        <f t="shared" si="1"/>
        <v>8.8955774637189666</v>
      </c>
      <c r="E53" s="11">
        <f t="shared" si="2"/>
        <v>65.146305749310528</v>
      </c>
      <c r="F53" s="14">
        <f t="shared" si="6"/>
        <v>50</v>
      </c>
      <c r="G53" s="17">
        <f>128+24</f>
        <v>152</v>
      </c>
      <c r="H53" s="16">
        <f t="shared" si="3"/>
        <v>135.1584</v>
      </c>
      <c r="I53" s="16">
        <f t="shared" si="13"/>
        <v>35.185601260048031</v>
      </c>
      <c r="J53" s="16">
        <f t="shared" si="7"/>
        <v>296.6824688612503</v>
      </c>
      <c r="K53" s="34">
        <f t="shared" si="8"/>
        <v>50</v>
      </c>
      <c r="L53" s="28"/>
      <c r="M53" s="28"/>
      <c r="N53" s="24"/>
      <c r="O53" s="24"/>
      <c r="P53" s="25"/>
      <c r="Q53" s="25"/>
      <c r="R53" s="25"/>
      <c r="S53" s="25"/>
      <c r="W53" s="2"/>
      <c r="X53" s="2"/>
      <c r="Y53" s="2"/>
    </row>
    <row r="54" spans="1:25" x14ac:dyDescent="0.25">
      <c r="A54" s="10">
        <v>52</v>
      </c>
      <c r="B54" s="20">
        <f t="shared" si="5"/>
        <v>52</v>
      </c>
      <c r="C54" s="11">
        <f t="shared" si="0"/>
        <v>29.068000000000005</v>
      </c>
      <c r="D54" s="11">
        <f t="shared" si="1"/>
        <v>9.0495230956474586</v>
      </c>
      <c r="E54" s="11">
        <f t="shared" si="2"/>
        <v>66.388019391585985</v>
      </c>
      <c r="F54" s="14">
        <f t="shared" si="6"/>
        <v>51</v>
      </c>
      <c r="G54" s="17">
        <f>$G$53+(F54-$F$53)*($G$58-$G$53)/($F$58-$F$53)</f>
        <v>157.19999999999999</v>
      </c>
      <c r="H54" s="16">
        <f t="shared" si="3"/>
        <v>139.78224</v>
      </c>
      <c r="I54" s="16">
        <f t="shared" si="13"/>
        <v>36.247115218323017</v>
      </c>
      <c r="J54" s="16">
        <f t="shared" si="7"/>
        <v>306.58446033857928</v>
      </c>
      <c r="K54" s="34">
        <f t="shared" si="8"/>
        <v>51</v>
      </c>
      <c r="L54" s="36"/>
      <c r="M54" s="36"/>
      <c r="N54" s="36"/>
      <c r="O54" s="36"/>
      <c r="P54" s="25"/>
      <c r="Q54" s="25"/>
      <c r="R54" s="25"/>
      <c r="S54" s="25"/>
      <c r="W54" s="2"/>
      <c r="X54" s="2"/>
      <c r="Y54" s="2"/>
    </row>
    <row r="55" spans="1:25" x14ac:dyDescent="0.25">
      <c r="A55" s="10">
        <v>53</v>
      </c>
      <c r="B55" s="20">
        <f t="shared" si="5"/>
        <v>53</v>
      </c>
      <c r="C55" s="11">
        <f t="shared" si="0"/>
        <v>29.627000000000002</v>
      </c>
      <c r="D55" s="11">
        <f t="shared" si="1"/>
        <v>9.203124489171076</v>
      </c>
      <c r="E55" s="11">
        <f t="shared" si="2"/>
        <v>67.629133485306284</v>
      </c>
      <c r="F55" s="14">
        <f t="shared" si="6"/>
        <v>52</v>
      </c>
      <c r="G55" s="17">
        <f>$G$53+(F55-$F$53)*($G$58-$G$53)/($F$58-$F$53)</f>
        <v>162.4</v>
      </c>
      <c r="H55" s="16">
        <f t="shared" si="3"/>
        <v>144.40608</v>
      </c>
      <c r="I55" s="16">
        <f t="shared" si="13"/>
        <v>37.304549015222776</v>
      </c>
      <c r="J55" s="16">
        <f t="shared" si="7"/>
        <v>316.47934553484629</v>
      </c>
      <c r="K55" s="34">
        <f t="shared" si="8"/>
        <v>52</v>
      </c>
      <c r="L55" s="28"/>
      <c r="M55" s="29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>
        <v>54</v>
      </c>
      <c r="B56" s="20">
        <f t="shared" si="5"/>
        <v>54</v>
      </c>
      <c r="C56" s="11">
        <f t="shared" si="0"/>
        <v>30.186</v>
      </c>
      <c r="D56" s="11">
        <f t="shared" si="1"/>
        <v>9.3563888882898603</v>
      </c>
      <c r="E56" s="11">
        <f t="shared" si="2"/>
        <v>68.869660647104837</v>
      </c>
      <c r="F56" s="14">
        <f t="shared" si="6"/>
        <v>53</v>
      </c>
      <c r="G56" s="17">
        <f>$G$53+(F56-$F$53)*($G$58-$G$53)/($F$58-$F$53)</f>
        <v>167.6</v>
      </c>
      <c r="H56" s="16">
        <f t="shared" si="3"/>
        <v>149.02992</v>
      </c>
      <c r="I56" s="16">
        <f t="shared" si="13"/>
        <v>38.358048282499169</v>
      </c>
      <c r="J56" s="16">
        <f t="shared" si="7"/>
        <v>326.36737809201941</v>
      </c>
      <c r="K56" s="34">
        <f t="shared" si="8"/>
        <v>53</v>
      </c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>
        <v>55</v>
      </c>
      <c r="B57" s="20">
        <f t="shared" si="5"/>
        <v>55</v>
      </c>
      <c r="C57" s="11">
        <f t="shared" si="0"/>
        <v>30.745000000000001</v>
      </c>
      <c r="D57" s="11">
        <f t="shared" si="1"/>
        <v>9.5093232533499226</v>
      </c>
      <c r="E57" s="11">
        <f t="shared" si="2"/>
        <v>70.109612999584456</v>
      </c>
      <c r="F57" s="14">
        <f t="shared" si="6"/>
        <v>54</v>
      </c>
      <c r="G57" s="17">
        <f>$G$53+(F57-$F$53)*($G$58-$G$53)/($F$58-$F$53)</f>
        <v>172.8</v>
      </c>
      <c r="H57" s="16">
        <f t="shared" si="3"/>
        <v>153.65376000000001</v>
      </c>
      <c r="I57" s="16">
        <f t="shared" si="13"/>
        <v>39.407749101745388</v>
      </c>
      <c r="J57" s="16">
        <f t="shared" si="7"/>
        <v>336.24879501887324</v>
      </c>
      <c r="K57" s="34">
        <f t="shared" si="8"/>
        <v>54</v>
      </c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>
        <v>56</v>
      </c>
      <c r="B58" s="20">
        <f t="shared" si="5"/>
        <v>56</v>
      </c>
      <c r="C58" s="11">
        <f t="shared" si="0"/>
        <v>31.303999999999998</v>
      </c>
      <c r="D58" s="11">
        <f t="shared" si="1"/>
        <v>9.6619342771023202</v>
      </c>
      <c r="E58" s="11">
        <f t="shared" si="2"/>
        <v>71.349002199286545</v>
      </c>
      <c r="F58" s="14">
        <f t="shared" si="6"/>
        <v>55</v>
      </c>
      <c r="G58" s="17">
        <f>142+36</f>
        <v>178</v>
      </c>
      <c r="H58" s="16">
        <f t="shared" si="3"/>
        <v>158.27759999999998</v>
      </c>
      <c r="I58" s="16">
        <f t="shared" si="13"/>
        <v>40.453778898997285</v>
      </c>
      <c r="J58" s="16">
        <f t="shared" si="7"/>
        <v>346.12381824908692</v>
      </c>
      <c r="K58" s="34">
        <f t="shared" si="8"/>
        <v>55</v>
      </c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>
        <v>57</v>
      </c>
      <c r="B59" s="20">
        <f t="shared" si="5"/>
        <v>57</v>
      </c>
      <c r="C59" s="11">
        <f t="shared" si="0"/>
        <v>31.863000000000003</v>
      </c>
      <c r="D59" s="11">
        <f t="shared" si="1"/>
        <v>9.8142283995824187</v>
      </c>
      <c r="E59" s="11">
        <f t="shared" si="2"/>
        <v>72.587839462606041</v>
      </c>
      <c r="F59" s="14">
        <f t="shared" si="6"/>
        <v>56</v>
      </c>
      <c r="G59" s="17">
        <f>$G$58+(F59-$F$58)*($G$63-$G$58)/($F$63-$F$58)</f>
        <v>182.8</v>
      </c>
      <c r="H59" s="16">
        <f t="shared" si="3"/>
        <v>162.54576</v>
      </c>
      <c r="I59" s="16">
        <f t="shared" si="13"/>
        <v>41.416190079029853</v>
      </c>
      <c r="J59" s="16">
        <f t="shared" si="7"/>
        <v>355.23372972097695</v>
      </c>
      <c r="K59" s="34">
        <f t="shared" si="8"/>
        <v>56</v>
      </c>
      <c r="L59" s="24"/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>
        <v>58</v>
      </c>
      <c r="B60" s="20">
        <f t="shared" si="5"/>
        <v>58</v>
      </c>
      <c r="C60" s="11">
        <f t="shared" si="0"/>
        <v>32.422000000000004</v>
      </c>
      <c r="D60" s="11">
        <f t="shared" si="1"/>
        <v>9.9662118219155253</v>
      </c>
      <c r="E60" s="11">
        <f t="shared" si="2"/>
        <v>73.826135589836213</v>
      </c>
      <c r="F60" s="14">
        <f t="shared" si="6"/>
        <v>57</v>
      </c>
      <c r="G60" s="17">
        <f>$G$58+(F60-$F$58)*($G$63-$G$58)/($F$63-$F$58)</f>
        <v>187.6</v>
      </c>
      <c r="H60" s="16">
        <f t="shared" si="3"/>
        <v>166.81392</v>
      </c>
      <c r="I60" s="16">
        <f t="shared" si="13"/>
        <v>42.375663826552454</v>
      </c>
      <c r="J60" s="16">
        <f t="shared" si="7"/>
        <v>364.33852516457887</v>
      </c>
      <c r="K60" s="34">
        <f t="shared" si="8"/>
        <v>57</v>
      </c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>
        <v>59</v>
      </c>
      <c r="B61" s="20">
        <f t="shared" si="5"/>
        <v>59</v>
      </c>
      <c r="C61" s="11">
        <f t="shared" si="0"/>
        <v>32.981000000000002</v>
      </c>
      <c r="D61" s="11">
        <f t="shared" si="1"/>
        <v>10.117890519143423</v>
      </c>
      <c r="E61" s="11">
        <f t="shared" si="2"/>
        <v>75.063900987508134</v>
      </c>
      <c r="F61" s="14">
        <f t="shared" si="6"/>
        <v>58</v>
      </c>
      <c r="G61" s="17">
        <f>$G$58+(F61-$F$58)*($G$63-$G$58)/($F$63-$F$58)</f>
        <v>192.4</v>
      </c>
      <c r="H61" s="16">
        <f t="shared" si="3"/>
        <v>171.08207999999999</v>
      </c>
      <c r="I61" s="16">
        <f t="shared" si="13"/>
        <v>43.332283941845127</v>
      </c>
      <c r="J61" s="16">
        <f t="shared" si="7"/>
        <v>373.43835053204697</v>
      </c>
      <c r="K61" s="34">
        <f t="shared" si="8"/>
        <v>58</v>
      </c>
      <c r="L61" s="36"/>
      <c r="M61" s="36"/>
      <c r="N61" s="36"/>
      <c r="O61" s="36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>
        <v>60</v>
      </c>
      <c r="B62" s="20">
        <f t="shared" si="5"/>
        <v>60</v>
      </c>
      <c r="C62" s="11">
        <f t="shared" si="0"/>
        <v>33.54</v>
      </c>
      <c r="D62" s="11">
        <f t="shared" si="1"/>
        <v>10.269270252156668</v>
      </c>
      <c r="E62" s="11">
        <f t="shared" si="2"/>
        <v>76.301145689172856</v>
      </c>
      <c r="F62" s="14">
        <f t="shared" si="6"/>
        <v>59</v>
      </c>
      <c r="G62" s="17">
        <f>$G$58+(F62-$F$58)*($G$63-$G$58)/($F$63-$F$58)</f>
        <v>197.2</v>
      </c>
      <c r="H62" s="16">
        <f t="shared" si="3"/>
        <v>175.35023999999999</v>
      </c>
      <c r="I62" s="16">
        <f t="shared" si="13"/>
        <v>44.286129805569161</v>
      </c>
      <c r="J62" s="16">
        <f t="shared" si="7"/>
        <v>382.53334407803283</v>
      </c>
      <c r="K62" s="34">
        <f t="shared" si="8"/>
        <v>59</v>
      </c>
      <c r="L62" s="36"/>
      <c r="M62" s="37"/>
      <c r="N62" s="37"/>
      <c r="O62" s="37"/>
      <c r="P62" s="25"/>
      <c r="Q62" s="25"/>
      <c r="R62" s="25"/>
      <c r="S62" s="25"/>
      <c r="T62" s="2"/>
      <c r="U62" s="2"/>
      <c r="V62" s="2"/>
    </row>
    <row r="63" spans="1:25" x14ac:dyDescent="0.25">
      <c r="A63" s="10">
        <v>61</v>
      </c>
      <c r="B63" s="20">
        <f t="shared" si="5"/>
        <v>61</v>
      </c>
      <c r="C63" s="11">
        <f t="shared" si="0"/>
        <v>34.098999999999997</v>
      </c>
      <c r="D63" s="11">
        <f t="shared" si="1"/>
        <v>10.420356578808905</v>
      </c>
      <c r="E63" s="11">
        <f t="shared" si="2"/>
        <v>77.537879374758845</v>
      </c>
      <c r="F63" s="14">
        <f t="shared" si="6"/>
        <v>60</v>
      </c>
      <c r="G63" s="17">
        <f>154+48</f>
        <v>202</v>
      </c>
      <c r="H63" s="16">
        <f t="shared" si="3"/>
        <v>179.61839999999998</v>
      </c>
      <c r="I63" s="16">
        <f t="shared" si="13"/>
        <v>45.237276713679023</v>
      </c>
      <c r="J63" s="16">
        <f t="shared" si="7"/>
        <v>391.62363694299091</v>
      </c>
      <c r="K63" s="34">
        <f t="shared" si="8"/>
        <v>60</v>
      </c>
      <c r="L63" s="36"/>
      <c r="M63" s="36"/>
      <c r="N63" s="36"/>
      <c r="O63" s="36"/>
      <c r="P63" s="25"/>
      <c r="Q63" s="25"/>
      <c r="R63" s="25"/>
      <c r="S63" s="25"/>
      <c r="T63" s="2"/>
      <c r="U63" s="2"/>
      <c r="V63" s="2"/>
    </row>
    <row r="64" spans="1:25" x14ac:dyDescent="0.25">
      <c r="A64" s="10">
        <v>62</v>
      </c>
      <c r="B64" s="20">
        <f t="shared" si="5"/>
        <v>62</v>
      </c>
      <c r="C64" s="11">
        <f t="shared" si="0"/>
        <v>34.658000000000001</v>
      </c>
      <c r="D64" s="11">
        <f t="shared" si="1"/>
        <v>10.571154864281645</v>
      </c>
      <c r="E64" s="11">
        <f t="shared" si="2"/>
        <v>78.774111388623865</v>
      </c>
      <c r="F64" s="14">
        <f t="shared" si="6"/>
        <v>61</v>
      </c>
      <c r="G64" s="17">
        <f>$G$63+(F64-$F$63)*($G$68-$G$63)/($F$68-$F$63)</f>
        <v>206.6</v>
      </c>
      <c r="H64" s="16">
        <f t="shared" si="3"/>
        <v>183.70871999999997</v>
      </c>
      <c r="I64" s="16">
        <f t="shared" si="13"/>
        <v>46.146326095115128</v>
      </c>
      <c r="J64" s="16">
        <f t="shared" si="7"/>
        <v>400.33087194899213</v>
      </c>
      <c r="K64" s="34">
        <f t="shared" si="8"/>
        <v>61</v>
      </c>
      <c r="L64" s="36"/>
      <c r="M64" s="36"/>
      <c r="N64" s="36"/>
      <c r="O64" s="36"/>
      <c r="P64" s="25"/>
      <c r="Q64" s="25"/>
      <c r="R64" s="25"/>
      <c r="S64" s="25"/>
    </row>
    <row r="65" spans="1:19" x14ac:dyDescent="0.25">
      <c r="A65" s="10">
        <v>63</v>
      </c>
      <c r="B65" s="20">
        <f t="shared" si="5"/>
        <v>63</v>
      </c>
      <c r="C65" s="11">
        <f t="shared" si="0"/>
        <v>35.216999999999999</v>
      </c>
      <c r="D65" s="11">
        <f t="shared" si="1"/>
        <v>10.721670290761447</v>
      </c>
      <c r="E65" s="11">
        <f t="shared" si="2"/>
        <v>80.009850756409506</v>
      </c>
      <c r="F65" s="14">
        <f t="shared" si="6"/>
        <v>62</v>
      </c>
      <c r="G65" s="17">
        <f>$G$63+(F65-$F$63)*($G$68-$G$63)/($F$68-$F$63)</f>
        <v>211.2</v>
      </c>
      <c r="H65" s="16">
        <f t="shared" si="3"/>
        <v>187.79903999999996</v>
      </c>
      <c r="I65" s="16">
        <f t="shared" si="13"/>
        <v>47.053022361047006</v>
      </c>
      <c r="J65" s="16">
        <f t="shared" si="7"/>
        <v>409.03400861215681</v>
      </c>
      <c r="K65" s="34">
        <f t="shared" si="8"/>
        <v>62</v>
      </c>
      <c r="L65" s="36"/>
      <c r="M65" s="36"/>
      <c r="N65" s="36"/>
      <c r="O65" s="36"/>
      <c r="P65" s="25"/>
      <c r="Q65" s="25"/>
      <c r="R65" s="25"/>
      <c r="S65" s="25"/>
    </row>
    <row r="66" spans="1:19" x14ac:dyDescent="0.25">
      <c r="A66" s="10">
        <v>64</v>
      </c>
      <c r="B66" s="20">
        <f t="shared" si="5"/>
        <v>64</v>
      </c>
      <c r="C66" s="11">
        <f t="shared" si="0"/>
        <v>35.776000000000003</v>
      </c>
      <c r="D66" s="11">
        <f t="shared" si="1"/>
        <v>10.871907866485202</v>
      </c>
      <c r="E66" s="11">
        <f t="shared" si="2"/>
        <v>81.245106200795064</v>
      </c>
      <c r="F66" s="14">
        <f t="shared" si="6"/>
        <v>63</v>
      </c>
      <c r="G66" s="17">
        <f>$G$63+(F66-$F$63)*($G$68-$G$63)/($F$68-$F$63)</f>
        <v>215.8</v>
      </c>
      <c r="H66" s="16">
        <f t="shared" si="3"/>
        <v>191.88936000000001</v>
      </c>
      <c r="I66" s="16">
        <f t="shared" si="13"/>
        <v>47.957422665385508</v>
      </c>
      <c r="J66" s="16">
        <f t="shared" si="7"/>
        <v>417.73314647554639</v>
      </c>
      <c r="K66" s="34">
        <f t="shared" si="8"/>
        <v>63</v>
      </c>
      <c r="L66" s="36"/>
      <c r="M66" s="36"/>
      <c r="N66" s="36"/>
      <c r="O66" s="36"/>
      <c r="P66" s="25"/>
      <c r="Q66" s="25"/>
      <c r="R66" s="25"/>
      <c r="S66" s="25"/>
    </row>
    <row r="67" spans="1:19" x14ac:dyDescent="0.25">
      <c r="A67" s="10">
        <v>65</v>
      </c>
      <c r="B67" s="20">
        <f t="shared" si="5"/>
        <v>65</v>
      </c>
      <c r="C67" s="11">
        <f t="shared" ref="C67:C112" si="14">B67*1.3*$U$1</f>
        <v>36.335000000000001</v>
      </c>
      <c r="D67" s="11">
        <f t="shared" ref="D67:D112" si="15">EXP(-1.0587+0.8836*LN(C67)+0.284)</f>
        <v>11.02187243420407</v>
      </c>
      <c r="E67" s="11">
        <f t="shared" ref="E67:E112" si="16">(C67+D67)*0.475*44/12</f>
        <v>82.479886156238749</v>
      </c>
      <c r="F67" s="14">
        <f t="shared" si="6"/>
        <v>64</v>
      </c>
      <c r="G67" s="17">
        <f>$G$63+(F67-$F$63)*($G$68-$G$63)/($F$68-$F$63)</f>
        <v>220.4</v>
      </c>
      <c r="H67" s="16">
        <f t="shared" ref="H67:H114" si="17">G67*1.56*$W$1</f>
        <v>195.97968</v>
      </c>
      <c r="I67" s="16">
        <f t="shared" si="13"/>
        <v>48.859581586252943</v>
      </c>
      <c r="J67" s="16">
        <f t="shared" ref="J67:J114" si="18">(H67+I67)*0.475*44/12</f>
        <v>426.4283805960572</v>
      </c>
      <c r="K67" s="34">
        <f t="shared" si="8"/>
        <v>64</v>
      </c>
      <c r="L67" s="36"/>
      <c r="M67" s="36"/>
      <c r="N67" s="36"/>
      <c r="O67" s="36"/>
      <c r="P67" s="25"/>
      <c r="Q67" s="25"/>
      <c r="R67" s="25"/>
      <c r="S67" s="25"/>
    </row>
    <row r="68" spans="1:19" x14ac:dyDescent="0.25">
      <c r="A68" s="10">
        <v>66</v>
      </c>
      <c r="B68" s="20">
        <f t="shared" ref="B68:B112" si="19">B67+1</f>
        <v>66</v>
      </c>
      <c r="C68" s="11">
        <f t="shared" si="14"/>
        <v>36.893999999999998</v>
      </c>
      <c r="D68" s="11">
        <f t="shared" si="15"/>
        <v>11.17156867911179</v>
      </c>
      <c r="E68" s="11">
        <f t="shared" si="16"/>
        <v>83.714198782786369</v>
      </c>
      <c r="F68" s="14">
        <f t="shared" ref="F68:F114" si="20">F67+1</f>
        <v>65</v>
      </c>
      <c r="G68" s="35">
        <f>165+60</f>
        <v>225</v>
      </c>
      <c r="H68" s="16">
        <f t="shared" si="17"/>
        <v>200.07</v>
      </c>
      <c r="I68" s="16">
        <f t="shared" si="13"/>
        <v>49.759551293365078</v>
      </c>
      <c r="J68" s="16">
        <f t="shared" si="18"/>
        <v>435.11980183594414</v>
      </c>
      <c r="K68" s="34">
        <f t="shared" ref="K68:K97" si="21">K67+1</f>
        <v>65</v>
      </c>
      <c r="L68" s="36"/>
      <c r="M68" s="36"/>
      <c r="N68" s="36"/>
      <c r="O68" s="36"/>
      <c r="P68" s="25"/>
      <c r="Q68" s="25"/>
      <c r="R68" s="25"/>
      <c r="S68" s="25"/>
    </row>
    <row r="69" spans="1:19" x14ac:dyDescent="0.25">
      <c r="A69" s="10">
        <v>67</v>
      </c>
      <c r="B69" s="20">
        <f t="shared" si="19"/>
        <v>67</v>
      </c>
      <c r="C69" s="11">
        <f t="shared" si="14"/>
        <v>37.453000000000003</v>
      </c>
      <c r="D69" s="11">
        <f t="shared" si="15"/>
        <v>11.321001136278802</v>
      </c>
      <c r="E69" s="11">
        <f t="shared" si="16"/>
        <v>84.948051979018913</v>
      </c>
      <c r="F69" s="14">
        <f t="shared" si="20"/>
        <v>66</v>
      </c>
      <c r="G69" s="35">
        <f>$G$68+(F69-$F$68)*($G$73-$G$68)/($F$73-$F$68)</f>
        <v>229.4</v>
      </c>
      <c r="H69" s="16">
        <f t="shared" si="17"/>
        <v>203.98248000000001</v>
      </c>
      <c r="I69" s="16">
        <f t="shared" si="13"/>
        <v>50.618389425691234</v>
      </c>
      <c r="J69" s="16">
        <f t="shared" si="18"/>
        <v>443.42984758307892</v>
      </c>
      <c r="K69" s="34">
        <f t="shared" si="21"/>
        <v>66</v>
      </c>
      <c r="L69" s="36"/>
      <c r="M69" s="36"/>
      <c r="N69" s="36"/>
      <c r="O69" s="36"/>
      <c r="P69" s="25"/>
      <c r="Q69" s="25"/>
      <c r="R69" s="25"/>
      <c r="S69" s="25"/>
    </row>
    <row r="70" spans="1:19" x14ac:dyDescent="0.25">
      <c r="A70" s="10">
        <v>68</v>
      </c>
      <c r="B70" s="20">
        <f t="shared" si="19"/>
        <v>68</v>
      </c>
      <c r="C70" s="11">
        <f t="shared" si="14"/>
        <v>38.012</v>
      </c>
      <c r="D70" s="11">
        <f t="shared" si="15"/>
        <v>11.470174197629985</v>
      </c>
      <c r="E70" s="11">
        <f t="shared" si="16"/>
        <v>86.181453394205562</v>
      </c>
      <c r="F70" s="14">
        <f t="shared" si="20"/>
        <v>67</v>
      </c>
      <c r="G70" s="35">
        <f>$G$68+(F70-$F$68)*($G$73-$G$68)/($F$73-$F$68)</f>
        <v>233.8</v>
      </c>
      <c r="H70" s="16">
        <f t="shared" si="17"/>
        <v>207.89496</v>
      </c>
      <c r="I70" s="16">
        <f t="shared" si="13"/>
        <v>51.475312124871564</v>
      </c>
      <c r="J70" s="16">
        <f t="shared" si="18"/>
        <v>451.73655728415133</v>
      </c>
      <c r="K70" s="34">
        <f t="shared" si="21"/>
        <v>67</v>
      </c>
      <c r="L70" s="36"/>
      <c r="M70" s="36"/>
      <c r="N70" s="36"/>
      <c r="O70" s="36"/>
      <c r="P70" s="25"/>
      <c r="Q70" s="25"/>
      <c r="R70" s="25"/>
      <c r="S70" s="25"/>
    </row>
    <row r="71" spans="1:19" x14ac:dyDescent="0.25">
      <c r="A71" s="10">
        <v>69</v>
      </c>
      <c r="B71" s="20">
        <f t="shared" si="19"/>
        <v>69</v>
      </c>
      <c r="C71" s="11">
        <f t="shared" si="14"/>
        <v>38.570999999999998</v>
      </c>
      <c r="D71" s="11">
        <f t="shared" si="15"/>
        <v>11.619092118500244</v>
      </c>
      <c r="E71" s="11">
        <f t="shared" si="16"/>
        <v>87.414410439721266</v>
      </c>
      <c r="F71" s="14">
        <f t="shared" si="20"/>
        <v>68</v>
      </c>
      <c r="G71" s="35">
        <f>$G$68+(F71-$F$68)*($G$73-$G$68)/($F$73-$F$68)</f>
        <v>238.2</v>
      </c>
      <c r="H71" s="16">
        <f t="shared" si="17"/>
        <v>211.80743999999999</v>
      </c>
      <c r="I71" s="16">
        <f t="shared" si="13"/>
        <v>52.330359595077731</v>
      </c>
      <c r="J71" s="16">
        <f t="shared" si="18"/>
        <v>460.04000096142698</v>
      </c>
      <c r="K71" s="34">
        <f t="shared" si="21"/>
        <v>68</v>
      </c>
      <c r="L71" s="36"/>
      <c r="M71" s="36"/>
      <c r="N71" s="36"/>
      <c r="O71" s="36"/>
      <c r="P71" s="25"/>
      <c r="Q71" s="25"/>
      <c r="R71" s="25"/>
      <c r="S71" s="25"/>
    </row>
    <row r="72" spans="1:19" x14ac:dyDescent="0.25">
      <c r="A72" s="10">
        <v>70</v>
      </c>
      <c r="B72" s="20">
        <f t="shared" si="19"/>
        <v>70</v>
      </c>
      <c r="C72" s="11">
        <f t="shared" si="14"/>
        <v>39.130000000000003</v>
      </c>
      <c r="D72" s="11">
        <f t="shared" si="15"/>
        <v>11.767759023799298</v>
      </c>
      <c r="E72" s="11">
        <f t="shared" si="16"/>
        <v>88.646930299783776</v>
      </c>
      <c r="F72" s="14">
        <f t="shared" si="20"/>
        <v>69</v>
      </c>
      <c r="G72" s="35">
        <f>$G$68+(F72-$F$68)*($G$73-$G$68)/($F$73-$F$68)</f>
        <v>242.6</v>
      </c>
      <c r="H72" s="16">
        <f t="shared" si="17"/>
        <v>215.71992</v>
      </c>
      <c r="I72" s="16">
        <f t="shared" si="13"/>
        <v>53.1835704701654</v>
      </c>
      <c r="J72" s="16">
        <f t="shared" si="18"/>
        <v>468.34024590220474</v>
      </c>
      <c r="K72" s="34">
        <f t="shared" si="21"/>
        <v>69</v>
      </c>
      <c r="L72" s="36"/>
      <c r="M72" s="36"/>
      <c r="N72" s="36"/>
      <c r="O72" s="36"/>
      <c r="P72" s="25"/>
      <c r="Q72" s="25"/>
      <c r="R72" s="25"/>
      <c r="S72" s="25"/>
    </row>
    <row r="73" spans="1:19" x14ac:dyDescent="0.25">
      <c r="A73" s="10">
        <v>71</v>
      </c>
      <c r="B73" s="20">
        <f t="shared" si="19"/>
        <v>71</v>
      </c>
      <c r="C73" s="11">
        <f t="shared" si="14"/>
        <v>39.689</v>
      </c>
      <c r="D73" s="11">
        <f t="shared" si="15"/>
        <v>11.916178913814131</v>
      </c>
      <c r="E73" s="11">
        <f t="shared" si="16"/>
        <v>89.879019941559605</v>
      </c>
      <c r="F73" s="14">
        <f t="shared" si="20"/>
        <v>70</v>
      </c>
      <c r="G73" s="35">
        <f>175+72</f>
        <v>247</v>
      </c>
      <c r="H73" s="16">
        <f t="shared" si="17"/>
        <v>219.63239999999999</v>
      </c>
      <c r="I73" s="16">
        <f t="shared" si="13"/>
        <v>54.034981902357458</v>
      </c>
      <c r="J73" s="16">
        <f t="shared" si="18"/>
        <v>476.63735681327245</v>
      </c>
      <c r="K73" s="34">
        <f t="shared" si="21"/>
        <v>70</v>
      </c>
      <c r="L73" s="36">
        <v>48</v>
      </c>
      <c r="M73" s="36"/>
      <c r="N73" s="36"/>
      <c r="O73" s="36"/>
      <c r="P73" s="36"/>
      <c r="Q73" s="36"/>
      <c r="R73" s="36"/>
      <c r="S73" s="36"/>
    </row>
    <row r="74" spans="1:19" x14ac:dyDescent="0.25">
      <c r="A74" s="10">
        <v>72</v>
      </c>
      <c r="B74" s="20">
        <f t="shared" si="19"/>
        <v>72</v>
      </c>
      <c r="C74" s="11">
        <f t="shared" si="14"/>
        <v>40.248000000000005</v>
      </c>
      <c r="D74" s="11">
        <f t="shared" si="15"/>
        <v>12.064355669675363</v>
      </c>
      <c r="E74" s="11">
        <f t="shared" si="16"/>
        <v>91.110686124684605</v>
      </c>
      <c r="F74" s="14">
        <v>70</v>
      </c>
      <c r="G74" s="35">
        <f>G73-L73</f>
        <v>199</v>
      </c>
      <c r="H74" s="16">
        <f t="shared" si="17"/>
        <v>176.95079999999999</v>
      </c>
      <c r="I74" s="16">
        <f t="shared" si="13"/>
        <v>44.643122259339115</v>
      </c>
      <c r="J74" s="16">
        <f t="shared" si="18"/>
        <v>385.94274793501563</v>
      </c>
      <c r="K74" s="34">
        <v>70</v>
      </c>
      <c r="L74" s="36"/>
      <c r="M74" s="36"/>
      <c r="N74" s="36"/>
      <c r="O74" s="36"/>
      <c r="P74" s="36"/>
      <c r="Q74" s="36"/>
      <c r="R74" s="36"/>
      <c r="S74" s="36"/>
    </row>
    <row r="75" spans="1:19" x14ac:dyDescent="0.25">
      <c r="A75" s="10">
        <v>73</v>
      </c>
      <c r="B75" s="20">
        <f t="shared" si="19"/>
        <v>73</v>
      </c>
      <c r="C75" s="11">
        <f t="shared" si="14"/>
        <v>40.807000000000002</v>
      </c>
      <c r="D75" s="11">
        <f t="shared" si="15"/>
        <v>12.21229305851112</v>
      </c>
      <c r="E75" s="11">
        <f t="shared" si="16"/>
        <v>92.341935410240197</v>
      </c>
      <c r="F75" s="14">
        <f t="shared" si="20"/>
        <v>71</v>
      </c>
      <c r="G75" s="35">
        <f>$G$74+(F75-$F$74)*($G$79-$G$74)/($F$79-$F$74)</f>
        <v>203.2</v>
      </c>
      <c r="H75" s="16">
        <f t="shared" si="17"/>
        <v>180.68544</v>
      </c>
      <c r="I75" s="16">
        <f t="shared" si="13"/>
        <v>45.47465018846875</v>
      </c>
      <c r="J75" s="16">
        <f t="shared" si="18"/>
        <v>393.89549041158307</v>
      </c>
      <c r="K75" s="34">
        <f t="shared" si="21"/>
        <v>71</v>
      </c>
      <c r="L75" s="36"/>
      <c r="M75" s="36"/>
      <c r="N75" s="36"/>
      <c r="O75" s="36"/>
      <c r="P75" s="36"/>
      <c r="Q75" s="36"/>
      <c r="R75" s="36"/>
      <c r="S75" s="36"/>
    </row>
    <row r="76" spans="1:19" x14ac:dyDescent="0.25">
      <c r="A76" s="10">
        <v>74</v>
      </c>
      <c r="B76" s="20">
        <f t="shared" si="19"/>
        <v>74</v>
      </c>
      <c r="C76" s="11">
        <f t="shared" si="14"/>
        <v>41.366</v>
      </c>
      <c r="D76" s="11">
        <f t="shared" si="15"/>
        <v>12.35999473831067</v>
      </c>
      <c r="E76" s="11">
        <f t="shared" si="16"/>
        <v>93.572774169224417</v>
      </c>
      <c r="F76" s="14">
        <f t="shared" si="20"/>
        <v>72</v>
      </c>
      <c r="G76" s="35">
        <f>$G$74+(F76-$F$74)*($G$79-$G$74)/($F$79-$F$74)</f>
        <v>207.4</v>
      </c>
      <c r="H76" s="16">
        <f t="shared" si="17"/>
        <v>184.42008000000001</v>
      </c>
      <c r="I76" s="16">
        <f t="shared" si="13"/>
        <v>46.304179794239147</v>
      </c>
      <c r="J76" s="16">
        <f t="shared" si="18"/>
        <v>401.84475247496653</v>
      </c>
      <c r="K76" s="34">
        <f t="shared" si="21"/>
        <v>72</v>
      </c>
      <c r="L76" s="36"/>
      <c r="M76" s="36"/>
      <c r="N76" s="36"/>
      <c r="O76" s="36"/>
      <c r="P76" s="36"/>
      <c r="Q76" s="36"/>
      <c r="R76" s="36"/>
      <c r="S76" s="36"/>
    </row>
    <row r="77" spans="1:19" x14ac:dyDescent="0.25">
      <c r="A77" s="10">
        <v>75</v>
      </c>
      <c r="B77" s="20">
        <f t="shared" si="19"/>
        <v>75</v>
      </c>
      <c r="C77" s="11">
        <f t="shared" si="14"/>
        <v>41.924999999999997</v>
      </c>
      <c r="D77" s="11">
        <f t="shared" si="15"/>
        <v>12.507464262517519</v>
      </c>
      <c r="E77" s="11">
        <f t="shared" si="16"/>
        <v>94.803208590551321</v>
      </c>
      <c r="F77" s="14">
        <f t="shared" si="20"/>
        <v>73</v>
      </c>
      <c r="G77" s="35">
        <f>$G$74+(F77-$F$74)*($G$79-$G$74)/($F$79-$F$74)</f>
        <v>211.6</v>
      </c>
      <c r="H77" s="16">
        <f t="shared" si="17"/>
        <v>188.15472</v>
      </c>
      <c r="I77" s="16">
        <f t="shared" si="13"/>
        <v>47.131756207581645</v>
      </c>
      <c r="J77" s="16">
        <f t="shared" si="18"/>
        <v>409.79061272820468</v>
      </c>
      <c r="K77" s="34">
        <f t="shared" si="21"/>
        <v>73</v>
      </c>
      <c r="L77" s="36"/>
      <c r="M77" s="36"/>
      <c r="N77" s="36"/>
      <c r="O77" s="36"/>
      <c r="P77" s="36"/>
      <c r="Q77" s="36"/>
      <c r="R77" s="36"/>
      <c r="S77" s="36"/>
    </row>
    <row r="78" spans="1:19" x14ac:dyDescent="0.25">
      <c r="A78" s="10">
        <v>76</v>
      </c>
      <c r="B78" s="20">
        <f t="shared" si="19"/>
        <v>76</v>
      </c>
      <c r="C78" s="11">
        <f t="shared" si="14"/>
        <v>42.483999999999995</v>
      </c>
      <c r="D78" s="11">
        <f t="shared" si="15"/>
        <v>12.654705084370677</v>
      </c>
      <c r="E78" s="11">
        <f t="shared" si="16"/>
        <v>96.033244688612243</v>
      </c>
      <c r="F78" s="14">
        <f t="shared" si="20"/>
        <v>74</v>
      </c>
      <c r="G78" s="35">
        <f>$G$74+(F78-$F$74)*($G$79-$G$74)/($F$79-$F$74)</f>
        <v>215.8</v>
      </c>
      <c r="H78" s="16">
        <f t="shared" si="17"/>
        <v>191.88936000000001</v>
      </c>
      <c r="I78" s="16">
        <f t="shared" si="13"/>
        <v>47.957422665385508</v>
      </c>
      <c r="J78" s="16">
        <f t="shared" si="18"/>
        <v>417.73314647554639</v>
      </c>
      <c r="K78" s="34">
        <f t="shared" si="21"/>
        <v>74</v>
      </c>
      <c r="L78" s="36"/>
      <c r="M78" s="36"/>
      <c r="N78" s="36"/>
      <c r="O78" s="36"/>
      <c r="P78" s="36"/>
      <c r="Q78" s="36"/>
      <c r="R78" s="36"/>
      <c r="S78" s="36"/>
    </row>
    <row r="79" spans="1:19" x14ac:dyDescent="0.25">
      <c r="A79" s="10">
        <v>77</v>
      </c>
      <c r="B79" s="20">
        <f t="shared" si="19"/>
        <v>77</v>
      </c>
      <c r="C79" s="11">
        <f t="shared" si="14"/>
        <v>43.043000000000006</v>
      </c>
      <c r="D79" s="11">
        <f t="shared" si="15"/>
        <v>12.801720561010871</v>
      </c>
      <c r="E79" s="11">
        <f t="shared" si="16"/>
        <v>97.262888310427272</v>
      </c>
      <c r="F79" s="14">
        <f t="shared" si="20"/>
        <v>75</v>
      </c>
      <c r="G79" s="18">
        <f>184+36</f>
        <v>220</v>
      </c>
      <c r="H79" s="16">
        <f t="shared" si="17"/>
        <v>195.62399999999997</v>
      </c>
      <c r="I79" s="16">
        <f t="shared" si="13"/>
        <v>48.781220625276006</v>
      </c>
      <c r="J79" s="16">
        <f t="shared" si="18"/>
        <v>425.67242592235561</v>
      </c>
      <c r="K79" s="34">
        <f t="shared" si="21"/>
        <v>75</v>
      </c>
      <c r="L79" s="36"/>
      <c r="M79" s="36"/>
      <c r="N79" s="36"/>
      <c r="O79" s="36"/>
      <c r="P79" s="36"/>
      <c r="Q79" s="36"/>
      <c r="R79" s="36"/>
      <c r="S79" s="36"/>
    </row>
    <row r="80" spans="1:19" x14ac:dyDescent="0.25">
      <c r="A80" s="10">
        <v>78</v>
      </c>
      <c r="B80" s="20">
        <f t="shared" si="19"/>
        <v>78</v>
      </c>
      <c r="C80" s="11">
        <f t="shared" si="14"/>
        <v>43.602000000000004</v>
      </c>
      <c r="D80" s="11">
        <f t="shared" si="15"/>
        <v>12.948513957367396</v>
      </c>
      <c r="E80" s="11">
        <f t="shared" si="16"/>
        <v>98.492145142414884</v>
      </c>
      <c r="F80" s="14">
        <f t="shared" si="20"/>
        <v>76</v>
      </c>
      <c r="G80" s="18">
        <f>$G$79+(F80-$F$79)*($G$84-$G$79)/($F$84-$F$79)</f>
        <v>223.8</v>
      </c>
      <c r="H80" s="16">
        <f t="shared" si="17"/>
        <v>199.00296</v>
      </c>
      <c r="I80" s="16">
        <f t="shared" si="13"/>
        <v>49.524984817577518</v>
      </c>
      <c r="J80" s="16">
        <f t="shared" si="18"/>
        <v>432.85283722394752</v>
      </c>
      <c r="K80" s="34">
        <f t="shared" si="21"/>
        <v>76</v>
      </c>
      <c r="L80" s="36"/>
      <c r="M80" s="36"/>
      <c r="N80" s="36"/>
      <c r="O80" s="36"/>
      <c r="P80" s="36"/>
      <c r="Q80" s="36"/>
      <c r="R80" s="36"/>
      <c r="S80" s="36"/>
    </row>
    <row r="81" spans="1:11" x14ac:dyDescent="0.25">
      <c r="A81" s="10">
        <v>79</v>
      </c>
      <c r="B81" s="20">
        <f t="shared" si="19"/>
        <v>79</v>
      </c>
      <c r="C81" s="11">
        <f t="shared" si="14"/>
        <v>44.161000000000001</v>
      </c>
      <c r="D81" s="11">
        <f t="shared" si="15"/>
        <v>13.095088449839988</v>
      </c>
      <c r="E81" s="11">
        <f t="shared" si="16"/>
        <v>99.721020716804631</v>
      </c>
      <c r="F81" s="14">
        <f t="shared" si="20"/>
        <v>77</v>
      </c>
      <c r="G81" s="18">
        <f>$G$79+(F81-$F$79)*($G$84-$G$79)/($F$84-$F$79)</f>
        <v>227.6</v>
      </c>
      <c r="H81" s="16">
        <f t="shared" si="17"/>
        <v>202.38191999999998</v>
      </c>
      <c r="I81" s="16">
        <f t="shared" si="13"/>
        <v>50.267280405825247</v>
      </c>
      <c r="J81" s="16">
        <f t="shared" si="18"/>
        <v>440.03069070681227</v>
      </c>
      <c r="K81" s="34">
        <f t="shared" si="21"/>
        <v>77</v>
      </c>
    </row>
    <row r="82" spans="1:11" x14ac:dyDescent="0.25">
      <c r="A82" s="10">
        <v>80</v>
      </c>
      <c r="B82" s="20">
        <f t="shared" si="19"/>
        <v>80</v>
      </c>
      <c r="C82" s="11">
        <f t="shared" si="14"/>
        <v>44.72</v>
      </c>
      <c r="D82" s="11">
        <f t="shared" si="15"/>
        <v>13.241447129788925</v>
      </c>
      <c r="E82" s="11">
        <f t="shared" si="16"/>
        <v>100.94952041771569</v>
      </c>
      <c r="F82" s="14">
        <f t="shared" si="20"/>
        <v>78</v>
      </c>
      <c r="G82" s="18">
        <f>$G$79+(F82-$F$79)*($G$84-$G$79)/($F$84-$F$79)</f>
        <v>231.4</v>
      </c>
      <c r="H82" s="16">
        <f t="shared" si="17"/>
        <v>205.76088000000001</v>
      </c>
      <c r="I82" s="16">
        <f t="shared" si="13"/>
        <v>51.008134739848067</v>
      </c>
      <c r="J82" s="16">
        <f t="shared" si="18"/>
        <v>447.20603400523538</v>
      </c>
      <c r="K82" s="34">
        <f t="shared" si="21"/>
        <v>78</v>
      </c>
    </row>
    <row r="83" spans="1:11" x14ac:dyDescent="0.25">
      <c r="A83" s="10">
        <v>81</v>
      </c>
      <c r="B83" s="20">
        <f t="shared" si="19"/>
        <v>81</v>
      </c>
      <c r="C83" s="11">
        <f t="shared" si="14"/>
        <v>45.278999999999996</v>
      </c>
      <c r="D83" s="11">
        <f t="shared" si="15"/>
        <v>13.387593006845698</v>
      </c>
      <c r="E83" s="11">
        <f t="shared" si="16"/>
        <v>102.17764948692292</v>
      </c>
      <c r="F83" s="14">
        <f t="shared" si="20"/>
        <v>79</v>
      </c>
      <c r="G83" s="18">
        <f>$G$79+(F83-$F$79)*($G$84-$G$79)/($F$84-$F$79)</f>
        <v>235.2</v>
      </c>
      <c r="H83" s="16">
        <f t="shared" si="17"/>
        <v>209.13983999999996</v>
      </c>
      <c r="I83" s="16">
        <f t="shared" si="13"/>
        <v>51.747574219710266</v>
      </c>
      <c r="J83" s="16">
        <f t="shared" si="18"/>
        <v>454.37891309932866</v>
      </c>
      <c r="K83" s="34">
        <f t="shared" si="21"/>
        <v>79</v>
      </c>
    </row>
    <row r="84" spans="1:11" x14ac:dyDescent="0.25">
      <c r="A84" s="10">
        <v>82</v>
      </c>
      <c r="B84" s="20">
        <f t="shared" si="19"/>
        <v>82</v>
      </c>
      <c r="C84" s="11">
        <f t="shared" si="14"/>
        <v>45.838000000000001</v>
      </c>
      <c r="D84" s="11">
        <f t="shared" si="15"/>
        <v>13.533529012055464</v>
      </c>
      <c r="E84" s="11">
        <f t="shared" si="16"/>
        <v>103.40541302932992</v>
      </c>
      <c r="F84" s="14">
        <f t="shared" si="20"/>
        <v>80</v>
      </c>
      <c r="G84" s="18">
        <f>192+36+11</f>
        <v>239</v>
      </c>
      <c r="H84" s="16">
        <f t="shared" si="17"/>
        <v>212.5188</v>
      </c>
      <c r="I84" s="16">
        <f t="shared" si="13"/>
        <v>52.485624343495637</v>
      </c>
      <c r="J84" s="16">
        <f t="shared" si="18"/>
        <v>461.54937239825495</v>
      </c>
      <c r="K84" s="34">
        <f t="shared" si="21"/>
        <v>80</v>
      </c>
    </row>
    <row r="85" spans="1:11" x14ac:dyDescent="0.25">
      <c r="A85" s="10">
        <v>83</v>
      </c>
      <c r="B85" s="20">
        <f t="shared" si="19"/>
        <v>83</v>
      </c>
      <c r="C85" s="11">
        <f t="shared" si="14"/>
        <v>46.396999999999998</v>
      </c>
      <c r="D85" s="11">
        <f t="shared" si="15"/>
        <v>13.679258000861934</v>
      </c>
      <c r="E85" s="11">
        <f t="shared" si="16"/>
        <v>104.63281601816787</v>
      </c>
      <c r="F85" s="14">
        <f t="shared" si="20"/>
        <v>81</v>
      </c>
      <c r="G85" s="18">
        <f>$G$84+(F85-$F$84)*($G$89-$G$84)/($F$89-$F$84)</f>
        <v>242.6</v>
      </c>
      <c r="H85" s="16">
        <f t="shared" si="17"/>
        <v>215.71992</v>
      </c>
      <c r="I85" s="16">
        <f t="shared" si="13"/>
        <v>53.1835704701654</v>
      </c>
      <c r="J85" s="16">
        <f t="shared" si="18"/>
        <v>468.34024590220474</v>
      </c>
      <c r="K85" s="34">
        <f t="shared" si="21"/>
        <v>81</v>
      </c>
    </row>
    <row r="86" spans="1:11" x14ac:dyDescent="0.25">
      <c r="A86" s="10">
        <v>84</v>
      </c>
      <c r="B86" s="20">
        <f t="shared" si="19"/>
        <v>84</v>
      </c>
      <c r="C86" s="11">
        <f t="shared" si="14"/>
        <v>46.956000000000003</v>
      </c>
      <c r="D86" s="11">
        <f t="shared" si="15"/>
        <v>13.824782755944211</v>
      </c>
      <c r="E86" s="11">
        <f t="shared" si="16"/>
        <v>105.85986329993618</v>
      </c>
      <c r="F86" s="14">
        <f t="shared" si="20"/>
        <v>82</v>
      </c>
      <c r="G86" s="18">
        <f>$G$84+(F86-$F$84)*($G$89-$G$84)/($F$89-$F$84)</f>
        <v>246.2</v>
      </c>
      <c r="H86" s="16">
        <f t="shared" si="17"/>
        <v>218.92103999999998</v>
      </c>
      <c r="I86" s="16">
        <f t="shared" si="13"/>
        <v>53.880312036890736</v>
      </c>
      <c r="J86" s="16">
        <f t="shared" si="18"/>
        <v>475.12902146425131</v>
      </c>
      <c r="K86" s="34">
        <f t="shared" si="21"/>
        <v>82</v>
      </c>
    </row>
    <row r="87" spans="1:11" x14ac:dyDescent="0.25">
      <c r="A87" s="10">
        <v>85</v>
      </c>
      <c r="B87" s="20">
        <f t="shared" si="19"/>
        <v>85</v>
      </c>
      <c r="C87" s="11">
        <f t="shared" si="14"/>
        <v>47.515000000000001</v>
      </c>
      <c r="D87" s="11">
        <f t="shared" si="15"/>
        <v>13.970105989914789</v>
      </c>
      <c r="E87" s="11">
        <f t="shared" si="16"/>
        <v>107.08655959910158</v>
      </c>
      <c r="F87" s="14">
        <f t="shared" si="20"/>
        <v>83</v>
      </c>
      <c r="G87" s="18">
        <f>$G$84+(F87-$F$84)*($G$89-$G$84)/($F$89-$F$84)</f>
        <v>249.8</v>
      </c>
      <c r="H87" s="16">
        <f t="shared" si="17"/>
        <v>222.12216000000001</v>
      </c>
      <c r="I87" s="16">
        <f t="shared" si="13"/>
        <v>54.575868691941622</v>
      </c>
      <c r="J87" s="16">
        <f t="shared" si="18"/>
        <v>481.91573330513165</v>
      </c>
      <c r="K87" s="34">
        <f t="shared" si="21"/>
        <v>83</v>
      </c>
    </row>
    <row r="88" spans="1:11" x14ac:dyDescent="0.25">
      <c r="A88" s="10">
        <v>86</v>
      </c>
      <c r="B88" s="20">
        <f t="shared" si="19"/>
        <v>86</v>
      </c>
      <c r="C88" s="11">
        <f t="shared" si="14"/>
        <v>48.073999999999998</v>
      </c>
      <c r="D88" s="11">
        <f t="shared" si="15"/>
        <v>14.115230347886875</v>
      </c>
      <c r="E88" s="11">
        <f t="shared" si="16"/>
        <v>108.31290952256965</v>
      </c>
      <c r="F88" s="14">
        <f t="shared" si="20"/>
        <v>84</v>
      </c>
      <c r="G88" s="18">
        <f>$G$84+(F88-$F$84)*($G$89-$G$84)/($F$89-$F$84)</f>
        <v>253.4</v>
      </c>
      <c r="H88" s="16">
        <f t="shared" si="17"/>
        <v>225.32328000000001</v>
      </c>
      <c r="I88" s="16">
        <f t="shared" si="13"/>
        <v>55.270259484745317</v>
      </c>
      <c r="J88" s="16">
        <f t="shared" si="18"/>
        <v>488.70041460259807</v>
      </c>
      <c r="K88" s="34">
        <f t="shared" si="21"/>
        <v>84</v>
      </c>
    </row>
    <row r="89" spans="1:11" x14ac:dyDescent="0.25">
      <c r="A89" s="10">
        <v>87</v>
      </c>
      <c r="B89" s="20">
        <f t="shared" si="19"/>
        <v>87</v>
      </c>
      <c r="C89" s="11">
        <f t="shared" si="14"/>
        <v>48.633000000000003</v>
      </c>
      <c r="D89" s="11">
        <f t="shared" si="15"/>
        <v>14.260158409918985</v>
      </c>
      <c r="E89" s="11">
        <f t="shared" si="16"/>
        <v>109.53891756394223</v>
      </c>
      <c r="F89" s="14">
        <f t="shared" si="20"/>
        <v>85</v>
      </c>
      <c r="G89" s="18">
        <f>199+36+11+11</f>
        <v>257</v>
      </c>
      <c r="H89" s="16">
        <f t="shared" si="17"/>
        <v>228.52439999999999</v>
      </c>
      <c r="I89" s="16">
        <f t="shared" si="13"/>
        <v>55.963502892381186</v>
      </c>
      <c r="J89" s="16">
        <f t="shared" si="18"/>
        <v>495.48309753756388</v>
      </c>
      <c r="K89" s="34">
        <f t="shared" si="21"/>
        <v>85</v>
      </c>
    </row>
    <row r="90" spans="1:11" x14ac:dyDescent="0.25">
      <c r="A90" s="10">
        <v>88</v>
      </c>
      <c r="B90" s="20">
        <f t="shared" si="19"/>
        <v>88</v>
      </c>
      <c r="C90" s="11">
        <f t="shared" si="14"/>
        <v>49.192</v>
      </c>
      <c r="D90" s="11">
        <f t="shared" si="15"/>
        <v>14.404892693343825</v>
      </c>
      <c r="E90" s="11">
        <f t="shared" si="16"/>
        <v>110.76458810757383</v>
      </c>
      <c r="F90" s="14">
        <f t="shared" si="20"/>
        <v>86</v>
      </c>
      <c r="G90" s="18">
        <f>$G$89+(F90-$F$89)*($G$94-$G$89)/($F$94-$F$89)</f>
        <v>260.39999999999998</v>
      </c>
      <c r="H90" s="16">
        <f t="shared" si="17"/>
        <v>231.54767999999999</v>
      </c>
      <c r="I90" s="16">
        <f t="shared" si="13"/>
        <v>56.617195401946411</v>
      </c>
      <c r="J90" s="16">
        <f t="shared" si="18"/>
        <v>501.88715799172331</v>
      </c>
      <c r="K90" s="34">
        <f t="shared" si="21"/>
        <v>86</v>
      </c>
    </row>
    <row r="91" spans="1:11" x14ac:dyDescent="0.25">
      <c r="A91" s="10">
        <v>89</v>
      </c>
      <c r="B91" s="20">
        <f t="shared" si="19"/>
        <v>89</v>
      </c>
      <c r="C91" s="11">
        <f t="shared" si="14"/>
        <v>49.750999999999998</v>
      </c>
      <c r="D91" s="11">
        <f t="shared" si="15"/>
        <v>14.549435654988423</v>
      </c>
      <c r="E91" s="11">
        <f t="shared" si="16"/>
        <v>111.98992543243816</v>
      </c>
      <c r="F91" s="14">
        <f t="shared" si="20"/>
        <v>87</v>
      </c>
      <c r="G91" s="18">
        <f>$G$89+(F91-$F$89)*($G$94-$G$89)/($F$94-$F$89)</f>
        <v>263.8</v>
      </c>
      <c r="H91" s="16">
        <f t="shared" si="17"/>
        <v>234.57095999999999</v>
      </c>
      <c r="I91" s="16">
        <f t="shared" si="13"/>
        <v>57.269895144145238</v>
      </c>
      <c r="J91" s="16">
        <f t="shared" si="18"/>
        <v>508.28948937605293</v>
      </c>
      <c r="K91" s="34">
        <f t="shared" si="21"/>
        <v>87</v>
      </c>
    </row>
    <row r="92" spans="1:11" x14ac:dyDescent="0.25">
      <c r="A92" s="10">
        <v>90</v>
      </c>
      <c r="B92" s="20">
        <f t="shared" si="19"/>
        <v>90</v>
      </c>
      <c r="C92" s="11">
        <f t="shared" si="14"/>
        <v>50.31</v>
      </c>
      <c r="D92" s="11">
        <f t="shared" si="15"/>
        <v>14.693789693291551</v>
      </c>
      <c r="E92" s="11">
        <f t="shared" si="16"/>
        <v>113.21493371581612</v>
      </c>
      <c r="F92" s="14">
        <f t="shared" si="20"/>
        <v>88</v>
      </c>
      <c r="G92" s="18">
        <f>$G$89+(F92-$F$89)*($G$94-$G$89)/($F$94-$F$89)</f>
        <v>267.2</v>
      </c>
      <c r="H92" s="16">
        <f t="shared" si="17"/>
        <v>237.59423999999999</v>
      </c>
      <c r="I92" s="16">
        <f t="shared" si="13"/>
        <v>57.921616393773569</v>
      </c>
      <c r="J92" s="16">
        <f t="shared" si="18"/>
        <v>514.6901165524888</v>
      </c>
      <c r="K92" s="34">
        <f t="shared" si="21"/>
        <v>88</v>
      </c>
    </row>
    <row r="93" spans="1:11" x14ac:dyDescent="0.25">
      <c r="A93" s="10">
        <v>91</v>
      </c>
      <c r="B93" s="20">
        <f t="shared" si="19"/>
        <v>91</v>
      </c>
      <c r="C93" s="11">
        <f t="shared" si="14"/>
        <v>50.869</v>
      </c>
      <c r="D93" s="11">
        <f t="shared" si="15"/>
        <v>14.837957150324355</v>
      </c>
      <c r="E93" s="11">
        <f t="shared" si="16"/>
        <v>114.43961703681492</v>
      </c>
      <c r="F93" s="14">
        <f t="shared" si="20"/>
        <v>89</v>
      </c>
      <c r="G93" s="18">
        <f>$G$89+(F93-$F$89)*($G$94-$G$89)/($F$94-$F$89)</f>
        <v>270.60000000000002</v>
      </c>
      <c r="H93" s="16">
        <f t="shared" si="17"/>
        <v>240.61751999999998</v>
      </c>
      <c r="I93" s="16">
        <f t="shared" si="13"/>
        <v>58.572373041457155</v>
      </c>
      <c r="J93" s="16">
        <f t="shared" si="18"/>
        <v>521.08906371387116</v>
      </c>
      <c r="K93" s="34">
        <f t="shared" si="21"/>
        <v>89</v>
      </c>
    </row>
    <row r="94" spans="1:11" x14ac:dyDescent="0.25">
      <c r="A94" s="10">
        <v>92</v>
      </c>
      <c r="B94" s="20">
        <f t="shared" si="19"/>
        <v>92</v>
      </c>
      <c r="C94" s="11">
        <f t="shared" si="14"/>
        <v>51.428000000000004</v>
      </c>
      <c r="D94" s="11">
        <f t="shared" si="15"/>
        <v>14.981940313719676</v>
      </c>
      <c r="E94" s="11">
        <f t="shared" si="16"/>
        <v>115.66397937972845</v>
      </c>
      <c r="F94" s="14">
        <f t="shared" si="20"/>
        <v>90</v>
      </c>
      <c r="G94" s="18">
        <f>206+36+11+11+10</f>
        <v>274</v>
      </c>
      <c r="H94" s="16">
        <f t="shared" si="17"/>
        <v>243.64079999999998</v>
      </c>
      <c r="I94" s="16">
        <f t="shared" si="13"/>
        <v>59.222178608685248</v>
      </c>
      <c r="J94" s="16">
        <f t="shared" si="18"/>
        <v>527.48635441012675</v>
      </c>
      <c r="K94" s="34">
        <f t="shared" si="21"/>
        <v>90</v>
      </c>
    </row>
    <row r="95" spans="1:11" x14ac:dyDescent="0.25">
      <c r="A95" s="10">
        <v>93</v>
      </c>
      <c r="B95" s="20">
        <f t="shared" si="19"/>
        <v>93</v>
      </c>
      <c r="C95" s="11">
        <f t="shared" si="14"/>
        <v>51.987000000000002</v>
      </c>
      <c r="D95" s="11">
        <f t="shared" si="15"/>
        <v>15.125741418515039</v>
      </c>
      <c r="E95" s="11">
        <f t="shared" si="16"/>
        <v>116.88802463724703</v>
      </c>
      <c r="F95" s="14">
        <f t="shared" si="20"/>
        <v>91</v>
      </c>
      <c r="G95" s="18">
        <f>$G$94+(F95-$F$94)*($G$99-$G$94)/($F$99-$F$94)</f>
        <v>277.2</v>
      </c>
      <c r="H95" s="16">
        <f t="shared" si="17"/>
        <v>246.48623999999998</v>
      </c>
      <c r="I95" s="16">
        <f t="shared" si="13"/>
        <v>59.832903308291236</v>
      </c>
      <c r="J95" s="16">
        <f t="shared" si="18"/>
        <v>533.50584126194053</v>
      </c>
      <c r="K95" s="34">
        <f t="shared" si="21"/>
        <v>91</v>
      </c>
    </row>
    <row r="96" spans="1:11" x14ac:dyDescent="0.25">
      <c r="A96" s="10">
        <v>94</v>
      </c>
      <c r="B96" s="20">
        <f t="shared" si="19"/>
        <v>94</v>
      </c>
      <c r="C96" s="11">
        <f t="shared" si="14"/>
        <v>52.545999999999999</v>
      </c>
      <c r="D96" s="11">
        <f t="shared" si="15"/>
        <v>15.269362648914159</v>
      </c>
      <c r="E96" s="11">
        <f t="shared" si="16"/>
        <v>118.11175661352549</v>
      </c>
      <c r="F96" s="14">
        <f t="shared" si="20"/>
        <v>92</v>
      </c>
      <c r="G96" s="18">
        <f>$G$94+(F96-$F$94)*($G$99-$G$94)/($F$99-$F$94)</f>
        <v>280.39999999999998</v>
      </c>
      <c r="H96" s="16">
        <f t="shared" si="17"/>
        <v>249.33167999999998</v>
      </c>
      <c r="I96" s="16">
        <f t="shared" si="13"/>
        <v>60.442807894955706</v>
      </c>
      <c r="J96" s="16">
        <f t="shared" si="18"/>
        <v>539.52389975038102</v>
      </c>
      <c r="K96" s="34">
        <f t="shared" si="21"/>
        <v>92</v>
      </c>
    </row>
    <row r="97" spans="1:11" x14ac:dyDescent="0.25">
      <c r="A97" s="10">
        <v>95</v>
      </c>
      <c r="B97" s="20">
        <f t="shared" si="19"/>
        <v>95</v>
      </c>
      <c r="C97" s="11">
        <f t="shared" si="14"/>
        <v>53.104999999999997</v>
      </c>
      <c r="D97" s="11">
        <f t="shared" si="15"/>
        <v>15.412806139971311</v>
      </c>
      <c r="E97" s="11">
        <f t="shared" si="16"/>
        <v>119.33517902711669</v>
      </c>
      <c r="F97" s="14">
        <f t="shared" si="20"/>
        <v>93</v>
      </c>
      <c r="G97" s="18">
        <f>$G$94+(F97-$F$94)*($G$99-$G$94)/($F$99-$F$94)</f>
        <v>283.60000000000002</v>
      </c>
      <c r="H97" s="16">
        <f t="shared" si="17"/>
        <v>252.17712</v>
      </c>
      <c r="I97" s="16">
        <f t="shared" si="13"/>
        <v>61.051902810974482</v>
      </c>
      <c r="J97" s="16">
        <f t="shared" si="18"/>
        <v>545.5405480624471</v>
      </c>
      <c r="K97" s="34">
        <f t="shared" si="21"/>
        <v>93</v>
      </c>
    </row>
    <row r="98" spans="1:11" x14ac:dyDescent="0.25">
      <c r="A98" s="10">
        <v>96</v>
      </c>
      <c r="B98" s="20">
        <f t="shared" si="19"/>
        <v>96</v>
      </c>
      <c r="C98" s="11">
        <f t="shared" si="14"/>
        <v>53.664000000000001</v>
      </c>
      <c r="D98" s="11">
        <f t="shared" si="15"/>
        <v>15.556073979202782</v>
      </c>
      <c r="E98" s="11">
        <f t="shared" si="16"/>
        <v>120.55829551377816</v>
      </c>
      <c r="F98" s="14">
        <f t="shared" si="20"/>
        <v>94</v>
      </c>
      <c r="G98" s="18">
        <f>$G$94+(F98-$F$94)*($G$99-$G$94)/($F$99-$F$94)</f>
        <v>286.8</v>
      </c>
      <c r="H98" s="16">
        <f t="shared" si="17"/>
        <v>255.02256</v>
      </c>
      <c r="I98" s="16">
        <f t="shared" si="13"/>
        <v>61.66019824942498</v>
      </c>
      <c r="J98" s="16">
        <f t="shared" si="18"/>
        <v>551.55580395108188</v>
      </c>
    </row>
    <row r="99" spans="1:11" x14ac:dyDescent="0.25">
      <c r="A99" s="10">
        <v>97</v>
      </c>
      <c r="B99" s="20">
        <f t="shared" si="19"/>
        <v>97</v>
      </c>
      <c r="C99" s="11">
        <f t="shared" si="14"/>
        <v>54.223000000000006</v>
      </c>
      <c r="D99" s="11">
        <f t="shared" si="15"/>
        <v>15.699168208129235</v>
      </c>
      <c r="E99" s="11">
        <f t="shared" si="16"/>
        <v>121.78110962915842</v>
      </c>
      <c r="F99" s="14">
        <f t="shared" si="20"/>
        <v>95</v>
      </c>
      <c r="G99" s="18">
        <f>212+36+11+11+10+10</f>
        <v>290</v>
      </c>
      <c r="H99" s="16">
        <f t="shared" si="17"/>
        <v>257.86799999999999</v>
      </c>
      <c r="I99" s="16">
        <f t="shared" si="13"/>
        <v>62.267704162827528</v>
      </c>
      <c r="J99" s="16">
        <f t="shared" si="18"/>
        <v>557.56968475025803</v>
      </c>
    </row>
    <row r="100" spans="1:11" x14ac:dyDescent="0.25">
      <c r="A100" s="10">
        <v>98</v>
      </c>
      <c r="B100" s="20">
        <f t="shared" si="19"/>
        <v>98</v>
      </c>
      <c r="C100" s="11">
        <f t="shared" si="14"/>
        <v>54.782000000000004</v>
      </c>
      <c r="D100" s="11">
        <f t="shared" si="15"/>
        <v>15.842090823752658</v>
      </c>
      <c r="E100" s="11">
        <f t="shared" si="16"/>
        <v>123.00362485136922</v>
      </c>
      <c r="F100" s="14">
        <f t="shared" si="20"/>
        <v>96</v>
      </c>
      <c r="G100" s="18">
        <f>$G$99+(F100-$F$99)*($G$104-$G$99)/($F$104-$F$99)</f>
        <v>293</v>
      </c>
      <c r="H100" s="16">
        <f t="shared" si="17"/>
        <v>260.53559999999999</v>
      </c>
      <c r="I100" s="16">
        <f t="shared" si="13"/>
        <v>62.836532554695189</v>
      </c>
      <c r="J100" s="16">
        <f t="shared" si="18"/>
        <v>563.20646419942739</v>
      </c>
    </row>
    <row r="101" spans="1:11" x14ac:dyDescent="0.25">
      <c r="A101" s="10">
        <v>99</v>
      </c>
      <c r="B101" s="20">
        <f t="shared" si="19"/>
        <v>99</v>
      </c>
      <c r="C101" s="11">
        <f t="shared" si="14"/>
        <v>55.341000000000008</v>
      </c>
      <c r="D101" s="11">
        <f t="shared" si="15"/>
        <v>15.984843779971362</v>
      </c>
      <c r="E101" s="11">
        <f t="shared" si="16"/>
        <v>124.22584458345011</v>
      </c>
      <c r="F101" s="14">
        <f t="shared" si="20"/>
        <v>97</v>
      </c>
      <c r="G101" s="18">
        <f>$G$99+(F101-$F$99)*($G$104-$G$99)/($F$104-$F$99)</f>
        <v>296</v>
      </c>
      <c r="H101" s="16">
        <f t="shared" si="17"/>
        <v>263.20319999999998</v>
      </c>
      <c r="I101" s="16">
        <f t="shared" si="13"/>
        <v>63.404683403141448</v>
      </c>
      <c r="J101" s="16">
        <f t="shared" si="18"/>
        <v>568.84206359380471</v>
      </c>
    </row>
    <row r="102" spans="1:11" x14ac:dyDescent="0.25">
      <c r="A102" s="10">
        <v>100</v>
      </c>
      <c r="B102" s="20">
        <f t="shared" si="19"/>
        <v>100</v>
      </c>
      <c r="C102" s="11">
        <f t="shared" si="14"/>
        <v>55.9</v>
      </c>
      <c r="D102" s="11">
        <f t="shared" si="15"/>
        <v>16.127428988936053</v>
      </c>
      <c r="E102" s="11">
        <f t="shared" si="16"/>
        <v>125.44777215573031</v>
      </c>
      <c r="F102" s="14">
        <f t="shared" si="20"/>
        <v>98</v>
      </c>
      <c r="G102" s="18">
        <f>$G$99+(F102-$F$99)*($G$104-$G$99)/($F$104-$F$99)</f>
        <v>299</v>
      </c>
      <c r="H102" s="16">
        <f t="shared" si="17"/>
        <v>265.87079999999997</v>
      </c>
      <c r="I102" s="16">
        <f t="shared" si="13"/>
        <v>63.972164370221783</v>
      </c>
      <c r="J102" s="16">
        <f t="shared" si="18"/>
        <v>574.47649627813621</v>
      </c>
    </row>
    <row r="103" spans="1:11" x14ac:dyDescent="0.25">
      <c r="A103" s="10">
        <v>101</v>
      </c>
      <c r="B103" s="20">
        <f t="shared" si="19"/>
        <v>101</v>
      </c>
      <c r="C103" s="11">
        <f t="shared" si="14"/>
        <v>56.459000000000003</v>
      </c>
      <c r="D103" s="11">
        <f t="shared" si="15"/>
        <v>16.269848322350263</v>
      </c>
      <c r="E103" s="11">
        <f t="shared" si="16"/>
        <v>126.66941082809338</v>
      </c>
      <c r="F103" s="14">
        <f t="shared" si="20"/>
        <v>99</v>
      </c>
      <c r="G103" s="18">
        <f>$G$99+(F103-$F$99)*($G$104-$G$99)/($F$104-$F$99)</f>
        <v>302</v>
      </c>
      <c r="H103" s="16">
        <f t="shared" si="17"/>
        <v>268.53839999999997</v>
      </c>
      <c r="I103" s="16">
        <f t="shared" si="13"/>
        <v>64.53898295537644</v>
      </c>
      <c r="J103" s="16">
        <f t="shared" si="18"/>
        <v>580.10977531394713</v>
      </c>
    </row>
    <row r="104" spans="1:11" x14ac:dyDescent="0.25">
      <c r="A104" s="10">
        <v>102</v>
      </c>
      <c r="B104" s="20">
        <f t="shared" si="19"/>
        <v>102</v>
      </c>
      <c r="C104" s="11">
        <f t="shared" si="14"/>
        <v>57.017999999999994</v>
      </c>
      <c r="D104" s="11">
        <f t="shared" si="15"/>
        <v>16.412103612717626</v>
      </c>
      <c r="E104" s="11">
        <f t="shared" si="16"/>
        <v>127.89076379214983</v>
      </c>
      <c r="F104" s="14">
        <f t="shared" si="20"/>
        <v>100</v>
      </c>
      <c r="G104" s="18">
        <f>217+36+11+11+10+10+10</f>
        <v>305</v>
      </c>
      <c r="H104" s="16">
        <f t="shared" si="17"/>
        <v>271.20599999999996</v>
      </c>
      <c r="I104" s="16">
        <f t="shared" si="13"/>
        <v>65.105146500461984</v>
      </c>
      <c r="J104" s="16">
        <f t="shared" si="18"/>
        <v>585.74191348830459</v>
      </c>
    </row>
    <row r="105" spans="1:11" x14ac:dyDescent="0.25">
      <c r="A105" s="10">
        <v>103</v>
      </c>
      <c r="B105" s="20">
        <f t="shared" si="19"/>
        <v>103</v>
      </c>
      <c r="C105" s="11">
        <f t="shared" si="14"/>
        <v>57.576999999999998</v>
      </c>
      <c r="D105" s="11">
        <f t="shared" si="15"/>
        <v>16.554196654539069</v>
      </c>
      <c r="E105" s="11">
        <f t="shared" si="16"/>
        <v>129.11183417332219</v>
      </c>
      <c r="F105" s="14">
        <f t="shared" si="20"/>
        <v>101</v>
      </c>
      <c r="G105" s="18">
        <f>$G$104+(F105-$F$104)*($G$109-$G$104)/($F$109-$F$104)</f>
        <v>307.8</v>
      </c>
      <c r="H105" s="16">
        <f t="shared" si="17"/>
        <v>273.69576000000001</v>
      </c>
      <c r="I105" s="16">
        <f t="shared" si="13"/>
        <v>65.632981161723436</v>
      </c>
      <c r="J105" s="16">
        <f t="shared" si="18"/>
        <v>590.99755752333499</v>
      </c>
    </row>
    <row r="106" spans="1:11" x14ac:dyDescent="0.25">
      <c r="A106" s="10">
        <v>104</v>
      </c>
      <c r="B106" s="20">
        <f t="shared" si="19"/>
        <v>104</v>
      </c>
      <c r="C106" s="11">
        <f t="shared" si="14"/>
        <v>58.13600000000001</v>
      </c>
      <c r="D106" s="11">
        <f t="shared" si="15"/>
        <v>16.696129205461926</v>
      </c>
      <c r="E106" s="11">
        <f t="shared" si="16"/>
        <v>130.33262503284621</v>
      </c>
      <c r="F106" s="14">
        <f t="shared" si="20"/>
        <v>102</v>
      </c>
      <c r="G106" s="18">
        <f>$G$104+(F106-$F$104)*($G$109-$G$104)/($F$109-$F$104)</f>
        <v>310.60000000000002</v>
      </c>
      <c r="H106" s="16">
        <f t="shared" si="17"/>
        <v>276.18552</v>
      </c>
      <c r="I106" s="16">
        <f t="shared" si="13"/>
        <v>66.16025720266822</v>
      </c>
      <c r="J106" s="16">
        <f t="shared" si="18"/>
        <v>596.25222862798046</v>
      </c>
    </row>
    <row r="107" spans="1:11" x14ac:dyDescent="0.25">
      <c r="A107" s="10">
        <v>105</v>
      </c>
      <c r="B107" s="20">
        <f t="shared" si="19"/>
        <v>105</v>
      </c>
      <c r="C107" s="11">
        <f t="shared" si="14"/>
        <v>58.695</v>
      </c>
      <c r="D107" s="11">
        <f t="shared" si="15"/>
        <v>16.837902987383828</v>
      </c>
      <c r="E107" s="11">
        <f t="shared" si="16"/>
        <v>131.5531393696935</v>
      </c>
      <c r="F107" s="14">
        <f t="shared" si="20"/>
        <v>103</v>
      </c>
      <c r="G107" s="18">
        <f>$G$104+(F107-$F$104)*($G$109-$G$104)/($F$109-$F$104)</f>
        <v>313.39999999999998</v>
      </c>
      <c r="H107" s="16">
        <f t="shared" si="17"/>
        <v>278.67527999999999</v>
      </c>
      <c r="I107" s="16">
        <f t="shared" si="13"/>
        <v>66.686980242530126</v>
      </c>
      <c r="J107" s="16">
        <f t="shared" si="18"/>
        <v>601.50593658907326</v>
      </c>
    </row>
    <row r="108" spans="1:11" x14ac:dyDescent="0.25">
      <c r="A108" s="10">
        <v>106</v>
      </c>
      <c r="B108" s="20">
        <f t="shared" si="19"/>
        <v>106</v>
      </c>
      <c r="C108" s="11">
        <f t="shared" si="14"/>
        <v>59.254000000000005</v>
      </c>
      <c r="D108" s="11">
        <f t="shared" si="15"/>
        <v>16.979519687513168</v>
      </c>
      <c r="E108" s="11">
        <f t="shared" si="16"/>
        <v>132.77338012241873</v>
      </c>
      <c r="F108" s="14">
        <f t="shared" si="20"/>
        <v>104</v>
      </c>
      <c r="G108" s="18">
        <f>$G$104+(F108-$F$104)*($G$109-$G$104)/($F$109-$F$104)</f>
        <v>316.2</v>
      </c>
      <c r="H108" s="16">
        <f t="shared" si="17"/>
        <v>281.16503999999998</v>
      </c>
      <c r="I108" s="16">
        <f t="shared" si="13"/>
        <v>67.213155794342967</v>
      </c>
      <c r="J108" s="16">
        <f t="shared" si="18"/>
        <v>606.75869100848058</v>
      </c>
    </row>
    <row r="109" spans="1:11" x14ac:dyDescent="0.25">
      <c r="A109" s="10">
        <v>107</v>
      </c>
      <c r="B109" s="20">
        <f t="shared" si="19"/>
        <v>107</v>
      </c>
      <c r="C109" s="11">
        <f t="shared" si="14"/>
        <v>59.812999999999995</v>
      </c>
      <c r="D109" s="11">
        <f t="shared" si="15"/>
        <v>17.120980959388469</v>
      </c>
      <c r="E109" s="11">
        <f t="shared" si="16"/>
        <v>133.99335017093492</v>
      </c>
      <c r="F109" s="14">
        <f t="shared" si="20"/>
        <v>105</v>
      </c>
      <c r="G109" s="18">
        <f>222+36+11+11+10+10+10+9</f>
        <v>319</v>
      </c>
      <c r="H109" s="16">
        <f t="shared" si="17"/>
        <v>283.65480000000002</v>
      </c>
      <c r="I109" s="16">
        <f t="shared" si="13"/>
        <v>67.738789267869592</v>
      </c>
      <c r="J109" s="16">
        <f t="shared" si="18"/>
        <v>612.01050130820624</v>
      </c>
    </row>
    <row r="110" spans="1:11" x14ac:dyDescent="0.25">
      <c r="A110" s="10">
        <v>108</v>
      </c>
      <c r="B110" s="20">
        <f t="shared" si="19"/>
        <v>108</v>
      </c>
      <c r="C110" s="11">
        <f t="shared" si="14"/>
        <v>60.372</v>
      </c>
      <c r="D110" s="11">
        <f t="shared" si="15"/>
        <v>17.262288423858575</v>
      </c>
      <c r="E110" s="11">
        <f t="shared" si="16"/>
        <v>135.21305233822034</v>
      </c>
      <c r="F110" s="14">
        <f t="shared" si="20"/>
        <v>106</v>
      </c>
      <c r="G110" s="18">
        <f>$G$109+(F110-$F$109)*($G$114-$G$109)/($F$114-$F$109)</f>
        <v>321.8</v>
      </c>
      <c r="H110" s="16">
        <f t="shared" si="17"/>
        <v>286.14456000000001</v>
      </c>
      <c r="I110" s="16">
        <f t="shared" si="13"/>
        <v>68.263885972425712</v>
      </c>
      <c r="J110" s="16">
        <f t="shared" si="18"/>
        <v>617.26137673530809</v>
      </c>
    </row>
    <row r="111" spans="1:11" x14ac:dyDescent="0.25">
      <c r="A111" s="10">
        <v>109</v>
      </c>
      <c r="B111" s="20">
        <f t="shared" si="19"/>
        <v>109</v>
      </c>
      <c r="C111" s="11">
        <f t="shared" si="14"/>
        <v>60.931000000000004</v>
      </c>
      <c r="D111" s="11">
        <f t="shared" si="15"/>
        <v>17.403443670025439</v>
      </c>
      <c r="E111" s="11">
        <f t="shared" si="16"/>
        <v>136.43248939196098</v>
      </c>
      <c r="F111" s="14">
        <f t="shared" si="20"/>
        <v>107</v>
      </c>
      <c r="G111" s="18">
        <f>$G$109+(F111-$F$109)*($G$114-$G$109)/($F$114-$F$109)</f>
        <v>324.60000000000002</v>
      </c>
      <c r="H111" s="16">
        <f t="shared" si="17"/>
        <v>288.63432</v>
      </c>
      <c r="I111" s="16">
        <f t="shared" si="13"/>
        <v>68.788451119602072</v>
      </c>
      <c r="J111" s="16">
        <f t="shared" si="18"/>
        <v>622.51132636664033</v>
      </c>
    </row>
    <row r="112" spans="1:11" x14ac:dyDescent="0.25">
      <c r="A112" s="10">
        <v>110</v>
      </c>
      <c r="B112" s="20">
        <f t="shared" si="19"/>
        <v>110</v>
      </c>
      <c r="C112" s="11">
        <f t="shared" si="14"/>
        <v>61.49</v>
      </c>
      <c r="D112" s="11">
        <f t="shared" si="15"/>
        <v>17.544448256151405</v>
      </c>
      <c r="E112" s="11">
        <f t="shared" si="16"/>
        <v>137.65166404613038</v>
      </c>
      <c r="F112" s="14">
        <f t="shared" si="20"/>
        <v>108</v>
      </c>
      <c r="G112" s="18">
        <f>$G$109+(F112-$F$109)*($G$114-$G$109)/($F$114-$F$109)</f>
        <v>327.39999999999998</v>
      </c>
      <c r="H112" s="16">
        <f t="shared" si="17"/>
        <v>291.12407999999994</v>
      </c>
      <c r="I112" s="16">
        <f t="shared" si="13"/>
        <v>69.312489825890751</v>
      </c>
      <c r="J112" s="16">
        <f t="shared" si="18"/>
        <v>627.76035911342615</v>
      </c>
    </row>
    <row r="113" spans="2:10" x14ac:dyDescent="0.25">
      <c r="B113" s="20"/>
      <c r="C113" s="11"/>
      <c r="D113" s="11"/>
      <c r="E113" s="11"/>
      <c r="F113" s="14">
        <f t="shared" si="20"/>
        <v>109</v>
      </c>
      <c r="G113" s="18">
        <f>$G$109+(F113-$F$109)*($G$114-$G$109)/($F$114-$F$109)</f>
        <v>330.2</v>
      </c>
      <c r="H113" s="16">
        <f t="shared" si="17"/>
        <v>293.61383999999998</v>
      </c>
      <c r="I113" s="16">
        <f>EXP(-1.0587+0.8836*LN(H113)+0.284)</f>
        <v>69.836007115218209</v>
      </c>
      <c r="J113" s="16">
        <f t="shared" si="18"/>
        <v>633.00848372567168</v>
      </c>
    </row>
    <row r="114" spans="2:10" x14ac:dyDescent="0.25">
      <c r="B114" s="20"/>
      <c r="C114" s="11"/>
      <c r="D114" s="11"/>
      <c r="E114" s="11"/>
      <c r="F114" s="14">
        <f t="shared" si="20"/>
        <v>110</v>
      </c>
      <c r="G114" s="18">
        <f>227+36+11+11+10+10+10+9+9</f>
        <v>333</v>
      </c>
      <c r="H114" s="16">
        <f t="shared" si="17"/>
        <v>296.10359999999997</v>
      </c>
      <c r="I114" s="16">
        <f>EXP(-1.0587+0.8836*LN(H114)+0.284)</f>
        <v>70.359007921390614</v>
      </c>
      <c r="J114" s="16">
        <f t="shared" si="18"/>
        <v>638.25570879642203</v>
      </c>
    </row>
    <row r="115" spans="2:10" x14ac:dyDescent="0.25">
      <c r="F115" s="14"/>
    </row>
    <row r="116" spans="2:10" x14ac:dyDescent="0.25">
      <c r="F116" s="14"/>
    </row>
    <row r="117" spans="2:10" x14ac:dyDescent="0.25">
      <c r="F117" s="8"/>
    </row>
    <row r="118" spans="2:10" x14ac:dyDescent="0.25">
      <c r="F118" s="8"/>
    </row>
    <row r="119" spans="2:10" x14ac:dyDescent="0.25">
      <c r="F119" s="8"/>
    </row>
    <row r="120" spans="2:10" x14ac:dyDescent="0.25">
      <c r="F120" s="8"/>
    </row>
    <row r="121" spans="2:10" x14ac:dyDescent="0.25">
      <c r="F121" s="8"/>
    </row>
    <row r="122" spans="2:10" x14ac:dyDescent="0.25">
      <c r="F122" s="8"/>
    </row>
    <row r="123" spans="2:10" x14ac:dyDescent="0.25">
      <c r="F123" s="8"/>
    </row>
    <row r="124" spans="2:10" x14ac:dyDescent="0.25">
      <c r="F124" s="8"/>
    </row>
    <row r="125" spans="2:10" x14ac:dyDescent="0.25">
      <c r="F125" s="8"/>
    </row>
    <row r="126" spans="2:10" x14ac:dyDescent="0.25">
      <c r="F126" s="8"/>
    </row>
    <row r="127" spans="2:10" x14ac:dyDescent="0.25">
      <c r="F127" s="8"/>
    </row>
    <row r="128" spans="2:10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2020-04-20T18:12:52Z</dcterms:modified>
</cp:coreProperties>
</file>