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07 - BSCC &amp; LBP (ASLGF Cévennes ardéchoises - La Poste n° 4)\Dossier labellisation\"/>
    </mc:Choice>
  </mc:AlternateContent>
  <bookViews>
    <workbookView xWindow="0" yWindow="0" windowWidth="17970" windowHeight="8280"/>
  </bookViews>
  <sheets>
    <sheet name="Quantification C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2" l="1"/>
  <c r="W2" i="2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2" i="2"/>
  <c r="R4" i="2" l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3" i="2"/>
  <c r="P4" i="2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2" i="2"/>
  <c r="W11" i="2" l="1"/>
  <c r="D47" i="2"/>
  <c r="E47" i="2" s="1"/>
  <c r="D51" i="2"/>
  <c r="E51" i="2" s="1"/>
  <c r="D52" i="2"/>
  <c r="E52" i="2" s="1"/>
  <c r="D54" i="2"/>
  <c r="E54" i="2" s="1"/>
  <c r="D55" i="2"/>
  <c r="E55" i="2" s="1"/>
  <c r="D59" i="2"/>
  <c r="E59" i="2" s="1"/>
  <c r="D60" i="2"/>
  <c r="E60" i="2" s="1"/>
  <c r="D63" i="2"/>
  <c r="E63" i="2" s="1"/>
  <c r="D66" i="2"/>
  <c r="E66" i="2" s="1"/>
  <c r="D67" i="2"/>
  <c r="E67" i="2" s="1"/>
  <c r="D68" i="2"/>
  <c r="E68" i="2" s="1"/>
  <c r="D70" i="2"/>
  <c r="E70" i="2" s="1"/>
  <c r="D71" i="2"/>
  <c r="E71" i="2" s="1"/>
  <c r="D75" i="2"/>
  <c r="E75" i="2" s="1"/>
  <c r="D76" i="2"/>
  <c r="E76" i="2" s="1"/>
  <c r="D82" i="2"/>
  <c r="E82" i="2" s="1"/>
  <c r="D83" i="2"/>
  <c r="E83" i="2" s="1"/>
  <c r="D84" i="2"/>
  <c r="E84" i="2" s="1"/>
  <c r="D87" i="2"/>
  <c r="E87" i="2" s="1"/>
  <c r="D56" i="2"/>
  <c r="E56" i="2" s="1"/>
  <c r="D57" i="2"/>
  <c r="E57" i="2" s="1"/>
  <c r="D64" i="2"/>
  <c r="E64" i="2" s="1"/>
  <c r="D72" i="2"/>
  <c r="E72" i="2" s="1"/>
  <c r="D73" i="2"/>
  <c r="E73" i="2" s="1"/>
  <c r="D81" i="2"/>
  <c r="E81" i="2" s="1"/>
  <c r="D89" i="2"/>
  <c r="E89" i="2" s="1"/>
  <c r="D46" i="2"/>
  <c r="E46" i="2" s="1"/>
  <c r="D50" i="2"/>
  <c r="E50" i="2" s="1"/>
  <c r="D58" i="2"/>
  <c r="E58" i="2" s="1"/>
  <c r="D62" i="2"/>
  <c r="E62" i="2" s="1"/>
  <c r="D74" i="2"/>
  <c r="E74" i="2" s="1"/>
  <c r="D78" i="2"/>
  <c r="E78" i="2" s="1"/>
  <c r="D86" i="2"/>
  <c r="E86" i="2" s="1"/>
  <c r="D90" i="2"/>
  <c r="E90" i="2" s="1"/>
  <c r="D45" i="2"/>
  <c r="E45" i="2" s="1"/>
  <c r="D48" i="2"/>
  <c r="E48" i="2" s="1"/>
  <c r="D49" i="2"/>
  <c r="E49" i="2" s="1"/>
  <c r="D53" i="2"/>
  <c r="E53" i="2" s="1"/>
  <c r="D61" i="2"/>
  <c r="E61" i="2" s="1"/>
  <c r="D65" i="2"/>
  <c r="E65" i="2" s="1"/>
  <c r="D69" i="2"/>
  <c r="E69" i="2" s="1"/>
  <c r="D77" i="2"/>
  <c r="E77" i="2" s="1"/>
  <c r="D79" i="2"/>
  <c r="E79" i="2" s="1"/>
  <c r="D80" i="2"/>
  <c r="E80" i="2" s="1"/>
  <c r="D85" i="2"/>
  <c r="E85" i="2" s="1"/>
  <c r="D88" i="2"/>
  <c r="E88" i="2" s="1"/>
  <c r="D91" i="2"/>
  <c r="E91" i="2" s="1"/>
  <c r="B45" i="2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I50" i="2" l="1"/>
  <c r="J50" i="2" s="1"/>
  <c r="I52" i="2"/>
  <c r="J52" i="2" s="1"/>
  <c r="I54" i="2"/>
  <c r="I58" i="2"/>
  <c r="J58" i="2" s="1"/>
  <c r="I60" i="2"/>
  <c r="J60" i="2" s="1"/>
  <c r="I66" i="2"/>
  <c r="I68" i="2"/>
  <c r="J68" i="2" s="1"/>
  <c r="I74" i="2"/>
  <c r="J74" i="2" s="1"/>
  <c r="I76" i="2"/>
  <c r="J76" i="2" s="1"/>
  <c r="I78" i="2"/>
  <c r="I82" i="2"/>
  <c r="J82" i="2" s="1"/>
  <c r="I84" i="2"/>
  <c r="J84" i="2" s="1"/>
  <c r="I86" i="2"/>
  <c r="I90" i="2"/>
  <c r="J90" i="2" s="1"/>
  <c r="I92" i="2"/>
  <c r="J92" i="2" s="1"/>
  <c r="I49" i="2"/>
  <c r="I51" i="2"/>
  <c r="J51" i="2" s="1"/>
  <c r="I53" i="2"/>
  <c r="J53" i="2" s="1"/>
  <c r="I55" i="2"/>
  <c r="J55" i="2" s="1"/>
  <c r="I56" i="2"/>
  <c r="I57" i="2"/>
  <c r="J57" i="2" s="1"/>
  <c r="I59" i="2"/>
  <c r="J59" i="2" s="1"/>
  <c r="I61" i="2"/>
  <c r="J61" i="2" s="1"/>
  <c r="I63" i="2"/>
  <c r="I64" i="2"/>
  <c r="J64" i="2" s="1"/>
  <c r="I65" i="2"/>
  <c r="J65" i="2" s="1"/>
  <c r="I67" i="2"/>
  <c r="J67" i="2" s="1"/>
  <c r="I69" i="2"/>
  <c r="J69" i="2" s="1"/>
  <c r="I71" i="2"/>
  <c r="J71" i="2" s="1"/>
  <c r="I72" i="2"/>
  <c r="J72" i="2" s="1"/>
  <c r="I73" i="2"/>
  <c r="J73" i="2" s="1"/>
  <c r="I75" i="2"/>
  <c r="J75" i="2" s="1"/>
  <c r="I77" i="2"/>
  <c r="J77" i="2" s="1"/>
  <c r="I79" i="2"/>
  <c r="J79" i="2" s="1"/>
  <c r="I80" i="2"/>
  <c r="J80" i="2" s="1"/>
  <c r="I81" i="2"/>
  <c r="J81" i="2" s="1"/>
  <c r="I83" i="2"/>
  <c r="J83" i="2" s="1"/>
  <c r="I85" i="2"/>
  <c r="I87" i="2"/>
  <c r="I88" i="2"/>
  <c r="I89" i="2"/>
  <c r="J89" i="2" s="1"/>
  <c r="I91" i="2"/>
  <c r="J91" i="2" s="1"/>
  <c r="I93" i="2"/>
  <c r="J93" i="2" s="1"/>
  <c r="I95" i="2"/>
  <c r="I96" i="2"/>
  <c r="J96" i="2" s="1"/>
  <c r="J97" i="2"/>
  <c r="I48" i="2"/>
  <c r="J56" i="2"/>
  <c r="J63" i="2"/>
  <c r="J85" i="2"/>
  <c r="J87" i="2"/>
  <c r="J88" i="2"/>
  <c r="J95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81" i="2"/>
  <c r="G68" i="2"/>
  <c r="G69" i="2"/>
  <c r="G70" i="2"/>
  <c r="G71" i="2"/>
  <c r="G72" i="2"/>
  <c r="G73" i="2"/>
  <c r="G74" i="2"/>
  <c r="G75" i="2"/>
  <c r="G76" i="2"/>
  <c r="G77" i="2"/>
  <c r="G78" i="2"/>
  <c r="G67" i="2"/>
  <c r="G56" i="2"/>
  <c r="G57" i="2"/>
  <c r="G58" i="2"/>
  <c r="G59" i="2"/>
  <c r="G60" i="2"/>
  <c r="G61" i="2"/>
  <c r="G62" i="2"/>
  <c r="G63" i="2"/>
  <c r="G64" i="2"/>
  <c r="G55" i="2"/>
  <c r="G46" i="2"/>
  <c r="G47" i="2"/>
  <c r="G48" i="2"/>
  <c r="G49" i="2"/>
  <c r="G50" i="2"/>
  <c r="G51" i="2"/>
  <c r="G52" i="2"/>
  <c r="G45" i="2"/>
  <c r="G37" i="2"/>
  <c r="G38" i="2"/>
  <c r="G39" i="2"/>
  <c r="G40" i="2"/>
  <c r="G41" i="2"/>
  <c r="G42" i="2"/>
  <c r="G36" i="2"/>
  <c r="G80" i="2"/>
  <c r="G66" i="2"/>
  <c r="K50" i="2"/>
  <c r="K51" i="2" s="1"/>
  <c r="K52" i="2" s="1"/>
  <c r="K53" i="2" s="1"/>
  <c r="K55" i="2" s="1"/>
  <c r="K56" i="2" s="1"/>
  <c r="K57" i="2" s="1"/>
  <c r="K58" i="2" s="1"/>
  <c r="K59" i="2" s="1"/>
  <c r="K60" i="2" s="1"/>
  <c r="K61" i="2" s="1"/>
  <c r="K62" i="2" s="1"/>
  <c r="K63" i="2" s="1"/>
  <c r="K64" i="2" s="1"/>
  <c r="K65" i="2" s="1"/>
  <c r="K67" i="2" s="1"/>
  <c r="K68" i="2" s="1"/>
  <c r="K69" i="2" s="1"/>
  <c r="K70" i="2" s="1"/>
  <c r="K71" i="2" s="1"/>
  <c r="K72" i="2" s="1"/>
  <c r="K73" i="2" s="1"/>
  <c r="K74" i="2" s="1"/>
  <c r="K75" i="2" s="1"/>
  <c r="K76" i="2" s="1"/>
  <c r="K77" i="2" s="1"/>
  <c r="K78" i="2" s="1"/>
  <c r="K79" i="2" s="1"/>
  <c r="K81" i="2" s="1"/>
  <c r="K82" i="2" s="1"/>
  <c r="K83" i="2" s="1"/>
  <c r="K84" i="2" s="1"/>
  <c r="K85" i="2" s="1"/>
  <c r="K86" i="2" s="1"/>
  <c r="K87" i="2" s="1"/>
  <c r="K88" i="2" s="1"/>
  <c r="K89" i="2" s="1"/>
  <c r="K90" i="2" s="1"/>
  <c r="K91" i="2" s="1"/>
  <c r="K92" i="2" s="1"/>
  <c r="K93" i="2" s="1"/>
  <c r="K94" i="2" s="1"/>
  <c r="K95" i="2" s="1"/>
  <c r="K96" i="2" s="1"/>
  <c r="G54" i="2"/>
  <c r="F96" i="2"/>
  <c r="F93" i="2"/>
  <c r="F94" i="2"/>
  <c r="F95" i="2" s="1"/>
  <c r="G44" i="2"/>
  <c r="K4" i="2"/>
  <c r="K5" i="2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6" i="2" s="1"/>
  <c r="K37" i="2" s="1"/>
  <c r="K38" i="2" s="1"/>
  <c r="K39" i="2" s="1"/>
  <c r="K40" i="2" s="1"/>
  <c r="K41" i="2" s="1"/>
  <c r="K42" i="2" s="1"/>
  <c r="K43" i="2" s="1"/>
  <c r="K45" i="2" s="1"/>
  <c r="K46" i="2" s="1"/>
  <c r="K47" i="2" s="1"/>
  <c r="K48" i="2" s="1"/>
  <c r="K49" i="2" s="1"/>
  <c r="G35" i="2"/>
  <c r="F4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6" i="2" s="1"/>
  <c r="F37" i="2" s="1"/>
  <c r="F38" i="2" s="1"/>
  <c r="F39" i="2" s="1"/>
  <c r="F40" i="2" s="1"/>
  <c r="F41" i="2" s="1"/>
  <c r="F42" i="2" s="1"/>
  <c r="F43" i="2" s="1"/>
  <c r="F45" i="2" s="1"/>
  <c r="F46" i="2" s="1"/>
  <c r="F47" i="2" s="1"/>
  <c r="F48" i="2" s="1"/>
  <c r="F49" i="2" s="1"/>
  <c r="F50" i="2" s="1"/>
  <c r="F51" i="2" s="1"/>
  <c r="F52" i="2" s="1"/>
  <c r="F53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J94" i="2" l="1"/>
  <c r="J78" i="2"/>
  <c r="J66" i="2"/>
  <c r="J86" i="2"/>
  <c r="J54" i="2"/>
  <c r="I94" i="2"/>
  <c r="I70" i="2"/>
  <c r="J70" i="2" s="1"/>
  <c r="I62" i="2"/>
  <c r="J62" i="2" s="1"/>
  <c r="W13" i="2" l="1"/>
  <c r="B4" i="2"/>
  <c r="B5" i="2"/>
  <c r="B6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3" i="2"/>
  <c r="I34" i="2" l="1"/>
  <c r="I35" i="2"/>
  <c r="I41" i="2"/>
  <c r="J41" i="2" s="1"/>
  <c r="J49" i="2"/>
  <c r="I40" i="2"/>
  <c r="I36" i="2"/>
  <c r="K3" i="2"/>
  <c r="F3" i="2"/>
  <c r="J48" i="2" l="1"/>
  <c r="I42" i="2"/>
  <c r="J42" i="2" s="1"/>
  <c r="J35" i="2"/>
  <c r="J34" i="2"/>
  <c r="I29" i="2"/>
  <c r="J29" i="2" s="1"/>
  <c r="I37" i="2"/>
  <c r="J37" i="2" s="1"/>
  <c r="I45" i="2"/>
  <c r="J45" i="2" s="1"/>
  <c r="I44" i="2"/>
  <c r="J44" i="2" s="1"/>
  <c r="I39" i="2"/>
  <c r="J39" i="2" s="1"/>
  <c r="I33" i="2"/>
  <c r="J33" i="2" s="1"/>
  <c r="I38" i="2"/>
  <c r="J38" i="2" s="1"/>
  <c r="I32" i="2"/>
  <c r="J32" i="2" s="1"/>
  <c r="I47" i="2"/>
  <c r="J47" i="2" s="1"/>
  <c r="I46" i="2"/>
  <c r="J46" i="2" s="1"/>
  <c r="I43" i="2"/>
  <c r="J43" i="2" s="1"/>
  <c r="I31" i="2"/>
  <c r="J31" i="2" s="1"/>
  <c r="I30" i="2"/>
  <c r="J30" i="2" s="1"/>
  <c r="J40" i="2"/>
  <c r="J36" i="2"/>
  <c r="W7" i="2" l="1"/>
  <c r="S3" i="2" l="1"/>
  <c r="S4" i="2" l="1"/>
  <c r="S5" i="2"/>
  <c r="E2" i="2"/>
  <c r="S2" i="2"/>
  <c r="I5" i="2"/>
  <c r="J5" i="2" s="1"/>
  <c r="I8" i="2"/>
  <c r="J8" i="2" s="1"/>
  <c r="I9" i="2"/>
  <c r="J9" i="2" s="1"/>
  <c r="I10" i="2"/>
  <c r="J10" i="2" s="1"/>
  <c r="I14" i="2"/>
  <c r="J14" i="2" s="1"/>
  <c r="I18" i="2"/>
  <c r="J18" i="2" s="1"/>
  <c r="I21" i="2"/>
  <c r="J21" i="2" s="1"/>
  <c r="I27" i="2"/>
  <c r="J27" i="2" s="1"/>
  <c r="S6" i="2" l="1"/>
  <c r="D3" i="2"/>
  <c r="E3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D6" i="2" l="1"/>
  <c r="E6" i="2" s="1"/>
  <c r="S7" i="2"/>
  <c r="D5" i="2"/>
  <c r="E5" i="2" s="1"/>
  <c r="D4" i="2"/>
  <c r="E4" i="2" s="1"/>
  <c r="I22" i="2"/>
  <c r="J22" i="2" s="1"/>
  <c r="I23" i="2"/>
  <c r="J23" i="2" s="1"/>
  <c r="I26" i="2"/>
  <c r="J26" i="2" s="1"/>
  <c r="I25" i="2"/>
  <c r="J25" i="2" s="1"/>
  <c r="I24" i="2"/>
  <c r="J24" i="2" s="1"/>
  <c r="S8" i="2" l="1"/>
  <c r="D7" i="2"/>
  <c r="E7" i="2" s="1"/>
  <c r="I20" i="2"/>
  <c r="J20" i="2" s="1"/>
  <c r="I28" i="2"/>
  <c r="J28" i="2" s="1"/>
  <c r="S9" i="2" l="1"/>
  <c r="D8" i="2"/>
  <c r="E8" i="2" s="1"/>
  <c r="D9" i="2" l="1"/>
  <c r="E9" i="2" s="1"/>
  <c r="S10" i="2"/>
  <c r="S11" i="2" l="1"/>
  <c r="D10" i="2"/>
  <c r="E10" i="2" s="1"/>
  <c r="D11" i="2" l="1"/>
  <c r="E11" i="2" s="1"/>
  <c r="S12" i="2"/>
  <c r="S13" i="2" l="1"/>
  <c r="D12" i="2"/>
  <c r="E12" i="2" s="1"/>
  <c r="D13" i="2" l="1"/>
  <c r="E13" i="2" s="1"/>
  <c r="S14" i="2"/>
  <c r="S15" i="2" l="1"/>
  <c r="D14" i="2"/>
  <c r="E14" i="2" s="1"/>
  <c r="D15" i="2" l="1"/>
  <c r="E15" i="2" s="1"/>
  <c r="S16" i="2"/>
  <c r="S17" i="2" l="1"/>
  <c r="D16" i="2"/>
  <c r="E16" i="2" s="1"/>
  <c r="D17" i="2" l="1"/>
  <c r="E17" i="2" s="1"/>
  <c r="S18" i="2"/>
  <c r="D18" i="2" l="1"/>
  <c r="E18" i="2" s="1"/>
  <c r="S19" i="2"/>
  <c r="S20" i="2" l="1"/>
  <c r="D19" i="2"/>
  <c r="E19" i="2" s="1"/>
  <c r="S21" i="2" l="1"/>
  <c r="D20" i="2"/>
  <c r="E20" i="2" s="1"/>
  <c r="S22" i="2" l="1"/>
  <c r="D21" i="2"/>
  <c r="E21" i="2" s="1"/>
  <c r="D22" i="2" l="1"/>
  <c r="E22" i="2" s="1"/>
  <c r="S23" i="2"/>
  <c r="S24" i="2" l="1"/>
  <c r="D23" i="2"/>
  <c r="E23" i="2" s="1"/>
  <c r="D24" i="2" l="1"/>
  <c r="E24" i="2" s="1"/>
  <c r="S25" i="2"/>
  <c r="S26" i="2" l="1"/>
  <c r="D25" i="2"/>
  <c r="E25" i="2" s="1"/>
  <c r="D26" i="2" l="1"/>
  <c r="E26" i="2" s="1"/>
  <c r="S27" i="2"/>
  <c r="S28" i="2" l="1"/>
  <c r="D27" i="2"/>
  <c r="E27" i="2" s="1"/>
  <c r="D28" i="2" l="1"/>
  <c r="E28" i="2" s="1"/>
  <c r="S29" i="2"/>
  <c r="S30" i="2" l="1"/>
  <c r="D29" i="2"/>
  <c r="E29" i="2" s="1"/>
  <c r="D30" i="2" l="1"/>
  <c r="E30" i="2" s="1"/>
  <c r="S31" i="2"/>
  <c r="S32" i="2" l="1"/>
  <c r="D31" i="2"/>
  <c r="E31" i="2" s="1"/>
  <c r="D32" i="2" l="1"/>
  <c r="E32" i="2" s="1"/>
  <c r="W6" i="2" s="1"/>
  <c r="S33" i="2"/>
  <c r="S34" i="2" l="1"/>
  <c r="W14" i="2" s="1"/>
  <c r="D33" i="2"/>
  <c r="E33" i="2" s="1"/>
  <c r="D34" i="2" l="1"/>
  <c r="E34" i="2" s="1"/>
  <c r="S35" i="2"/>
  <c r="S36" i="2" l="1"/>
  <c r="D35" i="2"/>
  <c r="E35" i="2" s="1"/>
  <c r="D36" i="2" l="1"/>
  <c r="E36" i="2" s="1"/>
  <c r="S37" i="2"/>
  <c r="S38" i="2" l="1"/>
  <c r="D37" i="2"/>
  <c r="E37" i="2" s="1"/>
  <c r="D38" i="2" l="1"/>
  <c r="E38" i="2" s="1"/>
  <c r="S39" i="2"/>
  <c r="S40" i="2" l="1"/>
  <c r="D39" i="2"/>
  <c r="E39" i="2" s="1"/>
  <c r="D40" i="2" l="1"/>
  <c r="E40" i="2" s="1"/>
  <c r="S41" i="2"/>
  <c r="S42" i="2" l="1"/>
  <c r="D41" i="2"/>
  <c r="E41" i="2" s="1"/>
  <c r="D42" i="2" l="1"/>
  <c r="E42" i="2" s="1"/>
  <c r="S43" i="2"/>
  <c r="S44" i="2" l="1"/>
  <c r="D43" i="2"/>
  <c r="E43" i="2" s="1"/>
  <c r="D44" i="2" l="1"/>
  <c r="E44" i="2" s="1"/>
  <c r="S45" i="2"/>
  <c r="W3" i="2" l="1"/>
  <c r="W4" i="2" s="1"/>
  <c r="W10" i="2" s="1"/>
  <c r="S46" i="2"/>
  <c r="S47" i="2" l="1"/>
  <c r="S48" i="2" l="1"/>
  <c r="S49" i="2" l="1"/>
</calcChain>
</file>

<file path=xl/sharedStrings.xml><?xml version="1.0" encoding="utf-8"?>
<sst xmlns="http://schemas.openxmlformats.org/spreadsheetml/2006/main" count="36" uniqueCount="32">
  <si>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</si>
  <si>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</si>
  <si>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</si>
  <si>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</si>
  <si>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</si>
  <si>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</si>
  <si>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</si>
  <si>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</si>
  <si>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</si>
  <si>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</si>
  <si>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</si>
  <si>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</si>
  <si>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</si>
  <si>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</si>
  <si>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Bipomasse aérienne 
(tMS/ha)</t>
  </si>
  <si>
    <t>V (m³/ha)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</si>
  <si>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</si>
  <si>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</si>
  <si>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</si>
  <si>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</si>
  <si>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</si>
  <si>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</si>
  <si>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</si>
  <si>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</si>
  <si>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</si>
  <si>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REI substitution</t>
  </si>
  <si>
    <t>REA produits</t>
  </si>
  <si>
    <t>Biomasse 
totale accrus (tCO₂/ha)</t>
  </si>
  <si>
    <t>Pin de Salzmann</t>
  </si>
  <si>
    <r>
      <t>Biomasse totale pin de Salzmann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</si>
  <si>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Infrandensité Pin de Salzmann</t>
  </si>
  <si>
    <t>Infrandensité pin maritime (accrus)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</si>
</sst>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9" fontId="0" fillId="8" borderId="0" xfId="0" applyNumberFormat="1" applyFill="1" applyAlignment="1">
      <alignment horizontal="center" vertical="center"/>
    </xf>
    <xf numFmtId="0" fontId="0" fillId="8" borderId="0" xfId="0" applyFill="1"/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9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0" fillId="0" borderId="0" xfId="0" applyNumberFormat="1"/>
    <xf numFmtId="1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0" fontId="0" fillId="8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Itinéraire sylvicole du pin de Salzmann (fertilité 2)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92139510071973E-2"/>
          <c:y val="0.12370711991756"/>
          <c:w val="0.8388089708803429"/>
          <c:h val="0.69068242934228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pin de Salzmann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C'!$F$2:$F$97</c:f>
              <c:numCache>
                <c:formatCode>General</c:formatCode>
                <c:ptCount val="9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49</c:v>
                </c:pt>
                <c:pt idx="53">
                  <c:v>50</c:v>
                </c:pt>
                <c:pt idx="54">
                  <c:v>51</c:v>
                </c:pt>
                <c:pt idx="55">
                  <c:v>52</c:v>
                </c:pt>
                <c:pt idx="56">
                  <c:v>53</c:v>
                </c:pt>
                <c:pt idx="57">
                  <c:v>54</c:v>
                </c:pt>
                <c:pt idx="58">
                  <c:v>55</c:v>
                </c:pt>
                <c:pt idx="59">
                  <c:v>56</c:v>
                </c:pt>
                <c:pt idx="60">
                  <c:v>57</c:v>
                </c:pt>
                <c:pt idx="61">
                  <c:v>58</c:v>
                </c:pt>
                <c:pt idx="62">
                  <c:v>59</c:v>
                </c:pt>
                <c:pt idx="63">
                  <c:v>60</c:v>
                </c:pt>
                <c:pt idx="64">
                  <c:v>60</c:v>
                </c:pt>
                <c:pt idx="65">
                  <c:v>61</c:v>
                </c:pt>
                <c:pt idx="66">
                  <c:v>62</c:v>
                </c:pt>
                <c:pt idx="67">
                  <c:v>63</c:v>
                </c:pt>
                <c:pt idx="68">
                  <c:v>64</c:v>
                </c:pt>
                <c:pt idx="69">
                  <c:v>65</c:v>
                </c:pt>
                <c:pt idx="70">
                  <c:v>66</c:v>
                </c:pt>
                <c:pt idx="71">
                  <c:v>67</c:v>
                </c:pt>
                <c:pt idx="72">
                  <c:v>68</c:v>
                </c:pt>
                <c:pt idx="73">
                  <c:v>69</c:v>
                </c:pt>
                <c:pt idx="74">
                  <c:v>70</c:v>
                </c:pt>
                <c:pt idx="75">
                  <c:v>71</c:v>
                </c:pt>
                <c:pt idx="76">
                  <c:v>72</c:v>
                </c:pt>
                <c:pt idx="77">
                  <c:v>73</c:v>
                </c:pt>
                <c:pt idx="78">
                  <c:v>73</c:v>
                </c:pt>
                <c:pt idx="79">
                  <c:v>74</c:v>
                </c:pt>
                <c:pt idx="80">
                  <c:v>75</c:v>
                </c:pt>
                <c:pt idx="81">
                  <c:v>76</c:v>
                </c:pt>
                <c:pt idx="82">
                  <c:v>77</c:v>
                </c:pt>
                <c:pt idx="83">
                  <c:v>78</c:v>
                </c:pt>
                <c:pt idx="84">
                  <c:v>79</c:v>
                </c:pt>
                <c:pt idx="85">
                  <c:v>80</c:v>
                </c:pt>
                <c:pt idx="86">
                  <c:v>81</c:v>
                </c:pt>
                <c:pt idx="87">
                  <c:v>82</c:v>
                </c:pt>
                <c:pt idx="88">
                  <c:v>83</c:v>
                </c:pt>
                <c:pt idx="89">
                  <c:v>84</c:v>
                </c:pt>
                <c:pt idx="90">
                  <c:v>85</c:v>
                </c:pt>
                <c:pt idx="91">
                  <c:v>86</c:v>
                </c:pt>
                <c:pt idx="92">
                  <c:v>87</c:v>
                </c:pt>
                <c:pt idx="93">
                  <c:v>88</c:v>
                </c:pt>
                <c:pt idx="94">
                  <c:v>89</c:v>
                </c:pt>
                <c:pt idx="95">
                  <c:v>89</c:v>
                </c:pt>
              </c:numCache>
            </c:numRef>
          </c:xVal>
          <c:yVal>
            <c:numRef>
              <c:f>'Quantification C'!$J$2:$J$97</c:f>
              <c:numCache>
                <c:formatCode>0.0</c:formatCode>
                <c:ptCount val="96"/>
                <c:pt idx="0" formatCode="General">
                  <c:v>0</c:v>
                </c:pt>
                <c:pt idx="1">
                  <c:v>1.5510941986885924</c:v>
                </c:pt>
                <c:pt idx="2">
                  <c:v>3.0231903145261385</c:v>
                </c:pt>
                <c:pt idx="3">
                  <c:v>4.4697740150584933</c:v>
                </c:pt>
                <c:pt idx="4">
                  <c:v>5.900631269188306</c:v>
                </c:pt>
                <c:pt idx="5">
                  <c:v>8.7310024967746021</c:v>
                </c:pt>
                <c:pt idx="6">
                  <c:v>11.532358849399602</c:v>
                </c:pt>
                <c:pt idx="7">
                  <c:v>14.312883377918808</c:v>
                </c:pt>
                <c:pt idx="8">
                  <c:v>17.077244036192123</c:v>
                </c:pt>
                <c:pt idx="9">
                  <c:v>21.199799608480124</c:v>
                </c:pt>
                <c:pt idx="10">
                  <c:v>25.29922710017517</c:v>
                </c:pt>
                <c:pt idx="11">
                  <c:v>29.37983229700589</c:v>
                </c:pt>
                <c:pt idx="12">
                  <c:v>33.444614348724606</c:v>
                </c:pt>
                <c:pt idx="13">
                  <c:v>37.495777668551533</c:v>
                </c:pt>
                <c:pt idx="14">
                  <c:v>41.535008061838155</c:v>
                </c:pt>
                <c:pt idx="15">
                  <c:v>46.904345313953264</c:v>
                </c:pt>
                <c:pt idx="16">
                  <c:v>52.257277240695743</c:v>
                </c:pt>
                <c:pt idx="17">
                  <c:v>57.595727469096431</c:v>
                </c:pt>
                <c:pt idx="18">
                  <c:v>62.921232121831004</c:v>
                </c:pt>
                <c:pt idx="19">
                  <c:v>68.235044895959192</c:v>
                </c:pt>
                <c:pt idx="20">
                  <c:v>74.862440038289407</c:v>
                </c:pt>
                <c:pt idx="21">
                  <c:v>81.474868458628507</c:v>
                </c:pt>
                <c:pt idx="22">
                  <c:v>88.073719182423588</c:v>
                </c:pt>
                <c:pt idx="23">
                  <c:v>94.660155399578628</c:v>
                </c:pt>
                <c:pt idx="24">
                  <c:v>101.2351647140362</c:v>
                </c:pt>
                <c:pt idx="25">
                  <c:v>107.79959559943792</c:v>
                </c:pt>
                <c:pt idx="26">
                  <c:v>114.35418447573458</c:v>
                </c:pt>
                <c:pt idx="27">
                  <c:v>120.89957623101225</c:v>
                </c:pt>
                <c:pt idx="28">
                  <c:v>127.43634005216967</c:v>
                </c:pt>
                <c:pt idx="29">
                  <c:v>133.96498182774511</c:v>
                </c:pt>
                <c:pt idx="30">
                  <c:v>141.78926461478017</c:v>
                </c:pt>
                <c:pt idx="31">
                  <c:v>150.90455756698671</c:v>
                </c:pt>
                <c:pt idx="32">
                  <c:v>161.30602268756169</c:v>
                </c:pt>
                <c:pt idx="33">
                  <c:v>101.2351647140362</c:v>
                </c:pt>
                <c:pt idx="34">
                  <c:v>113.69914945997108</c:v>
                </c:pt>
                <c:pt idx="35">
                  <c:v>126.12965241438131</c:v>
                </c:pt>
                <c:pt idx="36">
                  <c:v>138.53044263697197</c:v>
                </c:pt>
                <c:pt idx="37">
                  <c:v>150.90455756698671</c:v>
                </c:pt>
                <c:pt idx="38">
                  <c:v>163.2544947857113</c:v>
                </c:pt>
                <c:pt idx="39">
                  <c:v>175.5823424815143</c:v>
                </c:pt>
                <c:pt idx="40">
                  <c:v>187.88987123468576</c:v>
                </c:pt>
                <c:pt idx="41">
                  <c:v>200.17860042757502</c:v>
                </c:pt>
                <c:pt idx="42">
                  <c:v>127.43634005216967</c:v>
                </c:pt>
                <c:pt idx="43">
                  <c:v>140.34112384075155</c:v>
                </c:pt>
                <c:pt idx="44">
                  <c:v>153.217428030631</c:v>
                </c:pt>
                <c:pt idx="45">
                  <c:v>166.06798531764866</c:v>
                </c:pt>
                <c:pt idx="46">
                  <c:v>178.89507020866532</c:v>
                </c:pt>
                <c:pt idx="47">
                  <c:v>191.70060392958305</c:v>
                </c:pt>
                <c:pt idx="48">
                  <c:v>204.48622975560701</c:v>
                </c:pt>
                <c:pt idx="49">
                  <c:v>217.25336847054453</c:v>
                </c:pt>
                <c:pt idx="50">
                  <c:v>230.00326008127163</c:v>
                </c:pt>
                <c:pt idx="51">
                  <c:v>242.73699578294506</c:v>
                </c:pt>
                <c:pt idx="52">
                  <c:v>160.0067319394324</c:v>
                </c:pt>
                <c:pt idx="53">
                  <c:v>171.33780641491853</c:v>
                </c:pt>
                <c:pt idx="54">
                  <c:v>182.65124759561704</c:v>
                </c:pt>
                <c:pt idx="55">
                  <c:v>193.94830249519507</c:v>
                </c:pt>
                <c:pt idx="56">
                  <c:v>205.23006081804297</c:v>
                </c:pt>
                <c:pt idx="57">
                  <c:v>216.49748255007361</c:v>
                </c:pt>
                <c:pt idx="58">
                  <c:v>227.7514194953811</c:v>
                </c:pt>
                <c:pt idx="59">
                  <c:v>238.99263232697919</c:v>
                </c:pt>
                <c:pt idx="60">
                  <c:v>250.22180425745935</c:v>
                </c:pt>
                <c:pt idx="61">
                  <c:v>261.43955212439727</c:v>
                </c:pt>
                <c:pt idx="62">
                  <c:v>272.64643547165809</c:v>
                </c:pt>
                <c:pt idx="63">
                  <c:v>283.84296405810716</c:v>
                </c:pt>
                <c:pt idx="64">
                  <c:v>192.41941112758346</c:v>
                </c:pt>
                <c:pt idx="65">
                  <c:v>202.66403030755384</c:v>
                </c:pt>
                <c:pt idx="66">
                  <c:v>212.89666303249274</c:v>
                </c:pt>
                <c:pt idx="67">
                  <c:v>223.11796712539524</c:v>
                </c:pt>
                <c:pt idx="68">
                  <c:v>233.3285351542479</c:v>
                </c:pt>
                <c:pt idx="69">
                  <c:v>243.52890353990995</c:v>
                </c:pt>
                <c:pt idx="70">
                  <c:v>253.71956005637858</c:v>
                </c:pt>
                <c:pt idx="71">
                  <c:v>263.90095006171487</c:v>
                </c:pt>
                <c:pt idx="72">
                  <c:v>274.07348171615939</c:v>
                </c:pt>
                <c:pt idx="73">
                  <c:v>284.23753038433057</c:v>
                </c:pt>
                <c:pt idx="74">
                  <c:v>294.39344237430413</c:v>
                </c:pt>
                <c:pt idx="75">
                  <c:v>304.54153813337166</c:v>
                </c:pt>
                <c:pt idx="76">
                  <c:v>314.68211499527428</c:v>
                </c:pt>
                <c:pt idx="77">
                  <c:v>324.81544955459077</c:v>
                </c:pt>
                <c:pt idx="78">
                  <c:v>238.87559954497763</c:v>
                </c:pt>
                <c:pt idx="79">
                  <c:v>246.91859919087901</c:v>
                </c:pt>
                <c:pt idx="80">
                  <c:v>254.95565122562834</c:v>
                </c:pt>
                <c:pt idx="81">
                  <c:v>262.98696978963295</c:v>
                </c:pt>
                <c:pt idx="82">
                  <c:v>271.01275486164383</c:v>
                </c:pt>
                <c:pt idx="83">
                  <c:v>279.03319359622634</c:v>
                </c:pt>
                <c:pt idx="84">
                  <c:v>287.04846149927101</c:v>
                </c:pt>
                <c:pt idx="85">
                  <c:v>295.05872346522455</c:v>
                </c:pt>
                <c:pt idx="86">
                  <c:v>303.06413469570208</c:v>
                </c:pt>
                <c:pt idx="87">
                  <c:v>311.06484151588677</c:v>
                </c:pt>
                <c:pt idx="88">
                  <c:v>319.06098210248143</c:v>
                </c:pt>
                <c:pt idx="89">
                  <c:v>327.05268713481991</c:v>
                </c:pt>
                <c:pt idx="90">
                  <c:v>335.04008037896625</c:v>
                </c:pt>
                <c:pt idx="91">
                  <c:v>343.0232792131676</c:v>
                </c:pt>
                <c:pt idx="92">
                  <c:v>351.00239510180586</c:v>
                </c:pt>
                <c:pt idx="93">
                  <c:v>358.9775340239749</c:v>
                </c:pt>
                <c:pt idx="94">
                  <c:v>366.94879686196288</c:v>
                </c:pt>
                <c:pt idx="95">
                  <c:v>0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'Quantification C'!$E$1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C'!$A$2:$A$91</c:f>
              <c:numCache>
                <c:formatCode>General</c:formatCode>
                <c:ptCount val="9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</c:numCache>
            </c:numRef>
          </c:xVal>
          <c:yVal>
            <c:numRef>
              <c:f>'Quantification C'!$E$2:$E$91</c:f>
              <c:numCache>
                <c:formatCode>0.0</c:formatCode>
                <c:ptCount val="90"/>
                <c:pt idx="0">
                  <c:v>0</c:v>
                </c:pt>
                <c:pt idx="1">
                  <c:v>1.4536899779655303</c:v>
                </c:pt>
                <c:pt idx="2">
                  <c:v>2.8329519370540375</c:v>
                </c:pt>
                <c:pt idx="3">
                  <c:v>4.1881773820981003</c:v>
                </c:pt>
                <c:pt idx="4">
                  <c:v>5.5285861606171807</c:v>
                </c:pt>
                <c:pt idx="5">
                  <c:v>6.8583570097536848</c:v>
                </c:pt>
                <c:pt idx="6">
                  <c:v>8.1798736556407885</c:v>
                </c:pt>
                <c:pt idx="7">
                  <c:v>9.494672794348439</c:v>
                </c:pt>
                <c:pt idx="8">
                  <c:v>10.80382479535808</c:v>
                </c:pt>
                <c:pt idx="9">
                  <c:v>12.108116393854758</c:v>
                </c:pt>
                <c:pt idx="10">
                  <c:v>13.408149238555248</c:v>
                </c:pt>
                <c:pt idx="11">
                  <c:v>14.704397685272333</c:v>
                </c:pt>
                <c:pt idx="12">
                  <c:v>15.997244896491198</c:v>
                </c:pt>
                <c:pt idx="13">
                  <c:v>17.287006532692562</c:v>
                </c:pt>
                <c:pt idx="14">
                  <c:v>18.573946932506807</c:v>
                </c:pt>
                <c:pt idx="15">
                  <c:v>19.858290532092358</c:v>
                </c:pt>
                <c:pt idx="16">
                  <c:v>21.140230149801205</c:v>
                </c:pt>
                <c:pt idx="17">
                  <c:v>22.4199331394253</c:v>
                </c:pt>
                <c:pt idx="18">
                  <c:v>23.69754605384723</c:v>
                </c:pt>
                <c:pt idx="19">
                  <c:v>24.973198242612366</c:v>
                </c:pt>
                <c:pt idx="20">
                  <c:v>26.247004670510957</c:v>
                </c:pt>
                <c:pt idx="21">
                  <c:v>27.519068156423927</c:v>
                </c:pt>
                <c:pt idx="22">
                  <c:v>28.789481173639189</c:v>
                </c:pt>
                <c:pt idx="23">
                  <c:v>30.058327313584812</c:v>
                </c:pt>
                <c:pt idx="24">
                  <c:v>31.325682487816977</c:v>
                </c:pt>
                <c:pt idx="25">
                  <c:v>32.591615924031565</c:v>
                </c:pt>
                <c:pt idx="26">
                  <c:v>33.856190998228122</c:v>
                </c:pt>
                <c:pt idx="27">
                  <c:v>35.11946593524749</c:v>
                </c:pt>
                <c:pt idx="28">
                  <c:v>36.381494402608745</c:v>
                </c:pt>
                <c:pt idx="29">
                  <c:v>37.642326017128127</c:v>
                </c:pt>
                <c:pt idx="30">
                  <c:v>38.902006779696443</c:v>
                </c:pt>
                <c:pt idx="31">
                  <c:v>40.160579450457739</c:v>
                </c:pt>
                <c:pt idx="32">
                  <c:v>41.418083874217693</c:v>
                </c:pt>
                <c:pt idx="33">
                  <c:v>42.674557264033524</c:v>
                </c:pt>
                <c:pt idx="34">
                  <c:v>43.930034449463506</c:v>
                </c:pt>
                <c:pt idx="35">
                  <c:v>45.184548094789825</c:v>
                </c:pt>
                <c:pt idx="36">
                  <c:v>46.438128891600911</c:v>
                </c:pt>
                <c:pt idx="37">
                  <c:v>47.690805729373977</c:v>
                </c:pt>
                <c:pt idx="38">
                  <c:v>48.942605847097703</c:v>
                </c:pt>
                <c:pt idx="39">
                  <c:v>50.193554968485692</c:v>
                </c:pt>
                <c:pt idx="40">
                  <c:v>51.443677422931465</c:v>
                </c:pt>
                <c:pt idx="41">
                  <c:v>52.692996254027769</c:v>
                </c:pt>
                <c:pt idx="42">
                  <c:v>53.941533317200339</c:v>
                </c:pt>
                <c:pt idx="43">
                  <c:v>55.18930936778127</c:v>
                </c:pt>
                <c:pt idx="44">
                  <c:v>56.436344140658825</c:v>
                </c:pt>
                <c:pt idx="45">
                  <c:v>57.682656422482061</c:v>
                </c:pt>
                <c:pt idx="46">
                  <c:v>58.928264117266451</c:v>
                </c:pt>
                <c:pt idx="47">
                  <c:v>60.173184306133614</c:v>
                </c:pt>
                <c:pt idx="48">
                  <c:v>61.4174333018235</c:v>
                </c:pt>
                <c:pt idx="49">
                  <c:v>62.661026698535487</c:v>
                </c:pt>
                <c:pt idx="50">
                  <c:v>63.903979417586015</c:v>
                </c:pt>
                <c:pt idx="51">
                  <c:v>65.146305749310528</c:v>
                </c:pt>
                <c:pt idx="52">
                  <c:v>66.388019391585985</c:v>
                </c:pt>
                <c:pt idx="53">
                  <c:v>67.629133485306284</c:v>
                </c:pt>
                <c:pt idx="54">
                  <c:v>68.869660647104837</c:v>
                </c:pt>
                <c:pt idx="55">
                  <c:v>70.109612999584456</c:v>
                </c:pt>
                <c:pt idx="56">
                  <c:v>71.349002199286545</c:v>
                </c:pt>
                <c:pt idx="57">
                  <c:v>72.587839462606041</c:v>
                </c:pt>
                <c:pt idx="58">
                  <c:v>73.826135589836213</c:v>
                </c:pt>
                <c:pt idx="59">
                  <c:v>75.063900987508134</c:v>
                </c:pt>
                <c:pt idx="60">
                  <c:v>76.301145689172856</c:v>
                </c:pt>
                <c:pt idx="61">
                  <c:v>77.537879374758845</c:v>
                </c:pt>
                <c:pt idx="62">
                  <c:v>78.774111388623865</c:v>
                </c:pt>
                <c:pt idx="63">
                  <c:v>80.009850756409506</c:v>
                </c:pt>
                <c:pt idx="64">
                  <c:v>81.245106200795064</c:v>
                </c:pt>
                <c:pt idx="65">
                  <c:v>82.479886156238749</c:v>
                </c:pt>
                <c:pt idx="66">
                  <c:v>83.714198782786369</c:v>
                </c:pt>
                <c:pt idx="67">
                  <c:v>84.948051979018913</c:v>
                </c:pt>
                <c:pt idx="68">
                  <c:v>86.181453394205562</c:v>
                </c:pt>
                <c:pt idx="69">
                  <c:v>87.414410439721266</c:v>
                </c:pt>
                <c:pt idx="70">
                  <c:v>88.646930299783776</c:v>
                </c:pt>
                <c:pt idx="71">
                  <c:v>89.879019941559605</c:v>
                </c:pt>
                <c:pt idx="72">
                  <c:v>91.110686124684605</c:v>
                </c:pt>
                <c:pt idx="73">
                  <c:v>92.341935410240197</c:v>
                </c:pt>
                <c:pt idx="74">
                  <c:v>93.572774169224417</c:v>
                </c:pt>
                <c:pt idx="75">
                  <c:v>94.803208590551321</c:v>
                </c:pt>
                <c:pt idx="76">
                  <c:v>96.033244688612243</c:v>
                </c:pt>
                <c:pt idx="77">
                  <c:v>97.262888310427272</c:v>
                </c:pt>
                <c:pt idx="78">
                  <c:v>98.492145142414884</c:v>
                </c:pt>
                <c:pt idx="79">
                  <c:v>99.721020716804631</c:v>
                </c:pt>
                <c:pt idx="80">
                  <c:v>100.94952041771569</c:v>
                </c:pt>
                <c:pt idx="81">
                  <c:v>102.17764948692292</c:v>
                </c:pt>
                <c:pt idx="82">
                  <c:v>103.40541302932992</c:v>
                </c:pt>
                <c:pt idx="83">
                  <c:v>104.63281601816787</c:v>
                </c:pt>
                <c:pt idx="84">
                  <c:v>105.85986329993618</c:v>
                </c:pt>
                <c:pt idx="85">
                  <c:v>107.08655959910158</c:v>
                </c:pt>
                <c:pt idx="86">
                  <c:v>108.31290952256965</c:v>
                </c:pt>
                <c:pt idx="87">
                  <c:v>109.53891756394223</c:v>
                </c:pt>
                <c:pt idx="88">
                  <c:v>110.76458810757383</c:v>
                </c:pt>
                <c:pt idx="89">
                  <c:v>111.98992543243816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31616224"/>
        <c:axId val="-531619488"/>
      </c:scatterChart>
      <c:valAx>
        <c:axId val="-53161622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4330820384911742"/>
              <c:y val="0.879338518802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31619488"/>
        <c:crosses val="autoZero"/>
        <c:crossBetween val="midCat"/>
      </c:valAx>
      <c:valAx>
        <c:axId val="-53161948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200" b="1"/>
                  <a:t>tCO₂/ha</a:t>
                </a:r>
              </a:p>
            </c:rich>
          </c:tx>
          <c:layout>
            <c:manualLayout>
              <c:xMode val="edge"/>
              <c:yMode val="edge"/>
              <c:x val="2.1405522568640235E-2"/>
              <c:y val="4.33536981759559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53161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41884287138512E-2"/>
          <c:y val="0.90672918986136863"/>
          <c:w val="0.81440527059024459"/>
          <c:h val="7.44825732234020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topLeftCell="O1" zoomScaleNormal="100" workbookViewId="0">
      <selection activeCell="W7" sqref="W7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10.5703125" bestFit="1" customWidth="1"/>
    <col min="4" max="5" width="9.42578125" bestFit="1" customWidth="1"/>
    <col min="6" max="6" width="6.85546875" bestFit="1" customWidth="1"/>
    <col min="7" max="7" width="9.5703125" bestFit="1" customWidth="1"/>
    <col min="8" max="9" width="9.42578125" bestFit="1" customWidth="1"/>
    <col min="10" max="10" width="12.285156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85546875" bestFit="1" customWidth="1"/>
    <col min="15" max="15" width="9.1406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1" max="21" width="15.42578125" bestFit="1" customWidth="1"/>
    <col min="22" max="22" width="29.7109375" bestFit="1" customWidth="1"/>
    <col min="23" max="23" width="11.7109375" bestFit="1" customWidth="1"/>
    <col min="24" max="24" width="25.140625" bestFit="1" customWidth="1"/>
    <col min="25" max="25" width="12.28515625" bestFit="1" customWidth="1"/>
  </cols>
  <sheetData>
    <row r="1" spans="1:25" ht="60" x14ac:dyDescent="0.25">
      <c r="A1" s="9" t="s">
        <v>2</v>
      </c>
      <c r="B1" s="9" t="s">
        <v>15</v>
      </c>
      <c r="C1" s="7" t="s">
        <v>14</v>
      </c>
      <c r="D1" s="7" t="s">
        <v>7</v>
      </c>
      <c r="E1" s="7" t="s">
        <v>27</v>
      </c>
      <c r="F1" s="12" t="s">
        <v>2</v>
      </c>
      <c r="G1" s="13" t="s">
        <v>3</v>
      </c>
      <c r="H1" s="6" t="s">
        <v>6</v>
      </c>
      <c r="I1" s="6" t="s">
        <v>7</v>
      </c>
      <c r="J1" s="6" t="s">
        <v>29</v>
      </c>
      <c r="K1" s="21" t="s">
        <v>2</v>
      </c>
      <c r="L1" s="22" t="s">
        <v>4</v>
      </c>
      <c r="M1" s="23" t="s">
        <v>1</v>
      </c>
      <c r="N1" s="23" t="s">
        <v>0</v>
      </c>
      <c r="O1" s="22" t="s">
        <v>5</v>
      </c>
      <c r="P1" s="22" t="s">
        <v>8</v>
      </c>
      <c r="Q1" s="22" t="s">
        <v>9</v>
      </c>
      <c r="R1" s="22" t="s">
        <v>10</v>
      </c>
      <c r="S1" s="22" t="s">
        <v>11</v>
      </c>
      <c r="V1" s="6" t="s">
        <v>30</v>
      </c>
      <c r="W1" s="13">
        <v>0.46</v>
      </c>
      <c r="X1" s="44" t="s">
        <v>31</v>
      </c>
      <c r="Y1" s="45">
        <v>0.43</v>
      </c>
    </row>
    <row r="2" spans="1:25" x14ac:dyDescent="0.25">
      <c r="A2" s="10">
        <v>0</v>
      </c>
      <c r="B2" s="20">
        <v>0</v>
      </c>
      <c r="C2" s="11">
        <f>B2*1.3*$Y$1</f>
        <v>0</v>
      </c>
      <c r="D2" s="11">
        <v>0</v>
      </c>
      <c r="E2" s="11">
        <f>(C2+D2)*0.475*44/12</f>
        <v>0</v>
      </c>
      <c r="F2" s="14">
        <v>0</v>
      </c>
      <c r="G2" s="15">
        <v>0</v>
      </c>
      <c r="H2" s="16">
        <f>G2*1.3*$W$1</f>
        <v>0</v>
      </c>
      <c r="I2" s="15">
        <v>0</v>
      </c>
      <c r="J2" s="15">
        <v>0</v>
      </c>
      <c r="K2" s="34">
        <v>0</v>
      </c>
      <c r="L2" s="24"/>
      <c r="M2" s="24"/>
      <c r="N2" s="24"/>
      <c r="O2" s="24"/>
      <c r="P2" s="24">
        <v>0</v>
      </c>
      <c r="Q2" s="24">
        <v>0</v>
      </c>
      <c r="R2" s="24">
        <v>0</v>
      </c>
      <c r="S2" s="24">
        <f>SUM(P2:R2)</f>
        <v>0</v>
      </c>
      <c r="U2" s="2" t="s">
        <v>28</v>
      </c>
      <c r="V2" s="2" t="s">
        <v>12</v>
      </c>
      <c r="W2" s="3">
        <f>AVERAGE(J2:J96)</f>
        <v>175.67558229512545</v>
      </c>
      <c r="X2" s="2"/>
      <c r="Y2" s="2"/>
    </row>
    <row r="3" spans="1:25" x14ac:dyDescent="0.25">
      <c r="A3" s="10">
        <v>1</v>
      </c>
      <c r="B3" s="20">
        <f>B2+1</f>
        <v>1</v>
      </c>
      <c r="C3" s="11">
        <f t="shared" ref="C3:C66" si="0">B3*1.3*$Y$1</f>
        <v>0.55900000000000005</v>
      </c>
      <c r="D3" s="11">
        <f t="shared" ref="D3:D66" si="1">EXP(-1.0587+0.8836*LN(C3)+0.284)</f>
        <v>0.2756545328031752</v>
      </c>
      <c r="E3" s="11">
        <f t="shared" ref="E3:E66" si="2">(C3+D3)*0.475*44/12</f>
        <v>1.4536899779655303</v>
      </c>
      <c r="F3" s="14">
        <f>F2+1</f>
        <v>1</v>
      </c>
      <c r="G3" s="15">
        <v>1</v>
      </c>
      <c r="H3" s="16">
        <f t="shared" ref="H3:H66" si="3">G3*1.3*$W$1</f>
        <v>0.59800000000000009</v>
      </c>
      <c r="I3" s="16">
        <f t="shared" ref="I3:I47" si="4">EXP(-1.0587+0.8836*LN(H3)+0.284)</f>
        <v>0.29258040116091422</v>
      </c>
      <c r="J3" s="16">
        <f>(H3+I3)*0.475*44/12</f>
        <v>1.5510941986885924</v>
      </c>
      <c r="K3" s="34">
        <f>K2+1</f>
        <v>1</v>
      </c>
      <c r="L3" s="24"/>
      <c r="M3" s="24"/>
      <c r="N3" s="24"/>
      <c r="O3" s="24"/>
      <c r="P3" s="25">
        <f>EXP(-LN(2)/35)*P2+(1-EXP(-LN(2)/35))/(LN(2)/35)*M3*L3*$W$1*0.475*44/12</f>
        <v>0</v>
      </c>
      <c r="Q3" s="25">
        <f>EXP(-LN(2)/25)*Q2+(1-EXP(-LN(2)/25))/(LN(2)/25)*N3*L3*$W$1*0.475*44/12</f>
        <v>0</v>
      </c>
      <c r="R3" s="25">
        <f>EXP(-LN(2)/2)*R2+(1-EXP(-LN(2)/2))/(LN(2)/2)*O3*L3*$W$1*0.475*44/12</f>
        <v>0</v>
      </c>
      <c r="S3" s="25">
        <f>SUM(P3:R3)</f>
        <v>0</v>
      </c>
      <c r="U3" s="2" t="s">
        <v>16</v>
      </c>
      <c r="V3" s="2" t="s">
        <v>12</v>
      </c>
      <c r="W3" s="3">
        <f>AVERAGE(E2:E91)</f>
        <v>56.768909791674567</v>
      </c>
      <c r="X3" s="2"/>
      <c r="Y3" s="2"/>
    </row>
    <row r="4" spans="1:25" x14ac:dyDescent="0.25">
      <c r="A4" s="10">
        <v>2</v>
      </c>
      <c r="B4" s="20">
        <f t="shared" ref="B4:B67" si="5">B3+1</f>
        <v>2</v>
      </c>
      <c r="C4" s="11">
        <f t="shared" si="0"/>
        <v>1.1180000000000001</v>
      </c>
      <c r="D4" s="11">
        <f t="shared" si="1"/>
        <v>0.50857527486356202</v>
      </c>
      <c r="E4" s="11">
        <f t="shared" si="2"/>
        <v>2.8329519370540375</v>
      </c>
      <c r="F4" s="14">
        <f t="shared" ref="F4:F67" si="6">F3+1</f>
        <v>2</v>
      </c>
      <c r="G4" s="15">
        <v>2</v>
      </c>
      <c r="H4" s="16">
        <f t="shared" si="3"/>
        <v>1.1960000000000002</v>
      </c>
      <c r="I4" s="16">
        <f t="shared" si="4"/>
        <v>0.53980305140256757</v>
      </c>
      <c r="J4" s="16">
        <f t="shared" ref="J4:J66" si="7">(H4+I4)*0.475*44/12</f>
        <v>3.0231903145261385</v>
      </c>
      <c r="K4" s="34">
        <f t="shared" ref="K4:K67" si="8">K3+1</f>
        <v>2</v>
      </c>
      <c r="L4" s="24"/>
      <c r="M4" s="24"/>
      <c r="N4" s="24"/>
      <c r="O4" s="24"/>
      <c r="P4" s="25">
        <f t="shared" ref="P4:P49" si="9">EXP(-LN(2)/35)*P3+(1-EXP(-LN(2)/35))/(LN(2)/35)*M4*L4*$W$1*0.475*44/12</f>
        <v>0</v>
      </c>
      <c r="Q4" s="25">
        <f t="shared" ref="Q4:Q49" si="10">EXP(-LN(2)/25)*Q3+(1-EXP(-LN(2)/25))/(LN(2)/25)*N4*L4*$W$1*0.475*44/12</f>
        <v>0</v>
      </c>
      <c r="R4" s="25">
        <f t="shared" ref="R4:R49" si="11">EXP(-LN(2)/2)*R3+(1-EXP(-LN(2)/2))/(LN(2)/2)*O4*L4*$W$1*0.475*44/12</f>
        <v>0</v>
      </c>
      <c r="S4" s="25">
        <f>SUM(P4:R4)</f>
        <v>0</v>
      </c>
      <c r="U4" s="2"/>
      <c r="V4" s="1" t="s">
        <v>18</v>
      </c>
      <c r="W4" s="3">
        <f>W2-W3</f>
        <v>118.90667250345089</v>
      </c>
      <c r="X4" s="2"/>
      <c r="Y4" s="2"/>
    </row>
    <row r="5" spans="1:25" x14ac:dyDescent="0.25">
      <c r="A5" s="10">
        <v>3</v>
      </c>
      <c r="B5" s="20">
        <f t="shared" si="5"/>
        <v>3</v>
      </c>
      <c r="C5" s="11">
        <f t="shared" si="0"/>
        <v>1.677</v>
      </c>
      <c r="D5" s="11">
        <f t="shared" si="1"/>
        <v>0.72769514761613419</v>
      </c>
      <c r="E5" s="11">
        <f t="shared" si="2"/>
        <v>4.1881773820981003</v>
      </c>
      <c r="F5" s="14">
        <f t="shared" si="6"/>
        <v>3</v>
      </c>
      <c r="G5" s="15">
        <v>3</v>
      </c>
      <c r="H5" s="16">
        <f t="shared" si="3"/>
        <v>1.7940000000000003</v>
      </c>
      <c r="I5" s="16">
        <f t="shared" si="4"/>
        <v>0.77237742491396744</v>
      </c>
      <c r="J5" s="16">
        <f t="shared" si="7"/>
        <v>4.4697740150584933</v>
      </c>
      <c r="K5" s="34">
        <f t="shared" si="8"/>
        <v>3</v>
      </c>
      <c r="L5" s="24"/>
      <c r="M5" s="24"/>
      <c r="N5" s="24"/>
      <c r="O5" s="24"/>
      <c r="P5" s="25">
        <f t="shared" si="9"/>
        <v>0</v>
      </c>
      <c r="Q5" s="25">
        <f t="shared" si="10"/>
        <v>0</v>
      </c>
      <c r="R5" s="25">
        <f t="shared" si="11"/>
        <v>0</v>
      </c>
      <c r="S5" s="25">
        <f t="shared" ref="S5:S49" si="12">SUM(P5:R5)</f>
        <v>0</v>
      </c>
      <c r="U5" s="2"/>
      <c r="V5" s="2" t="s">
        <v>17</v>
      </c>
      <c r="W5" s="3">
        <f>J32-E32</f>
        <v>102.88725783508372</v>
      </c>
      <c r="X5" s="2"/>
      <c r="Y5" s="2"/>
    </row>
    <row r="6" spans="1:25" x14ac:dyDescent="0.25">
      <c r="A6" s="10">
        <v>4</v>
      </c>
      <c r="B6" s="20">
        <f t="shared" si="5"/>
        <v>4</v>
      </c>
      <c r="C6" s="11">
        <f t="shared" si="0"/>
        <v>2.2360000000000002</v>
      </c>
      <c r="D6" s="11">
        <f t="shared" si="1"/>
        <v>0.93830784341656304</v>
      </c>
      <c r="E6" s="11">
        <f t="shared" si="2"/>
        <v>5.5285861606171807</v>
      </c>
      <c r="F6" s="14">
        <f t="shared" si="6"/>
        <v>4</v>
      </c>
      <c r="G6" s="15">
        <v>4</v>
      </c>
      <c r="H6" s="16">
        <f t="shared" si="3"/>
        <v>2.3920000000000003</v>
      </c>
      <c r="I6" s="16">
        <f t="shared" si="4"/>
        <v>0.99592225982103644</v>
      </c>
      <c r="J6" s="16">
        <f t="shared" si="7"/>
        <v>5.900631269188306</v>
      </c>
      <c r="K6" s="34">
        <f t="shared" si="8"/>
        <v>4</v>
      </c>
      <c r="L6" s="24"/>
      <c r="M6" s="24"/>
      <c r="N6" s="24"/>
      <c r="O6" s="24"/>
      <c r="P6" s="25">
        <f t="shared" si="9"/>
        <v>0</v>
      </c>
      <c r="Q6" s="25">
        <f t="shared" si="10"/>
        <v>0</v>
      </c>
      <c r="R6" s="25">
        <f t="shared" si="11"/>
        <v>0</v>
      </c>
      <c r="S6" s="25">
        <f t="shared" si="12"/>
        <v>0</v>
      </c>
      <c r="U6" s="2"/>
      <c r="V6" s="31" t="s">
        <v>22</v>
      </c>
      <c r="W6" s="32">
        <f>W5</f>
        <v>102.88725783508372</v>
      </c>
      <c r="X6" s="2"/>
      <c r="Y6" s="2"/>
    </row>
    <row r="7" spans="1:25" x14ac:dyDescent="0.25">
      <c r="A7" s="10">
        <v>5</v>
      </c>
      <c r="B7" s="20">
        <f t="shared" si="5"/>
        <v>5</v>
      </c>
      <c r="C7" s="11">
        <f t="shared" si="0"/>
        <v>2.7949999999999999</v>
      </c>
      <c r="D7" s="11">
        <f t="shared" si="1"/>
        <v>1.1428126371791489</v>
      </c>
      <c r="E7" s="11">
        <f t="shared" si="2"/>
        <v>6.8583570097536848</v>
      </c>
      <c r="F7" s="14">
        <f t="shared" si="6"/>
        <v>5</v>
      </c>
      <c r="G7" s="15">
        <v>6</v>
      </c>
      <c r="H7" s="16">
        <f t="shared" si="3"/>
        <v>3.5880000000000005</v>
      </c>
      <c r="I7" s="16">
        <f t="shared" si="4"/>
        <v>1.4250157876217819</v>
      </c>
      <c r="J7" s="16">
        <f t="shared" si="7"/>
        <v>8.7310024967746021</v>
      </c>
      <c r="K7" s="34">
        <f t="shared" si="8"/>
        <v>5</v>
      </c>
      <c r="L7" s="24"/>
      <c r="M7" s="24"/>
      <c r="N7" s="24"/>
      <c r="O7" s="24"/>
      <c r="P7" s="25">
        <f t="shared" si="9"/>
        <v>0</v>
      </c>
      <c r="Q7" s="25">
        <f t="shared" si="10"/>
        <v>0</v>
      </c>
      <c r="R7" s="25">
        <f t="shared" si="11"/>
        <v>0</v>
      </c>
      <c r="S7" s="25">
        <f t="shared" si="12"/>
        <v>0</v>
      </c>
      <c r="U7" s="2"/>
      <c r="V7" s="2" t="s">
        <v>19</v>
      </c>
      <c r="W7" s="38">
        <f>10*44/12</f>
        <v>36.666666666666664</v>
      </c>
    </row>
    <row r="8" spans="1:25" x14ac:dyDescent="0.25">
      <c r="A8" s="10">
        <v>6</v>
      </c>
      <c r="B8" s="20">
        <f t="shared" si="5"/>
        <v>6</v>
      </c>
      <c r="C8" s="11">
        <f t="shared" si="0"/>
        <v>3.3540000000000001</v>
      </c>
      <c r="D8" s="11">
        <f t="shared" si="1"/>
        <v>1.3425781754875346</v>
      </c>
      <c r="E8" s="11">
        <f t="shared" si="2"/>
        <v>8.1798736556407885</v>
      </c>
      <c r="F8" s="14">
        <f t="shared" si="6"/>
        <v>6</v>
      </c>
      <c r="G8" s="15">
        <v>8</v>
      </c>
      <c r="H8" s="16">
        <f t="shared" si="3"/>
        <v>4.7840000000000007</v>
      </c>
      <c r="I8" s="16">
        <f t="shared" si="4"/>
        <v>1.8374500570715415</v>
      </c>
      <c r="J8" s="16">
        <f t="shared" si="7"/>
        <v>11.532358849399602</v>
      </c>
      <c r="K8" s="34">
        <f t="shared" si="8"/>
        <v>6</v>
      </c>
      <c r="L8" s="24"/>
      <c r="M8" s="24"/>
      <c r="N8" s="24"/>
      <c r="O8" s="24"/>
      <c r="P8" s="25">
        <f t="shared" si="9"/>
        <v>0</v>
      </c>
      <c r="Q8" s="25">
        <f t="shared" si="10"/>
        <v>0</v>
      </c>
      <c r="R8" s="25">
        <f t="shared" si="11"/>
        <v>0</v>
      </c>
      <c r="S8" s="25">
        <f t="shared" si="12"/>
        <v>0</v>
      </c>
      <c r="U8" s="2"/>
      <c r="V8" s="2" t="s">
        <v>20</v>
      </c>
      <c r="W8" s="1">
        <v>0</v>
      </c>
    </row>
    <row r="9" spans="1:25" x14ac:dyDescent="0.25">
      <c r="A9" s="10">
        <v>7</v>
      </c>
      <c r="B9" s="20">
        <f t="shared" si="5"/>
        <v>7</v>
      </c>
      <c r="C9" s="11">
        <f t="shared" si="0"/>
        <v>3.9129999999999998</v>
      </c>
      <c r="D9" s="11">
        <f t="shared" si="1"/>
        <v>1.5384867718747024</v>
      </c>
      <c r="E9" s="11">
        <f t="shared" si="2"/>
        <v>9.494672794348439</v>
      </c>
      <c r="F9" s="14">
        <f t="shared" si="6"/>
        <v>7</v>
      </c>
      <c r="G9" s="15">
        <v>10</v>
      </c>
      <c r="H9" s="16">
        <f t="shared" si="3"/>
        <v>5.98</v>
      </c>
      <c r="I9" s="16">
        <f t="shared" si="4"/>
        <v>2.2379234705753919</v>
      </c>
      <c r="J9" s="16">
        <f t="shared" si="7"/>
        <v>14.312883377918808</v>
      </c>
      <c r="K9" s="34">
        <f t="shared" si="8"/>
        <v>7</v>
      </c>
      <c r="L9" s="24"/>
      <c r="M9" s="24"/>
      <c r="N9" s="24"/>
      <c r="O9" s="24"/>
      <c r="P9" s="25">
        <f t="shared" si="9"/>
        <v>0</v>
      </c>
      <c r="Q9" s="25">
        <f t="shared" si="10"/>
        <v>0</v>
      </c>
      <c r="R9" s="25">
        <f t="shared" si="11"/>
        <v>0</v>
      </c>
      <c r="S9" s="25">
        <f t="shared" si="12"/>
        <v>0</v>
      </c>
      <c r="U9" s="2"/>
      <c r="V9" s="2" t="s">
        <v>21</v>
      </c>
      <c r="W9" s="38">
        <v>0</v>
      </c>
      <c r="X9" s="2"/>
      <c r="Y9" s="2"/>
    </row>
    <row r="10" spans="1:25" x14ac:dyDescent="0.25">
      <c r="A10" s="10">
        <v>8</v>
      </c>
      <c r="B10" s="20">
        <f t="shared" si="5"/>
        <v>8</v>
      </c>
      <c r="C10" s="11">
        <f t="shared" si="0"/>
        <v>4.4720000000000004</v>
      </c>
      <c r="D10" s="11">
        <f t="shared" si="1"/>
        <v>1.7311529925500933</v>
      </c>
      <c r="E10" s="11">
        <f t="shared" si="2"/>
        <v>10.80382479535808</v>
      </c>
      <c r="F10" s="14">
        <f t="shared" si="6"/>
        <v>8</v>
      </c>
      <c r="G10" s="15">
        <v>12</v>
      </c>
      <c r="H10" s="16">
        <f t="shared" si="3"/>
        <v>7.176000000000001</v>
      </c>
      <c r="I10" s="16">
        <f t="shared" si="4"/>
        <v>2.6291161930289695</v>
      </c>
      <c r="J10" s="16">
        <f t="shared" si="7"/>
        <v>17.077244036192123</v>
      </c>
      <c r="K10" s="34">
        <f t="shared" si="8"/>
        <v>8</v>
      </c>
      <c r="L10" s="24"/>
      <c r="M10" s="24"/>
      <c r="N10" s="24"/>
      <c r="O10" s="24"/>
      <c r="P10" s="25">
        <f t="shared" si="9"/>
        <v>0</v>
      </c>
      <c r="Q10" s="25">
        <f t="shared" si="10"/>
        <v>0</v>
      </c>
      <c r="R10" s="25">
        <f t="shared" si="11"/>
        <v>0</v>
      </c>
      <c r="S10" s="25">
        <f t="shared" si="12"/>
        <v>0</v>
      </c>
      <c r="U10" s="2"/>
      <c r="V10" s="5" t="s">
        <v>23</v>
      </c>
      <c r="W10" s="39">
        <f>SUM(W6:W9)</f>
        <v>139.55392450175037</v>
      </c>
      <c r="X10" s="2"/>
      <c r="Y10" s="2"/>
    </row>
    <row r="11" spans="1:25" x14ac:dyDescent="0.25">
      <c r="A11" s="10">
        <v>9</v>
      </c>
      <c r="B11" s="20">
        <f t="shared" si="5"/>
        <v>9</v>
      </c>
      <c r="C11" s="11">
        <f t="shared" si="0"/>
        <v>5.0310000000000006</v>
      </c>
      <c r="D11" s="11">
        <f t="shared" si="1"/>
        <v>1.9210285514955543</v>
      </c>
      <c r="E11" s="11">
        <f t="shared" si="2"/>
        <v>12.108116393854758</v>
      </c>
      <c r="F11" s="14">
        <f t="shared" si="6"/>
        <v>9</v>
      </c>
      <c r="G11" s="15">
        <v>15</v>
      </c>
      <c r="H11" s="16">
        <f t="shared" si="3"/>
        <v>8.9700000000000006</v>
      </c>
      <c r="I11" s="16">
        <f t="shared" si="4"/>
        <v>3.2021337464957651</v>
      </c>
      <c r="J11" s="16">
        <f t="shared" si="7"/>
        <v>21.199799608480124</v>
      </c>
      <c r="K11" s="34">
        <f t="shared" si="8"/>
        <v>9</v>
      </c>
      <c r="L11" s="24"/>
      <c r="M11" s="24"/>
      <c r="N11" s="24"/>
      <c r="O11" s="24"/>
      <c r="P11" s="25">
        <f t="shared" si="9"/>
        <v>0</v>
      </c>
      <c r="Q11" s="25">
        <f t="shared" si="10"/>
        <v>0</v>
      </c>
      <c r="R11" s="25">
        <f t="shared" si="11"/>
        <v>0</v>
      </c>
      <c r="S11" s="25">
        <f t="shared" si="12"/>
        <v>0</v>
      </c>
      <c r="U11" s="2"/>
      <c r="V11" s="2" t="s">
        <v>24</v>
      </c>
      <c r="W11" s="3">
        <f>SUM(L2:L32)</f>
        <v>0</v>
      </c>
      <c r="X11" s="2"/>
      <c r="Y11" s="2"/>
    </row>
    <row r="12" spans="1:25" x14ac:dyDescent="0.25">
      <c r="A12" s="10">
        <v>10</v>
      </c>
      <c r="B12" s="20">
        <f t="shared" si="5"/>
        <v>10</v>
      </c>
      <c r="C12" s="11">
        <f t="shared" si="0"/>
        <v>5.59</v>
      </c>
      <c r="D12" s="11">
        <f t="shared" si="1"/>
        <v>2.1084588929503831</v>
      </c>
      <c r="E12" s="11">
        <f t="shared" si="2"/>
        <v>13.408149238555248</v>
      </c>
      <c r="F12" s="14">
        <f t="shared" si="6"/>
        <v>10</v>
      </c>
      <c r="G12" s="15">
        <v>18</v>
      </c>
      <c r="H12" s="16">
        <f t="shared" si="3"/>
        <v>10.764000000000001</v>
      </c>
      <c r="I12" s="16">
        <f t="shared" si="4"/>
        <v>3.76187201923933</v>
      </c>
      <c r="J12" s="16">
        <f t="shared" si="7"/>
        <v>25.29922710017517</v>
      </c>
      <c r="K12" s="34">
        <f t="shared" si="8"/>
        <v>10</v>
      </c>
      <c r="L12" s="24"/>
      <c r="M12" s="24"/>
      <c r="N12" s="24"/>
      <c r="O12" s="24"/>
      <c r="P12" s="25">
        <f t="shared" si="9"/>
        <v>0</v>
      </c>
      <c r="Q12" s="25">
        <f t="shared" si="10"/>
        <v>0</v>
      </c>
      <c r="R12" s="25">
        <f t="shared" si="11"/>
        <v>0</v>
      </c>
      <c r="S12" s="25">
        <f t="shared" si="12"/>
        <v>0</v>
      </c>
      <c r="U12" s="2"/>
      <c r="V12" s="2" t="s">
        <v>13</v>
      </c>
      <c r="W12" s="2">
        <v>0.43</v>
      </c>
      <c r="X12" s="2"/>
      <c r="Y12" s="2"/>
    </row>
    <row r="13" spans="1:25" x14ac:dyDescent="0.25">
      <c r="A13" s="10">
        <v>11</v>
      </c>
      <c r="B13" s="20">
        <f t="shared" si="5"/>
        <v>11</v>
      </c>
      <c r="C13" s="11">
        <f t="shared" si="0"/>
        <v>6.149</v>
      </c>
      <c r="D13" s="11">
        <f t="shared" si="1"/>
        <v>2.293716374319045</v>
      </c>
      <c r="E13" s="11">
        <f t="shared" si="2"/>
        <v>14.704397685272333</v>
      </c>
      <c r="F13" s="14">
        <f t="shared" si="6"/>
        <v>11</v>
      </c>
      <c r="G13" s="15">
        <v>21</v>
      </c>
      <c r="H13" s="16">
        <f t="shared" si="3"/>
        <v>12.558000000000002</v>
      </c>
      <c r="I13" s="16">
        <f t="shared" si="4"/>
        <v>4.3108032327306534</v>
      </c>
      <c r="J13" s="16">
        <f>(H13+I13)*0.475*44/12</f>
        <v>29.37983229700589</v>
      </c>
      <c r="K13" s="34">
        <f t="shared" si="8"/>
        <v>11</v>
      </c>
      <c r="L13" s="24"/>
      <c r="M13" s="24"/>
      <c r="N13" s="24"/>
      <c r="O13" s="24"/>
      <c r="P13" s="25">
        <f t="shared" si="9"/>
        <v>0</v>
      </c>
      <c r="Q13" s="25">
        <f t="shared" si="10"/>
        <v>0</v>
      </c>
      <c r="R13" s="25">
        <f t="shared" si="11"/>
        <v>0</v>
      </c>
      <c r="S13" s="25">
        <f t="shared" si="12"/>
        <v>0</v>
      </c>
      <c r="U13" s="2"/>
      <c r="V13" s="5" t="s">
        <v>25</v>
      </c>
      <c r="W13" s="33">
        <f>W11*W12</f>
        <v>0</v>
      </c>
      <c r="X13" s="2"/>
      <c r="Y13" s="2"/>
    </row>
    <row r="14" spans="1:25" x14ac:dyDescent="0.25">
      <c r="A14" s="10">
        <v>12</v>
      </c>
      <c r="B14" s="20">
        <f t="shared" si="5"/>
        <v>12</v>
      </c>
      <c r="C14" s="11">
        <f t="shared" si="0"/>
        <v>6.7080000000000002</v>
      </c>
      <c r="D14" s="11">
        <f t="shared" si="1"/>
        <v>2.477020993200687</v>
      </c>
      <c r="E14" s="11">
        <f t="shared" si="2"/>
        <v>15.997244896491198</v>
      </c>
      <c r="F14" s="14">
        <f t="shared" si="6"/>
        <v>12</v>
      </c>
      <c r="G14" s="41">
        <v>24</v>
      </c>
      <c r="H14" s="16">
        <f t="shared" si="3"/>
        <v>14.352000000000002</v>
      </c>
      <c r="I14" s="16">
        <f t="shared" si="4"/>
        <v>4.8506493868275244</v>
      </c>
      <c r="J14" s="16">
        <f t="shared" si="7"/>
        <v>33.444614348724606</v>
      </c>
      <c r="K14" s="34">
        <f t="shared" si="8"/>
        <v>12</v>
      </c>
      <c r="L14" s="24"/>
      <c r="M14" s="24"/>
      <c r="N14" s="24"/>
      <c r="O14" s="24"/>
      <c r="P14" s="25">
        <f t="shared" si="9"/>
        <v>0</v>
      </c>
      <c r="Q14" s="25">
        <f t="shared" si="10"/>
        <v>0</v>
      </c>
      <c r="R14" s="25">
        <f t="shared" si="11"/>
        <v>0</v>
      </c>
      <c r="S14" s="25">
        <f t="shared" si="12"/>
        <v>0</v>
      </c>
      <c r="U14" s="2"/>
      <c r="V14" s="5" t="s">
        <v>26</v>
      </c>
      <c r="W14" s="39">
        <f>AVERAGE(S2:S34)</f>
        <v>0</v>
      </c>
      <c r="X14" s="2"/>
      <c r="Y14" s="2"/>
    </row>
    <row r="15" spans="1:25" x14ac:dyDescent="0.25">
      <c r="A15" s="10">
        <v>13</v>
      </c>
      <c r="B15" s="20">
        <f t="shared" si="5"/>
        <v>13</v>
      </c>
      <c r="C15" s="11">
        <f t="shared" si="0"/>
        <v>7.2670000000000012</v>
      </c>
      <c r="D15" s="11">
        <f t="shared" si="1"/>
        <v>2.6585539900627135</v>
      </c>
      <c r="E15" s="11">
        <f t="shared" si="2"/>
        <v>17.287006532692562</v>
      </c>
      <c r="F15" s="14">
        <f t="shared" si="6"/>
        <v>13</v>
      </c>
      <c r="G15" s="41">
        <v>27</v>
      </c>
      <c r="H15" s="16">
        <f t="shared" si="3"/>
        <v>16.146000000000001</v>
      </c>
      <c r="I15" s="16">
        <f t="shared" si="4"/>
        <v>5.3826761733310189</v>
      </c>
      <c r="J15" s="16">
        <f t="shared" si="7"/>
        <v>37.495777668551533</v>
      </c>
      <c r="K15" s="34">
        <f t="shared" si="8"/>
        <v>13</v>
      </c>
      <c r="L15" s="24"/>
      <c r="M15" s="24"/>
      <c r="N15" s="24"/>
      <c r="O15" s="24"/>
      <c r="P15" s="25">
        <f t="shared" si="9"/>
        <v>0</v>
      </c>
      <c r="Q15" s="25">
        <f t="shared" si="10"/>
        <v>0</v>
      </c>
      <c r="R15" s="25">
        <f t="shared" si="11"/>
        <v>0</v>
      </c>
      <c r="S15" s="25">
        <f t="shared" si="12"/>
        <v>0</v>
      </c>
      <c r="U15" s="2"/>
      <c r="X15" s="2"/>
      <c r="Y15" s="2"/>
    </row>
    <row r="16" spans="1:25" x14ac:dyDescent="0.25">
      <c r="A16" s="10">
        <v>14</v>
      </c>
      <c r="B16" s="20">
        <f t="shared" si="5"/>
        <v>14</v>
      </c>
      <c r="C16" s="11">
        <f t="shared" si="0"/>
        <v>7.8259999999999996</v>
      </c>
      <c r="D16" s="11">
        <f t="shared" si="1"/>
        <v>2.8384671382814215</v>
      </c>
      <c r="E16" s="11">
        <f t="shared" si="2"/>
        <v>18.573946932506807</v>
      </c>
      <c r="F16" s="14">
        <f t="shared" si="6"/>
        <v>14</v>
      </c>
      <c r="G16" s="41">
        <v>30</v>
      </c>
      <c r="H16" s="16">
        <f t="shared" si="3"/>
        <v>17.940000000000001</v>
      </c>
      <c r="I16" s="16">
        <f t="shared" si="4"/>
        <v>5.907851518758747</v>
      </c>
      <c r="J16" s="16">
        <f t="shared" si="7"/>
        <v>41.535008061838155</v>
      </c>
      <c r="K16" s="34">
        <f t="shared" si="8"/>
        <v>14</v>
      </c>
      <c r="L16" s="24"/>
      <c r="M16" s="26"/>
      <c r="N16" s="26"/>
      <c r="O16" s="26"/>
      <c r="P16" s="25">
        <f t="shared" si="9"/>
        <v>0</v>
      </c>
      <c r="Q16" s="25">
        <f t="shared" si="10"/>
        <v>0</v>
      </c>
      <c r="R16" s="25">
        <f t="shared" si="11"/>
        <v>0</v>
      </c>
      <c r="S16" s="25">
        <f t="shared" si="12"/>
        <v>0</v>
      </c>
      <c r="U16" s="2"/>
      <c r="W16" s="40"/>
      <c r="X16" s="2"/>
      <c r="Y16" s="2"/>
    </row>
    <row r="17" spans="1:25" x14ac:dyDescent="0.25">
      <c r="A17" s="10">
        <v>15</v>
      </c>
      <c r="B17" s="20">
        <f t="shared" si="5"/>
        <v>15</v>
      </c>
      <c r="C17" s="11">
        <f t="shared" si="0"/>
        <v>8.3849999999999998</v>
      </c>
      <c r="D17" s="11">
        <f t="shared" si="1"/>
        <v>3.0168893007228834</v>
      </c>
      <c r="E17" s="11">
        <f t="shared" si="2"/>
        <v>19.858290532092358</v>
      </c>
      <c r="F17" s="14">
        <f t="shared" si="6"/>
        <v>15</v>
      </c>
      <c r="G17" s="41">
        <v>34</v>
      </c>
      <c r="H17" s="16">
        <f t="shared" si="3"/>
        <v>20.332000000000001</v>
      </c>
      <c r="I17" s="16">
        <f t="shared" si="4"/>
        <v>6.5987245821741247</v>
      </c>
      <c r="J17" s="16">
        <f t="shared" si="7"/>
        <v>46.904345313953264</v>
      </c>
      <c r="K17" s="34">
        <f t="shared" si="8"/>
        <v>15</v>
      </c>
      <c r="L17" s="24"/>
      <c r="M17" s="24"/>
      <c r="N17" s="24"/>
      <c r="O17" s="24"/>
      <c r="P17" s="25">
        <f t="shared" si="9"/>
        <v>0</v>
      </c>
      <c r="Q17" s="25">
        <f t="shared" si="10"/>
        <v>0</v>
      </c>
      <c r="R17" s="25">
        <f t="shared" si="11"/>
        <v>0</v>
      </c>
      <c r="S17" s="25">
        <f t="shared" si="12"/>
        <v>0</v>
      </c>
    </row>
    <row r="18" spans="1:25" x14ac:dyDescent="0.25">
      <c r="A18" s="10">
        <v>16</v>
      </c>
      <c r="B18" s="20">
        <f t="shared" si="5"/>
        <v>16</v>
      </c>
      <c r="C18" s="11">
        <f t="shared" si="0"/>
        <v>8.9440000000000008</v>
      </c>
      <c r="D18" s="11">
        <f t="shared" si="1"/>
        <v>3.193931186488729</v>
      </c>
      <c r="E18" s="11">
        <f t="shared" si="2"/>
        <v>21.140230149801205</v>
      </c>
      <c r="F18" s="14">
        <f t="shared" si="6"/>
        <v>16</v>
      </c>
      <c r="G18" s="41">
        <v>38</v>
      </c>
      <c r="H18" s="16">
        <f t="shared" si="3"/>
        <v>22.724</v>
      </c>
      <c r="I18" s="16">
        <f t="shared" si="4"/>
        <v>7.2801783200166952</v>
      </c>
      <c r="J18" s="16">
        <f t="shared" si="7"/>
        <v>52.257277240695743</v>
      </c>
      <c r="K18" s="34">
        <f t="shared" si="8"/>
        <v>16</v>
      </c>
      <c r="L18" s="24"/>
      <c r="M18" s="24"/>
      <c r="N18" s="26"/>
      <c r="O18" s="26"/>
      <c r="P18" s="25">
        <f t="shared" si="9"/>
        <v>0</v>
      </c>
      <c r="Q18" s="25">
        <f t="shared" si="10"/>
        <v>0</v>
      </c>
      <c r="R18" s="25">
        <f t="shared" si="11"/>
        <v>0</v>
      </c>
      <c r="S18" s="25">
        <f t="shared" si="12"/>
        <v>0</v>
      </c>
      <c r="X18" s="2"/>
      <c r="Y18" s="2"/>
    </row>
    <row r="19" spans="1:25" x14ac:dyDescent="0.25">
      <c r="A19" s="10">
        <v>17</v>
      </c>
      <c r="B19" s="20">
        <f t="shared" si="5"/>
        <v>17</v>
      </c>
      <c r="C19" s="11">
        <f t="shared" si="0"/>
        <v>9.5030000000000001</v>
      </c>
      <c r="D19" s="11">
        <f t="shared" si="1"/>
        <v>3.369688883880555</v>
      </c>
      <c r="E19" s="11">
        <f t="shared" si="2"/>
        <v>22.4199331394253</v>
      </c>
      <c r="F19" s="14">
        <f t="shared" si="6"/>
        <v>17</v>
      </c>
      <c r="G19" s="41">
        <v>42</v>
      </c>
      <c r="H19" s="16">
        <f t="shared" si="3"/>
        <v>25.116000000000003</v>
      </c>
      <c r="I19" s="16">
        <f t="shared" si="4"/>
        <v>7.9533172071367026</v>
      </c>
      <c r="J19" s="16">
        <f t="shared" si="7"/>
        <v>57.595727469096431</v>
      </c>
      <c r="K19" s="34">
        <f t="shared" si="8"/>
        <v>17</v>
      </c>
      <c r="L19" s="24"/>
      <c r="M19" s="24"/>
      <c r="N19" s="24"/>
      <c r="O19" s="24"/>
      <c r="P19" s="25">
        <f t="shared" si="9"/>
        <v>0</v>
      </c>
      <c r="Q19" s="25">
        <f t="shared" si="10"/>
        <v>0</v>
      </c>
      <c r="R19" s="25">
        <f t="shared" si="11"/>
        <v>0</v>
      </c>
      <c r="S19" s="25">
        <f t="shared" si="12"/>
        <v>0</v>
      </c>
      <c r="X19" s="2"/>
      <c r="Y19" s="2"/>
    </row>
    <row r="20" spans="1:25" x14ac:dyDescent="0.25">
      <c r="A20" s="10">
        <v>18</v>
      </c>
      <c r="B20" s="20">
        <f t="shared" si="5"/>
        <v>18</v>
      </c>
      <c r="C20" s="11">
        <f t="shared" si="0"/>
        <v>10.062000000000001</v>
      </c>
      <c r="D20" s="11">
        <f t="shared" si="1"/>
        <v>3.5442465380941046</v>
      </c>
      <c r="E20" s="11">
        <f t="shared" si="2"/>
        <v>23.69754605384723</v>
      </c>
      <c r="F20" s="14">
        <f t="shared" si="6"/>
        <v>18</v>
      </c>
      <c r="G20" s="41">
        <v>46</v>
      </c>
      <c r="H20" s="16">
        <f t="shared" si="3"/>
        <v>27.508000000000003</v>
      </c>
      <c r="I20" s="16">
        <f t="shared" si="4"/>
        <v>8.619023227845549</v>
      </c>
      <c r="J20" s="16">
        <f t="shared" si="7"/>
        <v>62.921232121831004</v>
      </c>
      <c r="K20" s="34">
        <f t="shared" si="8"/>
        <v>18</v>
      </c>
      <c r="L20" s="24"/>
      <c r="M20" s="26"/>
      <c r="N20" s="26"/>
      <c r="O20" s="26"/>
      <c r="P20" s="25">
        <f t="shared" si="9"/>
        <v>0</v>
      </c>
      <c r="Q20" s="25">
        <f t="shared" si="10"/>
        <v>0</v>
      </c>
      <c r="R20" s="25">
        <f t="shared" si="11"/>
        <v>0</v>
      </c>
      <c r="S20" s="25">
        <f t="shared" si="12"/>
        <v>0</v>
      </c>
      <c r="V20" s="4"/>
      <c r="W20" s="30"/>
    </row>
    <row r="21" spans="1:25" x14ac:dyDescent="0.25">
      <c r="A21" s="10">
        <v>19</v>
      </c>
      <c r="B21" s="20">
        <f t="shared" si="5"/>
        <v>19</v>
      </c>
      <c r="C21" s="11">
        <f t="shared" si="0"/>
        <v>10.620999999999999</v>
      </c>
      <c r="D21" s="11">
        <f t="shared" si="1"/>
        <v>3.7176784168109291</v>
      </c>
      <c r="E21" s="11">
        <f t="shared" si="2"/>
        <v>24.973198242612366</v>
      </c>
      <c r="F21" s="14">
        <f t="shared" si="6"/>
        <v>19</v>
      </c>
      <c r="G21" s="41">
        <v>50</v>
      </c>
      <c r="H21" s="16">
        <f t="shared" si="3"/>
        <v>29.900000000000002</v>
      </c>
      <c r="I21" s="16">
        <f t="shared" si="4"/>
        <v>9.2780162082062354</v>
      </c>
      <c r="J21" s="16">
        <f t="shared" si="7"/>
        <v>68.235044895959192</v>
      </c>
      <c r="K21" s="34">
        <f t="shared" si="8"/>
        <v>19</v>
      </c>
      <c r="L21" s="27"/>
      <c r="M21" s="36"/>
      <c r="N21" s="36"/>
      <c r="O21" s="36"/>
      <c r="P21" s="25">
        <f t="shared" si="9"/>
        <v>0</v>
      </c>
      <c r="Q21" s="25">
        <f t="shared" si="10"/>
        <v>0</v>
      </c>
      <c r="R21" s="25">
        <f t="shared" si="11"/>
        <v>0</v>
      </c>
      <c r="S21" s="25">
        <f t="shared" si="12"/>
        <v>0</v>
      </c>
      <c r="W21" s="2"/>
    </row>
    <row r="22" spans="1:25" x14ac:dyDescent="0.25">
      <c r="A22" s="10">
        <v>20</v>
      </c>
      <c r="B22" s="20">
        <f t="shared" si="5"/>
        <v>20</v>
      </c>
      <c r="C22" s="11">
        <f t="shared" si="0"/>
        <v>11.18</v>
      </c>
      <c r="D22" s="11">
        <f t="shared" si="1"/>
        <v>3.8900505285230369</v>
      </c>
      <c r="E22" s="11">
        <f t="shared" si="2"/>
        <v>26.247004670510957</v>
      </c>
      <c r="F22" s="14">
        <f t="shared" si="6"/>
        <v>20</v>
      </c>
      <c r="G22" s="16">
        <v>55</v>
      </c>
      <c r="H22" s="16">
        <f t="shared" si="3"/>
        <v>32.89</v>
      </c>
      <c r="I22" s="16">
        <f t="shared" si="4"/>
        <v>10.093219160740325</v>
      </c>
      <c r="J22" s="16">
        <f t="shared" si="7"/>
        <v>74.862440038289407</v>
      </c>
      <c r="K22" s="34">
        <f t="shared" si="8"/>
        <v>20</v>
      </c>
      <c r="L22" s="24"/>
      <c r="M22" s="26"/>
      <c r="N22" s="43"/>
      <c r="O22" s="43"/>
      <c r="P22" s="25">
        <f t="shared" si="9"/>
        <v>0</v>
      </c>
      <c r="Q22" s="25">
        <f t="shared" si="10"/>
        <v>0</v>
      </c>
      <c r="R22" s="25">
        <f t="shared" si="11"/>
        <v>0</v>
      </c>
      <c r="S22" s="25">
        <f t="shared" si="12"/>
        <v>0</v>
      </c>
      <c r="W22" s="2"/>
    </row>
    <row r="23" spans="1:25" x14ac:dyDescent="0.25">
      <c r="A23" s="10">
        <v>21</v>
      </c>
      <c r="B23" s="20">
        <f t="shared" si="5"/>
        <v>21</v>
      </c>
      <c r="C23" s="11">
        <f t="shared" si="0"/>
        <v>11.739000000000001</v>
      </c>
      <c r="D23" s="11">
        <f t="shared" si="1"/>
        <v>4.0614219079945988</v>
      </c>
      <c r="E23" s="11">
        <f t="shared" si="2"/>
        <v>27.519068156423927</v>
      </c>
      <c r="F23" s="14">
        <f t="shared" si="6"/>
        <v>21</v>
      </c>
      <c r="G23" s="16">
        <v>60</v>
      </c>
      <c r="H23" s="16">
        <f t="shared" si="3"/>
        <v>35.880000000000003</v>
      </c>
      <c r="I23" s="16">
        <f t="shared" si="4"/>
        <v>10.899828780073781</v>
      </c>
      <c r="J23" s="16">
        <f t="shared" si="7"/>
        <v>81.474868458628507</v>
      </c>
      <c r="K23" s="34">
        <f t="shared" si="8"/>
        <v>21</v>
      </c>
      <c r="L23" s="24"/>
      <c r="M23" s="26"/>
      <c r="N23" s="26"/>
      <c r="O23" s="26"/>
      <c r="P23" s="25">
        <f t="shared" si="9"/>
        <v>0</v>
      </c>
      <c r="Q23" s="25">
        <f t="shared" si="10"/>
        <v>0</v>
      </c>
      <c r="R23" s="25">
        <f t="shared" si="11"/>
        <v>0</v>
      </c>
      <c r="S23" s="25">
        <f t="shared" si="12"/>
        <v>0</v>
      </c>
      <c r="W23" s="2"/>
    </row>
    <row r="24" spans="1:25" x14ac:dyDescent="0.25">
      <c r="A24" s="10">
        <v>22</v>
      </c>
      <c r="B24" s="20">
        <f t="shared" si="5"/>
        <v>22</v>
      </c>
      <c r="C24" s="11">
        <f t="shared" si="0"/>
        <v>12.298</v>
      </c>
      <c r="D24" s="11">
        <f t="shared" si="1"/>
        <v>4.2318456499363757</v>
      </c>
      <c r="E24" s="11">
        <f t="shared" si="2"/>
        <v>28.789481173639189</v>
      </c>
      <c r="F24" s="14">
        <f t="shared" si="6"/>
        <v>22</v>
      </c>
      <c r="G24" s="16">
        <v>65</v>
      </c>
      <c r="H24" s="16">
        <f t="shared" si="3"/>
        <v>38.870000000000005</v>
      </c>
      <c r="I24" s="16">
        <f t="shared" si="4"/>
        <v>11.698642592779096</v>
      </c>
      <c r="J24" s="16">
        <f t="shared" si="7"/>
        <v>88.073719182423588</v>
      </c>
      <c r="K24" s="34">
        <f t="shared" si="8"/>
        <v>22</v>
      </c>
      <c r="L24" s="24"/>
      <c r="M24" s="24"/>
      <c r="N24" s="24"/>
      <c r="O24" s="24"/>
      <c r="P24" s="25">
        <f t="shared" si="9"/>
        <v>0</v>
      </c>
      <c r="Q24" s="25">
        <f t="shared" si="10"/>
        <v>0</v>
      </c>
      <c r="R24" s="25">
        <f t="shared" si="11"/>
        <v>0</v>
      </c>
      <c r="S24" s="25">
        <f t="shared" si="12"/>
        <v>0</v>
      </c>
      <c r="W24" s="2"/>
    </row>
    <row r="25" spans="1:25" x14ac:dyDescent="0.25">
      <c r="A25" s="10">
        <v>23</v>
      </c>
      <c r="B25" s="20">
        <f t="shared" si="5"/>
        <v>23</v>
      </c>
      <c r="C25" s="11">
        <f t="shared" si="0"/>
        <v>12.857000000000001</v>
      </c>
      <c r="D25" s="11">
        <f t="shared" si="1"/>
        <v>4.4013697494266877</v>
      </c>
      <c r="E25" s="11">
        <f t="shared" si="2"/>
        <v>30.058327313584812</v>
      </c>
      <c r="F25" s="14">
        <f t="shared" si="6"/>
        <v>23</v>
      </c>
      <c r="G25" s="16">
        <v>70</v>
      </c>
      <c r="H25" s="16">
        <f t="shared" si="3"/>
        <v>41.86</v>
      </c>
      <c r="I25" s="16">
        <f t="shared" si="4"/>
        <v>12.490328459088213</v>
      </c>
      <c r="J25" s="16">
        <f t="shared" si="7"/>
        <v>94.660155399578628</v>
      </c>
      <c r="K25" s="34">
        <f t="shared" si="8"/>
        <v>23</v>
      </c>
      <c r="L25" s="24"/>
      <c r="M25" s="26"/>
      <c r="N25" s="26"/>
      <c r="O25" s="43"/>
      <c r="P25" s="25">
        <f t="shared" si="9"/>
        <v>0</v>
      </c>
      <c r="Q25" s="25">
        <f t="shared" si="10"/>
        <v>0</v>
      </c>
      <c r="R25" s="25">
        <f t="shared" si="11"/>
        <v>0</v>
      </c>
      <c r="S25" s="25">
        <f t="shared" si="12"/>
        <v>0</v>
      </c>
      <c r="W25" s="2"/>
    </row>
    <row r="26" spans="1:25" x14ac:dyDescent="0.25">
      <c r="A26" s="10">
        <v>24</v>
      </c>
      <c r="B26" s="20">
        <f t="shared" si="5"/>
        <v>24</v>
      </c>
      <c r="C26" s="11">
        <f t="shared" si="0"/>
        <v>13.416</v>
      </c>
      <c r="D26" s="11">
        <f t="shared" si="1"/>
        <v>4.5700377920480255</v>
      </c>
      <c r="E26" s="11">
        <f t="shared" si="2"/>
        <v>31.325682487816977</v>
      </c>
      <c r="F26" s="14">
        <f t="shared" si="6"/>
        <v>24</v>
      </c>
      <c r="G26" s="16">
        <v>75</v>
      </c>
      <c r="H26" s="16">
        <f t="shared" si="3"/>
        <v>44.85</v>
      </c>
      <c r="I26" s="16">
        <f t="shared" si="4"/>
        <v>13.275453424327006</v>
      </c>
      <c r="J26" s="16">
        <f t="shared" si="7"/>
        <v>101.2351647140362</v>
      </c>
      <c r="K26" s="34">
        <f t="shared" si="8"/>
        <v>24</v>
      </c>
      <c r="L26" s="28"/>
      <c r="M26" s="29"/>
      <c r="N26" s="26"/>
      <c r="O26" s="26"/>
      <c r="P26" s="25">
        <f t="shared" si="9"/>
        <v>0</v>
      </c>
      <c r="Q26" s="25">
        <f t="shared" si="10"/>
        <v>0</v>
      </c>
      <c r="R26" s="25">
        <f t="shared" si="11"/>
        <v>0</v>
      </c>
      <c r="S26" s="25">
        <f t="shared" si="12"/>
        <v>0</v>
      </c>
      <c r="W26" s="2"/>
    </row>
    <row r="27" spans="1:25" x14ac:dyDescent="0.25">
      <c r="A27" s="10">
        <v>25</v>
      </c>
      <c r="B27" s="20">
        <f t="shared" si="5"/>
        <v>25</v>
      </c>
      <c r="C27" s="11">
        <f t="shared" si="0"/>
        <v>13.975</v>
      </c>
      <c r="D27" s="11">
        <f t="shared" si="1"/>
        <v>4.7378895257597513</v>
      </c>
      <c r="E27" s="11">
        <f t="shared" si="2"/>
        <v>32.591615924031565</v>
      </c>
      <c r="F27" s="14">
        <f t="shared" si="6"/>
        <v>25</v>
      </c>
      <c r="G27" s="16">
        <v>80</v>
      </c>
      <c r="H27" s="16">
        <f t="shared" si="3"/>
        <v>47.84</v>
      </c>
      <c r="I27" s="16">
        <f t="shared" si="4"/>
        <v>14.054504650394971</v>
      </c>
      <c r="J27" s="16">
        <f t="shared" si="7"/>
        <v>107.79959559943792</v>
      </c>
      <c r="K27" s="34">
        <f t="shared" si="8"/>
        <v>25</v>
      </c>
      <c r="L27" s="36"/>
      <c r="M27" s="37"/>
      <c r="N27" s="37"/>
      <c r="O27" s="37"/>
      <c r="P27" s="25">
        <f t="shared" si="9"/>
        <v>0</v>
      </c>
      <c r="Q27" s="25">
        <f t="shared" si="10"/>
        <v>0</v>
      </c>
      <c r="R27" s="25">
        <f t="shared" si="11"/>
        <v>0</v>
      </c>
      <c r="S27" s="25">
        <f t="shared" si="12"/>
        <v>0</v>
      </c>
      <c r="W27" s="2"/>
    </row>
    <row r="28" spans="1:25" x14ac:dyDescent="0.25">
      <c r="A28" s="10">
        <v>26</v>
      </c>
      <c r="B28" s="20">
        <f t="shared" si="5"/>
        <v>26</v>
      </c>
      <c r="C28" s="11">
        <f t="shared" si="0"/>
        <v>14.534000000000002</v>
      </c>
      <c r="D28" s="11">
        <f t="shared" si="1"/>
        <v>4.9049613386955704</v>
      </c>
      <c r="E28" s="11">
        <f t="shared" si="2"/>
        <v>33.856190998228122</v>
      </c>
      <c r="F28" s="14">
        <f t="shared" si="6"/>
        <v>26</v>
      </c>
      <c r="G28" s="16">
        <v>85</v>
      </c>
      <c r="H28" s="16">
        <f t="shared" si="3"/>
        <v>50.830000000000005</v>
      </c>
      <c r="I28" s="16">
        <f t="shared" si="4"/>
        <v>14.827904962144258</v>
      </c>
      <c r="J28" s="16">
        <f t="shared" si="7"/>
        <v>114.35418447573458</v>
      </c>
      <c r="K28" s="34">
        <f t="shared" si="8"/>
        <v>26</v>
      </c>
      <c r="L28" s="28"/>
      <c r="M28" s="28"/>
      <c r="N28" s="24"/>
      <c r="O28" s="24"/>
      <c r="P28" s="25">
        <f t="shared" si="9"/>
        <v>0</v>
      </c>
      <c r="Q28" s="25">
        <f t="shared" si="10"/>
        <v>0</v>
      </c>
      <c r="R28" s="25">
        <f t="shared" si="11"/>
        <v>0</v>
      </c>
      <c r="S28" s="25">
        <f t="shared" si="12"/>
        <v>0</v>
      </c>
      <c r="W28" s="2"/>
    </row>
    <row r="29" spans="1:25" x14ac:dyDescent="0.25">
      <c r="A29" s="10">
        <v>27</v>
      </c>
      <c r="B29" s="20">
        <f t="shared" si="5"/>
        <v>27</v>
      </c>
      <c r="C29" s="11">
        <f t="shared" si="0"/>
        <v>15.093</v>
      </c>
      <c r="D29" s="11">
        <f t="shared" si="1"/>
        <v>5.0712866613861207</v>
      </c>
      <c r="E29" s="11">
        <f t="shared" si="2"/>
        <v>35.11946593524749</v>
      </c>
      <c r="F29" s="14">
        <f t="shared" si="6"/>
        <v>27</v>
      </c>
      <c r="G29" s="16">
        <v>90</v>
      </c>
      <c r="H29" s="16">
        <f t="shared" si="3"/>
        <v>53.82</v>
      </c>
      <c r="I29" s="16">
        <f t="shared" si="4"/>
        <v>15.596024630246266</v>
      </c>
      <c r="J29" s="16">
        <f t="shared" si="7"/>
        <v>120.89957623101225</v>
      </c>
      <c r="K29" s="34">
        <f t="shared" si="8"/>
        <v>27</v>
      </c>
      <c r="L29" s="28"/>
      <c r="M29" s="29"/>
      <c r="N29" s="26"/>
      <c r="O29" s="26"/>
      <c r="P29" s="25">
        <f t="shared" si="9"/>
        <v>0</v>
      </c>
      <c r="Q29" s="25">
        <f t="shared" si="10"/>
        <v>0</v>
      </c>
      <c r="R29" s="25">
        <f t="shared" si="11"/>
        <v>0</v>
      </c>
      <c r="S29" s="25">
        <f t="shared" si="12"/>
        <v>0</v>
      </c>
      <c r="W29" s="2"/>
    </row>
    <row r="30" spans="1:25" x14ac:dyDescent="0.25">
      <c r="A30" s="10">
        <v>28</v>
      </c>
      <c r="B30" s="20">
        <f t="shared" si="5"/>
        <v>28</v>
      </c>
      <c r="C30" s="11">
        <f t="shared" si="0"/>
        <v>15.651999999999999</v>
      </c>
      <c r="D30" s="11">
        <f t="shared" si="1"/>
        <v>5.2368963077179416</v>
      </c>
      <c r="E30" s="11">
        <f t="shared" si="2"/>
        <v>36.381494402608745</v>
      </c>
      <c r="F30" s="14">
        <f t="shared" si="6"/>
        <v>28</v>
      </c>
      <c r="G30" s="16">
        <v>95</v>
      </c>
      <c r="H30" s="16">
        <f t="shared" si="3"/>
        <v>56.81</v>
      </c>
      <c r="I30" s="16">
        <f t="shared" si="4"/>
        <v>16.359190460575888</v>
      </c>
      <c r="J30" s="16">
        <f t="shared" si="7"/>
        <v>127.43634005216967</v>
      </c>
      <c r="K30" s="34">
        <f t="shared" si="8"/>
        <v>28</v>
      </c>
      <c r="L30" s="28"/>
      <c r="M30" s="28"/>
      <c r="N30" s="24"/>
      <c r="O30" s="24"/>
      <c r="P30" s="25">
        <f t="shared" si="9"/>
        <v>0</v>
      </c>
      <c r="Q30" s="25">
        <f t="shared" si="10"/>
        <v>0</v>
      </c>
      <c r="R30" s="25">
        <f t="shared" si="11"/>
        <v>0</v>
      </c>
      <c r="S30" s="25">
        <f t="shared" si="12"/>
        <v>0</v>
      </c>
      <c r="W30" s="2"/>
    </row>
    <row r="31" spans="1:25" x14ac:dyDescent="0.25">
      <c r="A31" s="10">
        <v>29</v>
      </c>
      <c r="B31" s="20">
        <f t="shared" si="5"/>
        <v>29</v>
      </c>
      <c r="C31" s="11">
        <f t="shared" si="0"/>
        <v>16.211000000000002</v>
      </c>
      <c r="D31" s="11">
        <f t="shared" si="1"/>
        <v>5.4018187658151904</v>
      </c>
      <c r="E31" s="11">
        <f t="shared" si="2"/>
        <v>37.642326017128127</v>
      </c>
      <c r="F31" s="14">
        <f t="shared" si="6"/>
        <v>29</v>
      </c>
      <c r="G31" s="16">
        <v>100</v>
      </c>
      <c r="H31" s="16">
        <f t="shared" si="3"/>
        <v>59.800000000000004</v>
      </c>
      <c r="I31" s="16">
        <f t="shared" si="4"/>
        <v>17.117692915451741</v>
      </c>
      <c r="J31" s="16">
        <f t="shared" si="7"/>
        <v>133.96498182774511</v>
      </c>
      <c r="K31" s="34">
        <f t="shared" si="8"/>
        <v>29</v>
      </c>
      <c r="L31" s="28"/>
      <c r="M31" s="29"/>
      <c r="N31" s="26"/>
      <c r="O31" s="26"/>
      <c r="P31" s="25">
        <f t="shared" si="9"/>
        <v>0</v>
      </c>
      <c r="Q31" s="25">
        <f t="shared" si="10"/>
        <v>0</v>
      </c>
      <c r="R31" s="25">
        <f t="shared" si="11"/>
        <v>0</v>
      </c>
      <c r="S31" s="25">
        <f t="shared" si="12"/>
        <v>0</v>
      </c>
      <c r="W31" s="2"/>
    </row>
    <row r="32" spans="1:25" x14ac:dyDescent="0.25">
      <c r="A32" s="10">
        <v>30</v>
      </c>
      <c r="B32" s="20">
        <f t="shared" si="5"/>
        <v>30</v>
      </c>
      <c r="C32" s="11">
        <f t="shared" si="0"/>
        <v>16.77</v>
      </c>
      <c r="D32" s="11">
        <f t="shared" si="1"/>
        <v>5.5660804476726025</v>
      </c>
      <c r="E32" s="11">
        <f t="shared" si="2"/>
        <v>38.902006779696443</v>
      </c>
      <c r="F32" s="14">
        <f t="shared" si="6"/>
        <v>30</v>
      </c>
      <c r="G32" s="16">
        <v>106</v>
      </c>
      <c r="H32" s="16">
        <f t="shared" si="3"/>
        <v>63.388000000000005</v>
      </c>
      <c r="I32" s="16">
        <f t="shared" si="4"/>
        <v>18.022104085041249</v>
      </c>
      <c r="J32" s="16">
        <f t="shared" si="7"/>
        <v>141.78926461478017</v>
      </c>
      <c r="K32" s="34">
        <f t="shared" si="8"/>
        <v>30</v>
      </c>
      <c r="L32" s="28"/>
      <c r="M32" s="29"/>
      <c r="N32" s="26"/>
      <c r="O32" s="26"/>
      <c r="P32" s="25">
        <f t="shared" si="9"/>
        <v>0</v>
      </c>
      <c r="Q32" s="25">
        <f t="shared" si="10"/>
        <v>0</v>
      </c>
      <c r="R32" s="25">
        <f t="shared" si="11"/>
        <v>0</v>
      </c>
      <c r="S32" s="25">
        <f t="shared" si="12"/>
        <v>0</v>
      </c>
      <c r="W32" s="2"/>
    </row>
    <row r="33" spans="1:25" x14ac:dyDescent="0.25">
      <c r="A33" s="10">
        <v>31</v>
      </c>
      <c r="B33" s="20">
        <f t="shared" si="5"/>
        <v>31</v>
      </c>
      <c r="C33" s="11">
        <f t="shared" si="0"/>
        <v>17.329000000000001</v>
      </c>
      <c r="D33" s="11">
        <f t="shared" si="1"/>
        <v>5.7297059045690366</v>
      </c>
      <c r="E33" s="11">
        <f t="shared" si="2"/>
        <v>40.160579450457739</v>
      </c>
      <c r="F33" s="14">
        <f t="shared" si="6"/>
        <v>31</v>
      </c>
      <c r="G33" s="16">
        <v>113</v>
      </c>
      <c r="H33" s="16">
        <f t="shared" si="3"/>
        <v>67.574000000000012</v>
      </c>
      <c r="I33" s="16">
        <f t="shared" si="4"/>
        <v>19.069765110231607</v>
      </c>
      <c r="J33" s="16">
        <f t="shared" si="7"/>
        <v>150.90455756698671</v>
      </c>
      <c r="K33" s="34">
        <f t="shared" si="8"/>
        <v>31</v>
      </c>
      <c r="L33" s="28"/>
      <c r="M33" s="29"/>
      <c r="N33" s="26"/>
      <c r="O33" s="26"/>
      <c r="P33" s="25">
        <f t="shared" si="9"/>
        <v>0</v>
      </c>
      <c r="Q33" s="25">
        <f t="shared" si="10"/>
        <v>0</v>
      </c>
      <c r="R33" s="25">
        <f t="shared" si="11"/>
        <v>0</v>
      </c>
      <c r="S33" s="25">
        <f t="shared" si="12"/>
        <v>0</v>
      </c>
      <c r="W33" s="2"/>
    </row>
    <row r="34" spans="1:25" x14ac:dyDescent="0.25">
      <c r="A34" s="10">
        <v>32</v>
      </c>
      <c r="B34" s="20">
        <f t="shared" si="5"/>
        <v>32</v>
      </c>
      <c r="C34" s="11">
        <f t="shared" si="0"/>
        <v>17.888000000000002</v>
      </c>
      <c r="D34" s="11">
        <f t="shared" si="1"/>
        <v>5.8927180139048936</v>
      </c>
      <c r="E34" s="11">
        <f t="shared" si="2"/>
        <v>41.418083874217693</v>
      </c>
      <c r="F34" s="14">
        <f t="shared" si="6"/>
        <v>32</v>
      </c>
      <c r="G34" s="16">
        <v>121</v>
      </c>
      <c r="H34" s="16">
        <f t="shared" si="3"/>
        <v>72.358000000000004</v>
      </c>
      <c r="I34" s="16">
        <f t="shared" si="4"/>
        <v>20.257898193815318</v>
      </c>
      <c r="J34" s="16">
        <f t="shared" si="7"/>
        <v>161.30602268756169</v>
      </c>
      <c r="K34" s="34">
        <f t="shared" si="8"/>
        <v>32</v>
      </c>
      <c r="L34" s="36">
        <v>46</v>
      </c>
      <c r="M34" s="37"/>
      <c r="N34" s="37"/>
      <c r="O34" s="37"/>
      <c r="P34" s="25">
        <f t="shared" si="9"/>
        <v>0</v>
      </c>
      <c r="Q34" s="25">
        <f t="shared" si="10"/>
        <v>0</v>
      </c>
      <c r="R34" s="25">
        <f t="shared" si="11"/>
        <v>0</v>
      </c>
      <c r="S34" s="25">
        <f t="shared" si="12"/>
        <v>0</v>
      </c>
      <c r="W34" s="2"/>
    </row>
    <row r="35" spans="1:25" x14ac:dyDescent="0.25">
      <c r="A35" s="10">
        <v>33</v>
      </c>
      <c r="B35" s="20">
        <f t="shared" si="5"/>
        <v>33</v>
      </c>
      <c r="C35" s="11">
        <f t="shared" si="0"/>
        <v>18.446999999999999</v>
      </c>
      <c r="D35" s="11">
        <f t="shared" si="1"/>
        <v>6.0551381420288193</v>
      </c>
      <c r="E35" s="11">
        <f t="shared" si="2"/>
        <v>42.674557264033524</v>
      </c>
      <c r="F35" s="14">
        <v>32</v>
      </c>
      <c r="G35" s="42">
        <f>G34-L34</f>
        <v>75</v>
      </c>
      <c r="H35" s="16">
        <f t="shared" si="3"/>
        <v>44.85</v>
      </c>
      <c r="I35" s="16">
        <f t="shared" si="4"/>
        <v>13.275453424327006</v>
      </c>
      <c r="J35" s="16">
        <f t="shared" si="7"/>
        <v>101.2351647140362</v>
      </c>
      <c r="K35" s="34">
        <v>32</v>
      </c>
      <c r="L35" s="28"/>
      <c r="M35" s="28"/>
      <c r="N35" s="24"/>
      <c r="O35" s="24"/>
      <c r="P35" s="25">
        <f t="shared" si="9"/>
        <v>0</v>
      </c>
      <c r="Q35" s="25">
        <f t="shared" si="10"/>
        <v>0</v>
      </c>
      <c r="R35" s="25">
        <f t="shared" si="11"/>
        <v>0</v>
      </c>
      <c r="S35" s="25">
        <f t="shared" si="12"/>
        <v>0</v>
      </c>
      <c r="W35" s="2"/>
      <c r="X35" s="2"/>
      <c r="Y35" s="2"/>
    </row>
    <row r="36" spans="1:25" x14ac:dyDescent="0.25">
      <c r="A36" s="10">
        <v>34</v>
      </c>
      <c r="B36" s="20">
        <f t="shared" si="5"/>
        <v>34</v>
      </c>
      <c r="C36" s="11">
        <f t="shared" si="0"/>
        <v>19.006</v>
      </c>
      <c r="D36" s="11">
        <f t="shared" si="1"/>
        <v>6.216986286773305</v>
      </c>
      <c r="E36" s="11">
        <f t="shared" si="2"/>
        <v>43.930034449463506</v>
      </c>
      <c r="F36" s="14">
        <f t="shared" si="6"/>
        <v>33</v>
      </c>
      <c r="G36" s="42">
        <f>$G$35+(F36-$F$35)*($G$43-$G$35)/($F$43-$F$35)</f>
        <v>84.5</v>
      </c>
      <c r="H36" s="16">
        <f t="shared" si="3"/>
        <v>50.531000000000006</v>
      </c>
      <c r="I36" s="16">
        <f t="shared" si="4"/>
        <v>14.750808302375741</v>
      </c>
      <c r="J36" s="16">
        <f t="shared" si="7"/>
        <v>113.69914945997108</v>
      </c>
      <c r="K36" s="34">
        <f t="shared" si="8"/>
        <v>33</v>
      </c>
      <c r="L36" s="28"/>
      <c r="M36" s="28"/>
      <c r="N36" s="24"/>
      <c r="O36" s="24"/>
      <c r="P36" s="25">
        <f t="shared" si="9"/>
        <v>0</v>
      </c>
      <c r="Q36" s="25">
        <f t="shared" si="10"/>
        <v>0</v>
      </c>
      <c r="R36" s="25">
        <f t="shared" si="11"/>
        <v>0</v>
      </c>
      <c r="S36" s="25">
        <f t="shared" si="12"/>
        <v>0</v>
      </c>
      <c r="W36" s="2"/>
      <c r="X36" s="2"/>
      <c r="Y36" s="2"/>
    </row>
    <row r="37" spans="1:25" x14ac:dyDescent="0.25">
      <c r="A37" s="10">
        <v>35</v>
      </c>
      <c r="B37" s="20">
        <f t="shared" si="5"/>
        <v>35</v>
      </c>
      <c r="C37" s="11">
        <f t="shared" si="0"/>
        <v>19.565000000000001</v>
      </c>
      <c r="D37" s="11">
        <f t="shared" si="1"/>
        <v>6.3782812027501414</v>
      </c>
      <c r="E37" s="11">
        <f t="shared" si="2"/>
        <v>45.184548094789825</v>
      </c>
      <c r="F37" s="14">
        <f t="shared" si="6"/>
        <v>34</v>
      </c>
      <c r="G37" s="42">
        <f t="shared" ref="G37:G42" si="13">$G$35+(F37-$F$35)*($G$43-$G$35)/($F$43-$F$35)</f>
        <v>94</v>
      </c>
      <c r="H37" s="16">
        <f t="shared" si="3"/>
        <v>56.212000000000003</v>
      </c>
      <c r="I37" s="16">
        <f t="shared" si="4"/>
        <v>16.206939185290707</v>
      </c>
      <c r="J37" s="16">
        <f t="shared" si="7"/>
        <v>126.12965241438131</v>
      </c>
      <c r="K37" s="34">
        <f t="shared" si="8"/>
        <v>34</v>
      </c>
      <c r="L37" s="28"/>
      <c r="M37" s="28"/>
      <c r="N37" s="24"/>
      <c r="O37" s="24"/>
      <c r="P37" s="25">
        <f t="shared" si="9"/>
        <v>0</v>
      </c>
      <c r="Q37" s="25">
        <f t="shared" si="10"/>
        <v>0</v>
      </c>
      <c r="R37" s="25">
        <f t="shared" si="11"/>
        <v>0</v>
      </c>
      <c r="S37" s="25">
        <f t="shared" si="12"/>
        <v>0</v>
      </c>
      <c r="W37" s="2"/>
      <c r="X37" s="2"/>
      <c r="Y37" s="2"/>
    </row>
    <row r="38" spans="1:25" x14ac:dyDescent="0.25">
      <c r="A38" s="10">
        <v>36</v>
      </c>
      <c r="B38" s="20">
        <f t="shared" si="5"/>
        <v>36</v>
      </c>
      <c r="C38" s="11">
        <f t="shared" si="0"/>
        <v>20.124000000000002</v>
      </c>
      <c r="D38" s="11">
        <f t="shared" si="1"/>
        <v>6.539040511923969</v>
      </c>
      <c r="E38" s="11">
        <f t="shared" si="2"/>
        <v>46.438128891600911</v>
      </c>
      <c r="F38" s="14">
        <f t="shared" si="6"/>
        <v>35</v>
      </c>
      <c r="G38" s="42">
        <f t="shared" si="13"/>
        <v>103.5</v>
      </c>
      <c r="H38" s="16">
        <f t="shared" si="3"/>
        <v>61.893000000000008</v>
      </c>
      <c r="I38" s="16">
        <f t="shared" si="4"/>
        <v>17.646010126491074</v>
      </c>
      <c r="J38" s="16">
        <f t="shared" si="7"/>
        <v>138.53044263697197</v>
      </c>
      <c r="K38" s="34">
        <f t="shared" si="8"/>
        <v>35</v>
      </c>
      <c r="L38" s="28"/>
      <c r="M38" s="29"/>
      <c r="N38" s="26"/>
      <c r="O38" s="26"/>
      <c r="P38" s="25">
        <f t="shared" si="9"/>
        <v>0</v>
      </c>
      <c r="Q38" s="25">
        <f t="shared" si="10"/>
        <v>0</v>
      </c>
      <c r="R38" s="25">
        <f t="shared" si="11"/>
        <v>0</v>
      </c>
      <c r="S38" s="25">
        <f t="shared" si="12"/>
        <v>0</v>
      </c>
      <c r="W38" s="2"/>
      <c r="X38" s="2"/>
      <c r="Y38" s="2"/>
    </row>
    <row r="39" spans="1:25" x14ac:dyDescent="0.25">
      <c r="A39" s="10">
        <v>37</v>
      </c>
      <c r="B39" s="20">
        <f t="shared" si="5"/>
        <v>37</v>
      </c>
      <c r="C39" s="11">
        <f t="shared" si="0"/>
        <v>20.683</v>
      </c>
      <c r="D39" s="11">
        <f t="shared" si="1"/>
        <v>6.6992808015544387</v>
      </c>
      <c r="E39" s="11">
        <f t="shared" si="2"/>
        <v>47.690805729373977</v>
      </c>
      <c r="F39" s="14">
        <f t="shared" si="6"/>
        <v>36</v>
      </c>
      <c r="G39" s="42">
        <f t="shared" si="13"/>
        <v>113</v>
      </c>
      <c r="H39" s="16">
        <f t="shared" si="3"/>
        <v>67.574000000000012</v>
      </c>
      <c r="I39" s="16">
        <f t="shared" si="4"/>
        <v>19.069765110231607</v>
      </c>
      <c r="J39" s="16">
        <f t="shared" si="7"/>
        <v>150.90455756698671</v>
      </c>
      <c r="K39" s="34">
        <f t="shared" si="8"/>
        <v>36</v>
      </c>
      <c r="L39" s="28"/>
      <c r="M39" s="28"/>
      <c r="N39" s="24"/>
      <c r="O39" s="24"/>
      <c r="P39" s="25">
        <f t="shared" si="9"/>
        <v>0</v>
      </c>
      <c r="Q39" s="25">
        <f t="shared" si="10"/>
        <v>0</v>
      </c>
      <c r="R39" s="25">
        <f t="shared" si="11"/>
        <v>0</v>
      </c>
      <c r="S39" s="25">
        <f t="shared" si="12"/>
        <v>0</v>
      </c>
      <c r="W39" s="2"/>
      <c r="X39" s="2"/>
      <c r="Y39" s="2"/>
    </row>
    <row r="40" spans="1:25" x14ac:dyDescent="0.25">
      <c r="A40" s="10">
        <v>38</v>
      </c>
      <c r="B40" s="20">
        <f t="shared" si="5"/>
        <v>38</v>
      </c>
      <c r="C40" s="11">
        <f t="shared" si="0"/>
        <v>21.241999999999997</v>
      </c>
      <c r="D40" s="11">
        <f t="shared" si="1"/>
        <v>6.859017711252279</v>
      </c>
      <c r="E40" s="11">
        <f t="shared" si="2"/>
        <v>48.942605847097703</v>
      </c>
      <c r="F40" s="14">
        <f t="shared" si="6"/>
        <v>37</v>
      </c>
      <c r="G40" s="42">
        <f t="shared" si="13"/>
        <v>122.5</v>
      </c>
      <c r="H40" s="16">
        <f t="shared" si="3"/>
        <v>73.25500000000001</v>
      </c>
      <c r="I40" s="16">
        <f t="shared" si="4"/>
        <v>20.479638154475385</v>
      </c>
      <c r="J40" s="16">
        <f t="shared" si="7"/>
        <v>163.2544947857113</v>
      </c>
      <c r="K40" s="34">
        <f t="shared" si="8"/>
        <v>37</v>
      </c>
      <c r="L40" s="28"/>
      <c r="M40" s="28"/>
      <c r="N40" s="24"/>
      <c r="O40" s="24"/>
      <c r="P40" s="25">
        <f t="shared" si="9"/>
        <v>0</v>
      </c>
      <c r="Q40" s="25">
        <f t="shared" si="10"/>
        <v>0</v>
      </c>
      <c r="R40" s="25">
        <f t="shared" si="11"/>
        <v>0</v>
      </c>
      <c r="S40" s="25">
        <f t="shared" si="12"/>
        <v>0</v>
      </c>
      <c r="W40" s="2"/>
      <c r="X40" s="2"/>
      <c r="Y40" s="2"/>
    </row>
    <row r="41" spans="1:25" x14ac:dyDescent="0.25">
      <c r="A41" s="10">
        <v>39</v>
      </c>
      <c r="B41" s="20">
        <f t="shared" si="5"/>
        <v>39</v>
      </c>
      <c r="C41" s="11">
        <f t="shared" si="0"/>
        <v>21.801000000000002</v>
      </c>
      <c r="D41" s="11">
        <f t="shared" si="1"/>
        <v>7.0182660106137922</v>
      </c>
      <c r="E41" s="11">
        <f t="shared" si="2"/>
        <v>50.193554968485692</v>
      </c>
      <c r="F41" s="14">
        <f t="shared" si="6"/>
        <v>38</v>
      </c>
      <c r="G41" s="42">
        <f t="shared" si="13"/>
        <v>132</v>
      </c>
      <c r="H41" s="16">
        <f t="shared" si="3"/>
        <v>78.936000000000007</v>
      </c>
      <c r="I41" s="16">
        <f t="shared" si="4"/>
        <v>21.876828219051273</v>
      </c>
      <c r="J41" s="16">
        <f t="shared" si="7"/>
        <v>175.5823424815143</v>
      </c>
      <c r="K41" s="34">
        <f t="shared" si="8"/>
        <v>38</v>
      </c>
      <c r="L41" s="36"/>
      <c r="M41" s="37"/>
      <c r="N41" s="37"/>
      <c r="O41" s="37"/>
      <c r="P41" s="25">
        <f t="shared" si="9"/>
        <v>0</v>
      </c>
      <c r="Q41" s="25">
        <f t="shared" si="10"/>
        <v>0</v>
      </c>
      <c r="R41" s="25">
        <f t="shared" si="11"/>
        <v>0</v>
      </c>
      <c r="S41" s="25">
        <f t="shared" si="12"/>
        <v>0</v>
      </c>
      <c r="W41" s="2"/>
      <c r="X41" s="2"/>
      <c r="Y41" s="2"/>
    </row>
    <row r="42" spans="1:25" x14ac:dyDescent="0.25">
      <c r="A42" s="10">
        <v>40</v>
      </c>
      <c r="B42" s="20">
        <f t="shared" si="5"/>
        <v>40</v>
      </c>
      <c r="C42" s="11">
        <f t="shared" si="0"/>
        <v>22.36</v>
      </c>
      <c r="D42" s="11">
        <f t="shared" si="1"/>
        <v>7.1770396686687832</v>
      </c>
      <c r="E42" s="11">
        <f t="shared" si="2"/>
        <v>51.443677422931465</v>
      </c>
      <c r="F42" s="14">
        <f t="shared" si="6"/>
        <v>39</v>
      </c>
      <c r="G42" s="42">
        <f t="shared" si="13"/>
        <v>141.5</v>
      </c>
      <c r="H42" s="16">
        <f t="shared" si="3"/>
        <v>84.617000000000004</v>
      </c>
      <c r="I42" s="16">
        <f t="shared" si="4"/>
        <v>23.262351905082731</v>
      </c>
      <c r="J42" s="16">
        <f t="shared" si="7"/>
        <v>187.88987123468576</v>
      </c>
      <c r="K42" s="34">
        <f t="shared" si="8"/>
        <v>39</v>
      </c>
      <c r="L42" s="28"/>
      <c r="M42" s="28"/>
      <c r="N42" s="24"/>
      <c r="O42" s="24"/>
      <c r="P42" s="25">
        <f t="shared" si="9"/>
        <v>0</v>
      </c>
      <c r="Q42" s="25">
        <f t="shared" si="10"/>
        <v>0</v>
      </c>
      <c r="R42" s="25">
        <f t="shared" si="11"/>
        <v>0</v>
      </c>
      <c r="S42" s="25">
        <f t="shared" si="12"/>
        <v>0</v>
      </c>
      <c r="W42" s="2"/>
      <c r="X42" s="2"/>
      <c r="Y42" s="2"/>
    </row>
    <row r="43" spans="1:25" x14ac:dyDescent="0.25">
      <c r="A43" s="10">
        <v>41</v>
      </c>
      <c r="B43" s="20">
        <f t="shared" si="5"/>
        <v>41</v>
      </c>
      <c r="C43" s="11">
        <f t="shared" si="0"/>
        <v>22.919</v>
      </c>
      <c r="D43" s="11">
        <f t="shared" si="1"/>
        <v>7.3353519161881948</v>
      </c>
      <c r="E43" s="11">
        <f t="shared" si="2"/>
        <v>52.692996254027769</v>
      </c>
      <c r="F43" s="14">
        <f t="shared" si="6"/>
        <v>40</v>
      </c>
      <c r="G43" s="42">
        <v>151</v>
      </c>
      <c r="H43" s="16">
        <f t="shared" si="3"/>
        <v>90.298000000000016</v>
      </c>
      <c r="I43" s="16">
        <f t="shared" si="4"/>
        <v>24.637081585210524</v>
      </c>
      <c r="J43" s="16">
        <f t="shared" si="7"/>
        <v>200.17860042757502</v>
      </c>
      <c r="K43" s="34">
        <f t="shared" si="8"/>
        <v>40</v>
      </c>
      <c r="L43" s="28">
        <v>56</v>
      </c>
      <c r="M43" s="28"/>
      <c r="N43" s="24"/>
      <c r="O43" s="24"/>
      <c r="P43" s="25">
        <f t="shared" si="9"/>
        <v>0</v>
      </c>
      <c r="Q43" s="25">
        <f t="shared" si="10"/>
        <v>0</v>
      </c>
      <c r="R43" s="25">
        <f t="shared" si="11"/>
        <v>0</v>
      </c>
      <c r="S43" s="25">
        <f t="shared" si="12"/>
        <v>0</v>
      </c>
      <c r="W43" s="2"/>
      <c r="X43" s="2"/>
      <c r="Y43" s="2"/>
    </row>
    <row r="44" spans="1:25" x14ac:dyDescent="0.25">
      <c r="A44" s="10">
        <v>42</v>
      </c>
      <c r="B44" s="20">
        <f t="shared" si="5"/>
        <v>42</v>
      </c>
      <c r="C44" s="11">
        <f t="shared" si="0"/>
        <v>23.478000000000002</v>
      </c>
      <c r="D44" s="11">
        <f t="shared" si="1"/>
        <v>7.4932153017418202</v>
      </c>
      <c r="E44" s="11">
        <f t="shared" si="2"/>
        <v>53.941533317200339</v>
      </c>
      <c r="F44" s="14">
        <v>40</v>
      </c>
      <c r="G44" s="42">
        <f>G43-L43</f>
        <v>95</v>
      </c>
      <c r="H44" s="16">
        <f t="shared" si="3"/>
        <v>56.81</v>
      </c>
      <c r="I44" s="16">
        <f t="shared" si="4"/>
        <v>16.359190460575888</v>
      </c>
      <c r="J44" s="16">
        <f t="shared" si="7"/>
        <v>127.43634005216967</v>
      </c>
      <c r="K44" s="34">
        <v>40</v>
      </c>
      <c r="L44" s="28"/>
      <c r="M44" s="29"/>
      <c r="N44" s="26"/>
      <c r="O44" s="26"/>
      <c r="P44" s="25">
        <f t="shared" si="9"/>
        <v>0</v>
      </c>
      <c r="Q44" s="25">
        <f t="shared" si="10"/>
        <v>0</v>
      </c>
      <c r="R44" s="25">
        <f t="shared" si="11"/>
        <v>0</v>
      </c>
      <c r="S44" s="25">
        <f t="shared" si="12"/>
        <v>0</v>
      </c>
      <c r="W44" s="2"/>
      <c r="X44" s="2"/>
      <c r="Y44" s="2"/>
    </row>
    <row r="45" spans="1:25" x14ac:dyDescent="0.25">
      <c r="A45" s="10">
        <v>43</v>
      </c>
      <c r="B45" s="20">
        <f t="shared" si="5"/>
        <v>43</v>
      </c>
      <c r="C45" s="11">
        <f t="shared" si="0"/>
        <v>24.036999999999999</v>
      </c>
      <c r="D45" s="11">
        <f t="shared" si="1"/>
        <v>7.6506417422667603</v>
      </c>
      <c r="E45" s="11">
        <f t="shared" si="2"/>
        <v>55.18930936778127</v>
      </c>
      <c r="F45" s="14">
        <f t="shared" si="6"/>
        <v>41</v>
      </c>
      <c r="G45" s="42">
        <f>$G$44+(F45-$F$44)*($G$53-$G$44)/($F$53-$F$44)</f>
        <v>104.88888888888889</v>
      </c>
      <c r="H45" s="16">
        <f t="shared" si="3"/>
        <v>62.723555555555556</v>
      </c>
      <c r="I45" s="16">
        <f t="shared" si="4"/>
        <v>17.855080142483615</v>
      </c>
      <c r="J45" s="16">
        <f t="shared" si="7"/>
        <v>140.34112384075155</v>
      </c>
      <c r="K45" s="34">
        <f t="shared" si="8"/>
        <v>41</v>
      </c>
      <c r="L45" s="28"/>
      <c r="M45" s="28"/>
      <c r="N45" s="24"/>
      <c r="O45" s="24"/>
      <c r="P45" s="25">
        <f t="shared" si="9"/>
        <v>0</v>
      </c>
      <c r="Q45" s="25">
        <f t="shared" si="10"/>
        <v>0</v>
      </c>
      <c r="R45" s="25">
        <f t="shared" si="11"/>
        <v>0</v>
      </c>
      <c r="S45" s="25">
        <f t="shared" si="12"/>
        <v>0</v>
      </c>
      <c r="W45" s="2"/>
      <c r="X45" s="2"/>
      <c r="Y45" s="2"/>
    </row>
    <row r="46" spans="1:25" x14ac:dyDescent="0.25">
      <c r="A46" s="10">
        <v>44</v>
      </c>
      <c r="B46" s="20">
        <f t="shared" si="5"/>
        <v>44</v>
      </c>
      <c r="C46" s="11">
        <f t="shared" si="0"/>
        <v>24.596</v>
      </c>
      <c r="D46" s="11">
        <f t="shared" si="1"/>
        <v>7.8076425687993254</v>
      </c>
      <c r="E46" s="11">
        <f t="shared" si="2"/>
        <v>56.436344140658825</v>
      </c>
      <c r="F46" s="14">
        <f t="shared" si="6"/>
        <v>42</v>
      </c>
      <c r="G46" s="42">
        <f t="shared" ref="G46:G52" si="14">$G$44+(F46-$F$44)*($G$53-$G$44)/($F$53-$F$44)</f>
        <v>114.77777777777777</v>
      </c>
      <c r="H46" s="16">
        <f t="shared" si="3"/>
        <v>68.637111111111111</v>
      </c>
      <c r="I46" s="16">
        <f t="shared" si="4"/>
        <v>19.334617901691367</v>
      </c>
      <c r="J46" s="16">
        <f t="shared" si="7"/>
        <v>153.217428030631</v>
      </c>
      <c r="K46" s="34">
        <f t="shared" si="8"/>
        <v>42</v>
      </c>
      <c r="L46" s="28"/>
      <c r="M46" s="28"/>
      <c r="N46" s="24"/>
      <c r="O46" s="24"/>
      <c r="P46" s="25">
        <f t="shared" si="9"/>
        <v>0</v>
      </c>
      <c r="Q46" s="25">
        <f t="shared" si="10"/>
        <v>0</v>
      </c>
      <c r="R46" s="25">
        <f t="shared" si="11"/>
        <v>0</v>
      </c>
      <c r="S46" s="25">
        <f t="shared" si="12"/>
        <v>0</v>
      </c>
      <c r="W46" s="2"/>
      <c r="X46" s="2"/>
      <c r="Y46" s="2"/>
    </row>
    <row r="47" spans="1:25" x14ac:dyDescent="0.25">
      <c r="A47" s="10">
        <v>45</v>
      </c>
      <c r="B47" s="20">
        <f t="shared" si="5"/>
        <v>45</v>
      </c>
      <c r="C47" s="11">
        <f t="shared" si="0"/>
        <v>25.155000000000001</v>
      </c>
      <c r="D47" s="11">
        <f t="shared" si="1"/>
        <v>7.9642285679322837</v>
      </c>
      <c r="E47" s="11">
        <f t="shared" si="2"/>
        <v>57.682656422482061</v>
      </c>
      <c r="F47" s="14">
        <f t="shared" si="6"/>
        <v>43</v>
      </c>
      <c r="G47" s="42">
        <f t="shared" si="14"/>
        <v>124.66666666666667</v>
      </c>
      <c r="H47" s="16">
        <f t="shared" si="3"/>
        <v>74.550666666666686</v>
      </c>
      <c r="I47" s="16">
        <f t="shared" si="4"/>
        <v>20.799372750165091</v>
      </c>
      <c r="J47" s="16">
        <f t="shared" si="7"/>
        <v>166.06798531764866</v>
      </c>
      <c r="K47" s="34">
        <f t="shared" si="8"/>
        <v>43</v>
      </c>
      <c r="L47" s="36"/>
      <c r="M47" s="36"/>
      <c r="N47" s="36"/>
      <c r="O47" s="36"/>
      <c r="P47" s="25">
        <f t="shared" si="9"/>
        <v>0</v>
      </c>
      <c r="Q47" s="25">
        <f t="shared" si="10"/>
        <v>0</v>
      </c>
      <c r="R47" s="25">
        <f t="shared" si="11"/>
        <v>0</v>
      </c>
      <c r="S47" s="25">
        <f t="shared" si="12"/>
        <v>0</v>
      </c>
      <c r="W47" s="2"/>
      <c r="X47" s="2"/>
      <c r="Y47" s="2"/>
    </row>
    <row r="48" spans="1:25" x14ac:dyDescent="0.25">
      <c r="A48" s="10">
        <v>46</v>
      </c>
      <c r="B48" s="20">
        <f t="shared" si="5"/>
        <v>46</v>
      </c>
      <c r="C48" s="11">
        <f t="shared" si="0"/>
        <v>25.714000000000002</v>
      </c>
      <c r="D48" s="11">
        <f t="shared" si="1"/>
        <v>8.1204100194831259</v>
      </c>
      <c r="E48" s="11">
        <f t="shared" si="2"/>
        <v>58.928264117266451</v>
      </c>
      <c r="F48" s="14">
        <f t="shared" si="6"/>
        <v>44</v>
      </c>
      <c r="G48" s="42">
        <f t="shared" si="14"/>
        <v>134.55555555555554</v>
      </c>
      <c r="H48" s="16">
        <f t="shared" si="3"/>
        <v>80.464222222222219</v>
      </c>
      <c r="I48" s="16">
        <f>EXP(-1.0587+0.8836*LN(H48)+0.284)</f>
        <v>22.250650624858352</v>
      </c>
      <c r="J48" s="16">
        <f t="shared" si="7"/>
        <v>178.89507020866532</v>
      </c>
      <c r="K48" s="34">
        <f t="shared" si="8"/>
        <v>44</v>
      </c>
      <c r="L48" s="28"/>
      <c r="M48" s="29"/>
      <c r="N48" s="26"/>
      <c r="O48" s="26"/>
      <c r="P48" s="25">
        <f t="shared" si="9"/>
        <v>0</v>
      </c>
      <c r="Q48" s="25">
        <f t="shared" si="10"/>
        <v>0</v>
      </c>
      <c r="R48" s="25">
        <f t="shared" si="11"/>
        <v>0</v>
      </c>
      <c r="S48" s="25">
        <f t="shared" si="12"/>
        <v>0</v>
      </c>
      <c r="W48" s="2"/>
      <c r="X48" s="2"/>
      <c r="Y48" s="2"/>
    </row>
    <row r="49" spans="1:25" x14ac:dyDescent="0.25">
      <c r="A49" s="10">
        <v>47</v>
      </c>
      <c r="B49" s="20">
        <f t="shared" si="5"/>
        <v>47</v>
      </c>
      <c r="C49" s="11">
        <f t="shared" si="0"/>
        <v>26.273</v>
      </c>
      <c r="D49" s="11">
        <f t="shared" si="1"/>
        <v>8.2761967307944211</v>
      </c>
      <c r="E49" s="11">
        <f t="shared" si="2"/>
        <v>60.173184306133614</v>
      </c>
      <c r="F49" s="14">
        <f t="shared" si="6"/>
        <v>45</v>
      </c>
      <c r="G49" s="42">
        <f t="shared" si="14"/>
        <v>144.44444444444446</v>
      </c>
      <c r="H49" s="16">
        <f t="shared" si="3"/>
        <v>86.377777777777794</v>
      </c>
      <c r="I49" s="16">
        <f t="shared" ref="I49:I96" si="15">EXP(-1.0587+0.8836*LN(H49)+0.284)</f>
        <v>23.689554621982808</v>
      </c>
      <c r="J49" s="16">
        <f t="shared" si="7"/>
        <v>191.70060392958305</v>
      </c>
      <c r="K49" s="34">
        <f t="shared" si="8"/>
        <v>45</v>
      </c>
      <c r="L49" s="28"/>
      <c r="M49" s="28"/>
      <c r="N49" s="24"/>
      <c r="O49" s="24"/>
      <c r="P49" s="25">
        <f t="shared" si="9"/>
        <v>0</v>
      </c>
      <c r="Q49" s="25">
        <f t="shared" si="10"/>
        <v>0</v>
      </c>
      <c r="R49" s="25">
        <f t="shared" si="11"/>
        <v>0</v>
      </c>
      <c r="S49" s="25">
        <f t="shared" si="12"/>
        <v>0</v>
      </c>
      <c r="W49" s="2"/>
      <c r="X49" s="2"/>
      <c r="Y49" s="2"/>
    </row>
    <row r="50" spans="1:25" x14ac:dyDescent="0.25">
      <c r="A50" s="10">
        <v>48</v>
      </c>
      <c r="B50" s="20">
        <f t="shared" si="5"/>
        <v>48</v>
      </c>
      <c r="C50" s="11">
        <f t="shared" si="0"/>
        <v>26.832000000000001</v>
      </c>
      <c r="D50" s="11">
        <f t="shared" si="1"/>
        <v>8.4315980680326312</v>
      </c>
      <c r="E50" s="11">
        <f t="shared" si="2"/>
        <v>61.4174333018235</v>
      </c>
      <c r="F50" s="14">
        <f>F49+1</f>
        <v>46</v>
      </c>
      <c r="G50" s="42">
        <f t="shared" si="14"/>
        <v>154.33333333333334</v>
      </c>
      <c r="H50" s="16">
        <f t="shared" si="3"/>
        <v>92.291333333333341</v>
      </c>
      <c r="I50" s="16">
        <f t="shared" si="15"/>
        <v>25.117028248833364</v>
      </c>
      <c r="J50" s="16">
        <f t="shared" si="7"/>
        <v>204.48622975560701</v>
      </c>
      <c r="K50" s="34">
        <f t="shared" si="8"/>
        <v>46</v>
      </c>
      <c r="L50" s="28"/>
      <c r="M50" s="29"/>
      <c r="N50" s="26"/>
      <c r="O50" s="26"/>
      <c r="P50" s="25"/>
      <c r="Q50" s="25"/>
      <c r="R50" s="25"/>
      <c r="S50" s="25"/>
      <c r="W50" s="2"/>
      <c r="X50" s="2"/>
      <c r="Y50" s="2"/>
    </row>
    <row r="51" spans="1:25" x14ac:dyDescent="0.25">
      <c r="A51" s="10">
        <v>49</v>
      </c>
      <c r="B51" s="20">
        <f t="shared" si="5"/>
        <v>49</v>
      </c>
      <c r="C51" s="11">
        <f t="shared" si="0"/>
        <v>27.391000000000002</v>
      </c>
      <c r="D51" s="11">
        <f t="shared" si="1"/>
        <v>8.5866229848050555</v>
      </c>
      <c r="E51" s="11">
        <f t="shared" si="2"/>
        <v>62.661026698535487</v>
      </c>
      <c r="F51" s="14">
        <f t="shared" si="6"/>
        <v>47</v>
      </c>
      <c r="G51" s="42">
        <f t="shared" si="14"/>
        <v>164.22222222222223</v>
      </c>
      <c r="H51" s="16">
        <f t="shared" si="3"/>
        <v>98.204888888888902</v>
      </c>
      <c r="I51" s="16">
        <f t="shared" si="15"/>
        <v>26.533887266447675</v>
      </c>
      <c r="J51" s="16">
        <f t="shared" si="7"/>
        <v>217.25336847054453</v>
      </c>
      <c r="K51" s="34">
        <f t="shared" si="8"/>
        <v>47</v>
      </c>
      <c r="L51" s="28"/>
      <c r="M51" s="28"/>
      <c r="N51" s="24"/>
      <c r="O51" s="24"/>
      <c r="P51" s="25"/>
      <c r="Q51" s="25"/>
      <c r="R51" s="25"/>
      <c r="S51" s="25"/>
      <c r="W51" s="2"/>
      <c r="X51" s="2"/>
      <c r="Y51" s="2"/>
    </row>
    <row r="52" spans="1:25" x14ac:dyDescent="0.25">
      <c r="A52" s="10">
        <v>50</v>
      </c>
      <c r="B52" s="20">
        <f t="shared" si="5"/>
        <v>50</v>
      </c>
      <c r="C52" s="11">
        <f t="shared" si="0"/>
        <v>27.95</v>
      </c>
      <c r="D52" s="11">
        <f t="shared" si="1"/>
        <v>8.7412800483747422</v>
      </c>
      <c r="E52" s="11">
        <f t="shared" si="2"/>
        <v>63.903979417586015</v>
      </c>
      <c r="F52" s="14">
        <f t="shared" si="6"/>
        <v>48</v>
      </c>
      <c r="G52" s="42">
        <f t="shared" si="14"/>
        <v>174.11111111111111</v>
      </c>
      <c r="H52" s="16">
        <f t="shared" si="3"/>
        <v>104.11844444444446</v>
      </c>
      <c r="I52" s="16">
        <f t="shared" si="15"/>
        <v>27.940843640496194</v>
      </c>
      <c r="J52" s="16">
        <f t="shared" si="7"/>
        <v>230.00326008127163</v>
      </c>
      <c r="K52" s="34">
        <f t="shared" si="8"/>
        <v>48</v>
      </c>
      <c r="L52" s="28"/>
      <c r="M52" s="28"/>
      <c r="N52" s="24"/>
      <c r="O52" s="24"/>
      <c r="P52" s="25"/>
      <c r="Q52" s="25"/>
      <c r="R52" s="25"/>
      <c r="S52" s="25"/>
      <c r="W52" s="2"/>
      <c r="X52" s="2"/>
      <c r="Y52" s="2"/>
    </row>
    <row r="53" spans="1:25" x14ac:dyDescent="0.25">
      <c r="A53" s="10">
        <v>51</v>
      </c>
      <c r="B53" s="20">
        <f t="shared" si="5"/>
        <v>51</v>
      </c>
      <c r="C53" s="11">
        <f t="shared" si="0"/>
        <v>28.508999999999997</v>
      </c>
      <c r="D53" s="11">
        <f t="shared" si="1"/>
        <v>8.8955774637189666</v>
      </c>
      <c r="E53" s="11">
        <f t="shared" si="2"/>
        <v>65.146305749310528</v>
      </c>
      <c r="F53" s="14">
        <f t="shared" si="6"/>
        <v>49</v>
      </c>
      <c r="G53" s="17">
        <v>184</v>
      </c>
      <c r="H53" s="16">
        <f t="shared" si="3"/>
        <v>110.03200000000001</v>
      </c>
      <c r="I53" s="16">
        <f t="shared" si="15"/>
        <v>29.338523894513916</v>
      </c>
      <c r="J53" s="16">
        <f t="shared" si="7"/>
        <v>242.73699578294506</v>
      </c>
      <c r="K53" s="34">
        <f t="shared" si="8"/>
        <v>49</v>
      </c>
      <c r="L53" s="28">
        <v>64</v>
      </c>
      <c r="M53" s="28"/>
      <c r="N53" s="24"/>
      <c r="O53" s="24"/>
      <c r="P53" s="25"/>
      <c r="Q53" s="25"/>
      <c r="R53" s="25"/>
      <c r="S53" s="25"/>
      <c r="W53" s="2"/>
      <c r="X53" s="2"/>
      <c r="Y53" s="2"/>
    </row>
    <row r="54" spans="1:25" x14ac:dyDescent="0.25">
      <c r="A54" s="10">
        <v>52</v>
      </c>
      <c r="B54" s="20">
        <f t="shared" si="5"/>
        <v>52</v>
      </c>
      <c r="C54" s="11">
        <f t="shared" si="0"/>
        <v>29.068000000000005</v>
      </c>
      <c r="D54" s="11">
        <f t="shared" si="1"/>
        <v>9.0495230956474586</v>
      </c>
      <c r="E54" s="11">
        <f t="shared" si="2"/>
        <v>66.388019391585985</v>
      </c>
      <c r="F54" s="14">
        <v>49</v>
      </c>
      <c r="G54" s="17">
        <f>G53-L53</f>
        <v>120</v>
      </c>
      <c r="H54" s="16">
        <f t="shared" si="3"/>
        <v>71.760000000000005</v>
      </c>
      <c r="I54" s="16">
        <f t="shared" si="15"/>
        <v>20.109893936516215</v>
      </c>
      <c r="J54" s="16">
        <f t="shared" si="7"/>
        <v>160.0067319394324</v>
      </c>
      <c r="K54" s="34">
        <v>49</v>
      </c>
      <c r="L54" s="36"/>
      <c r="M54" s="36"/>
      <c r="N54" s="36"/>
      <c r="O54" s="36"/>
      <c r="P54" s="25"/>
      <c r="Q54" s="25"/>
      <c r="R54" s="25"/>
      <c r="S54" s="25"/>
      <c r="W54" s="2"/>
      <c r="X54" s="2"/>
      <c r="Y54" s="2"/>
    </row>
    <row r="55" spans="1:25" x14ac:dyDescent="0.25">
      <c r="A55" s="10">
        <v>53</v>
      </c>
      <c r="B55" s="20">
        <f t="shared" si="5"/>
        <v>53</v>
      </c>
      <c r="C55" s="11">
        <f t="shared" si="0"/>
        <v>29.627000000000002</v>
      </c>
      <c r="D55" s="11">
        <f t="shared" si="1"/>
        <v>9.203124489171076</v>
      </c>
      <c r="E55" s="11">
        <f t="shared" si="2"/>
        <v>67.629133485306284</v>
      </c>
      <c r="F55" s="14">
        <f t="shared" si="6"/>
        <v>50</v>
      </c>
      <c r="G55" s="17">
        <f>$G$54+(F55-$F$54)*($G$65-$G$54)/($F$65-$F$54)</f>
        <v>128.72727272727272</v>
      </c>
      <c r="H55" s="16">
        <f t="shared" si="3"/>
        <v>76.978909090909099</v>
      </c>
      <c r="I55" s="16">
        <f t="shared" si="15"/>
        <v>21.396864927225952</v>
      </c>
      <c r="J55" s="16">
        <f t="shared" si="7"/>
        <v>171.33780641491853</v>
      </c>
      <c r="K55" s="34">
        <f t="shared" si="8"/>
        <v>50</v>
      </c>
      <c r="L55" s="28"/>
      <c r="M55" s="29"/>
      <c r="N55" s="26"/>
      <c r="O55" s="26"/>
      <c r="P55" s="25"/>
      <c r="Q55" s="25"/>
      <c r="R55" s="25"/>
      <c r="S55" s="25"/>
      <c r="W55" s="2"/>
      <c r="X55" s="2"/>
      <c r="Y55" s="2"/>
    </row>
    <row r="56" spans="1:25" x14ac:dyDescent="0.25">
      <c r="A56" s="10">
        <v>54</v>
      </c>
      <c r="B56" s="20">
        <f t="shared" si="5"/>
        <v>54</v>
      </c>
      <c r="C56" s="11">
        <f t="shared" si="0"/>
        <v>30.186</v>
      </c>
      <c r="D56" s="11">
        <f t="shared" si="1"/>
        <v>9.3563888882898603</v>
      </c>
      <c r="E56" s="11">
        <f t="shared" si="2"/>
        <v>68.869660647104837</v>
      </c>
      <c r="F56" s="14">
        <f t="shared" si="6"/>
        <v>51</v>
      </c>
      <c r="G56" s="17">
        <f t="shared" ref="G56:G64" si="16">$G$54+(F56-$F$54)*($G$65-$G$54)/($F$65-$F$54)</f>
        <v>137.45454545454544</v>
      </c>
      <c r="H56" s="16">
        <f t="shared" si="3"/>
        <v>82.197818181818178</v>
      </c>
      <c r="I56" s="16">
        <f t="shared" si="15"/>
        <v>22.673711538153317</v>
      </c>
      <c r="J56" s="16">
        <f t="shared" si="7"/>
        <v>182.65124759561704</v>
      </c>
      <c r="K56" s="34">
        <f t="shared" si="8"/>
        <v>51</v>
      </c>
      <c r="L56" s="24"/>
      <c r="M56" s="26"/>
      <c r="N56" s="26"/>
      <c r="O56" s="26"/>
      <c r="P56" s="25"/>
      <c r="Q56" s="25"/>
      <c r="R56" s="25"/>
      <c r="S56" s="25"/>
      <c r="W56" s="2"/>
      <c r="X56" s="2"/>
      <c r="Y56" s="2"/>
    </row>
    <row r="57" spans="1:25" x14ac:dyDescent="0.25">
      <c r="A57" s="10">
        <v>55</v>
      </c>
      <c r="B57" s="20">
        <f t="shared" si="5"/>
        <v>55</v>
      </c>
      <c r="C57" s="11">
        <f t="shared" si="0"/>
        <v>30.745000000000001</v>
      </c>
      <c r="D57" s="11">
        <f t="shared" si="1"/>
        <v>9.5093232533499226</v>
      </c>
      <c r="E57" s="11">
        <f t="shared" si="2"/>
        <v>70.109612999584456</v>
      </c>
      <c r="F57" s="14">
        <f t="shared" si="6"/>
        <v>52</v>
      </c>
      <c r="G57" s="17">
        <f t="shared" si="16"/>
        <v>146.18181818181819</v>
      </c>
      <c r="H57" s="16">
        <f t="shared" si="3"/>
        <v>87.416727272727286</v>
      </c>
      <c r="I57" s="16">
        <f t="shared" si="15"/>
        <v>23.941149758006731</v>
      </c>
      <c r="J57" s="16">
        <f t="shared" si="7"/>
        <v>193.94830249519507</v>
      </c>
      <c r="K57" s="34">
        <f t="shared" si="8"/>
        <v>52</v>
      </c>
      <c r="L57" s="24"/>
      <c r="M57" s="24"/>
      <c r="N57" s="24"/>
      <c r="O57" s="24"/>
      <c r="P57" s="25"/>
      <c r="Q57" s="25"/>
      <c r="R57" s="25"/>
      <c r="S57" s="25"/>
      <c r="W57" s="2"/>
      <c r="X57" s="2"/>
      <c r="Y57" s="2"/>
    </row>
    <row r="58" spans="1:25" x14ac:dyDescent="0.25">
      <c r="A58" s="10">
        <v>56</v>
      </c>
      <c r="B58" s="20">
        <f t="shared" si="5"/>
        <v>56</v>
      </c>
      <c r="C58" s="11">
        <f t="shared" si="0"/>
        <v>31.303999999999998</v>
      </c>
      <c r="D58" s="11">
        <f t="shared" si="1"/>
        <v>9.6619342771023202</v>
      </c>
      <c r="E58" s="11">
        <f t="shared" si="2"/>
        <v>71.349002199286545</v>
      </c>
      <c r="F58" s="14">
        <f t="shared" si="6"/>
        <v>53</v>
      </c>
      <c r="G58" s="17">
        <f t="shared" si="16"/>
        <v>154.90909090909091</v>
      </c>
      <c r="H58" s="16">
        <f t="shared" si="3"/>
        <v>92.635636363636365</v>
      </c>
      <c r="I58" s="16">
        <f t="shared" si="15"/>
        <v>25.199805254378749</v>
      </c>
      <c r="J58" s="16">
        <f t="shared" si="7"/>
        <v>205.23006081804297</v>
      </c>
      <c r="K58" s="34">
        <f t="shared" si="8"/>
        <v>53</v>
      </c>
      <c r="L58" s="24"/>
      <c r="M58" s="24"/>
      <c r="N58" s="24"/>
      <c r="O58" s="24"/>
      <c r="P58" s="25"/>
      <c r="Q58" s="25"/>
      <c r="R58" s="25"/>
      <c r="S58" s="25"/>
      <c r="T58" s="2"/>
      <c r="U58" s="2"/>
      <c r="V58" s="2"/>
      <c r="W58" s="2"/>
      <c r="X58" s="2"/>
      <c r="Y58" s="2"/>
    </row>
    <row r="59" spans="1:25" x14ac:dyDescent="0.25">
      <c r="A59" s="10">
        <v>57</v>
      </c>
      <c r="B59" s="20">
        <f t="shared" si="5"/>
        <v>57</v>
      </c>
      <c r="C59" s="11">
        <f t="shared" si="0"/>
        <v>31.863000000000003</v>
      </c>
      <c r="D59" s="11">
        <f t="shared" si="1"/>
        <v>9.8142283995824187</v>
      </c>
      <c r="E59" s="11">
        <f t="shared" si="2"/>
        <v>72.587839462606041</v>
      </c>
      <c r="F59" s="14">
        <f t="shared" si="6"/>
        <v>54</v>
      </c>
      <c r="G59" s="17">
        <f t="shared" si="16"/>
        <v>163.63636363636363</v>
      </c>
      <c r="H59" s="16">
        <f t="shared" si="3"/>
        <v>97.854545454545459</v>
      </c>
      <c r="I59" s="16">
        <f t="shared" si="15"/>
        <v>26.450229215353271</v>
      </c>
      <c r="J59" s="16">
        <f t="shared" si="7"/>
        <v>216.49748255007361</v>
      </c>
      <c r="K59" s="34">
        <f t="shared" si="8"/>
        <v>54</v>
      </c>
      <c r="L59" s="24"/>
      <c r="M59" s="24"/>
      <c r="N59" s="24"/>
      <c r="O59" s="24"/>
      <c r="P59" s="25"/>
      <c r="Q59" s="25"/>
      <c r="R59" s="25"/>
      <c r="S59" s="25"/>
      <c r="T59" s="2"/>
      <c r="U59" s="2"/>
      <c r="V59" s="2"/>
      <c r="W59" s="2"/>
      <c r="X59" s="2"/>
      <c r="Y59" s="2"/>
    </row>
    <row r="60" spans="1:25" x14ac:dyDescent="0.25">
      <c r="A60" s="10">
        <v>58</v>
      </c>
      <c r="B60" s="20">
        <f t="shared" si="5"/>
        <v>58</v>
      </c>
      <c r="C60" s="11">
        <f t="shared" si="0"/>
        <v>32.422000000000004</v>
      </c>
      <c r="D60" s="11">
        <f t="shared" si="1"/>
        <v>9.9662118219155253</v>
      </c>
      <c r="E60" s="11">
        <f t="shared" si="2"/>
        <v>73.826135589836213</v>
      </c>
      <c r="F60" s="14">
        <f t="shared" si="6"/>
        <v>55</v>
      </c>
      <c r="G60" s="17">
        <f t="shared" si="16"/>
        <v>172.36363636363637</v>
      </c>
      <c r="H60" s="16">
        <f t="shared" si="3"/>
        <v>103.07345454545455</v>
      </c>
      <c r="I60" s="16">
        <f t="shared" si="15"/>
        <v>27.692910715051333</v>
      </c>
      <c r="J60" s="16">
        <f t="shared" si="7"/>
        <v>227.7514194953811</v>
      </c>
      <c r="K60" s="34">
        <f t="shared" si="8"/>
        <v>55</v>
      </c>
      <c r="L60" s="24"/>
      <c r="M60" s="24"/>
      <c r="N60" s="24"/>
      <c r="O60" s="24"/>
      <c r="P60" s="25"/>
      <c r="Q60" s="25"/>
      <c r="R60" s="25"/>
      <c r="S60" s="25"/>
      <c r="T60" s="2"/>
      <c r="U60" s="2"/>
      <c r="V60" s="2"/>
      <c r="W60" s="2"/>
      <c r="X60" s="2"/>
      <c r="Y60" s="2"/>
    </row>
    <row r="61" spans="1:25" x14ac:dyDescent="0.25">
      <c r="A61" s="10">
        <v>59</v>
      </c>
      <c r="B61" s="20">
        <f t="shared" si="5"/>
        <v>59</v>
      </c>
      <c r="C61" s="11">
        <f t="shared" si="0"/>
        <v>32.981000000000002</v>
      </c>
      <c r="D61" s="11">
        <f t="shared" si="1"/>
        <v>10.117890519143423</v>
      </c>
      <c r="E61" s="11">
        <f t="shared" si="2"/>
        <v>75.063900987508134</v>
      </c>
      <c r="F61" s="14">
        <f t="shared" si="6"/>
        <v>56</v>
      </c>
      <c r="G61" s="17">
        <f t="shared" si="16"/>
        <v>181.09090909090909</v>
      </c>
      <c r="H61" s="16">
        <f t="shared" si="3"/>
        <v>108.29236363636365</v>
      </c>
      <c r="I61" s="16">
        <f t="shared" si="15"/>
        <v>28.928286503528717</v>
      </c>
      <c r="J61" s="16">
        <f t="shared" si="7"/>
        <v>238.99263232697919</v>
      </c>
      <c r="K61" s="34">
        <f t="shared" si="8"/>
        <v>56</v>
      </c>
      <c r="L61" s="36"/>
      <c r="M61" s="36"/>
      <c r="N61" s="36"/>
      <c r="O61" s="36"/>
      <c r="P61" s="25"/>
      <c r="Q61" s="25"/>
      <c r="R61" s="25"/>
      <c r="S61" s="25"/>
      <c r="T61" s="2"/>
      <c r="U61" s="2"/>
      <c r="V61" s="2"/>
      <c r="W61" s="2"/>
      <c r="X61" s="2"/>
      <c r="Y61" s="2"/>
    </row>
    <row r="62" spans="1:25" x14ac:dyDescent="0.25">
      <c r="A62" s="10">
        <v>60</v>
      </c>
      <c r="B62" s="20">
        <f t="shared" si="5"/>
        <v>60</v>
      </c>
      <c r="C62" s="11">
        <f t="shared" si="0"/>
        <v>33.54</v>
      </c>
      <c r="D62" s="11">
        <f t="shared" si="1"/>
        <v>10.269270252156668</v>
      </c>
      <c r="E62" s="11">
        <f t="shared" si="2"/>
        <v>76.301145689172856</v>
      </c>
      <c r="F62" s="14">
        <f t="shared" si="6"/>
        <v>57</v>
      </c>
      <c r="G62" s="17">
        <f t="shared" si="16"/>
        <v>189.81818181818181</v>
      </c>
      <c r="H62" s="16">
        <f t="shared" si="3"/>
        <v>113.51127272727273</v>
      </c>
      <c r="I62" s="16">
        <f t="shared" si="15"/>
        <v>30.15674885595752</v>
      </c>
      <c r="J62" s="16">
        <f t="shared" si="7"/>
        <v>250.22180425745935</v>
      </c>
      <c r="K62" s="34">
        <f t="shared" si="8"/>
        <v>57</v>
      </c>
      <c r="L62" s="36"/>
      <c r="M62" s="37"/>
      <c r="N62" s="37"/>
      <c r="O62" s="37"/>
      <c r="P62" s="25"/>
      <c r="Q62" s="25"/>
      <c r="R62" s="25"/>
      <c r="S62" s="25"/>
      <c r="T62" s="2"/>
      <c r="U62" s="2"/>
      <c r="V62" s="2"/>
    </row>
    <row r="63" spans="1:25" x14ac:dyDescent="0.25">
      <c r="A63" s="10">
        <v>61</v>
      </c>
      <c r="B63" s="20">
        <f t="shared" si="5"/>
        <v>61</v>
      </c>
      <c r="C63" s="11">
        <f t="shared" si="0"/>
        <v>34.098999999999997</v>
      </c>
      <c r="D63" s="11">
        <f t="shared" si="1"/>
        <v>10.420356578808905</v>
      </c>
      <c r="E63" s="11">
        <f t="shared" si="2"/>
        <v>77.537879374758845</v>
      </c>
      <c r="F63" s="14">
        <f t="shared" si="6"/>
        <v>58</v>
      </c>
      <c r="G63" s="17">
        <f t="shared" si="16"/>
        <v>198.54545454545456</v>
      </c>
      <c r="H63" s="16">
        <f t="shared" si="3"/>
        <v>118.73018181818183</v>
      </c>
      <c r="I63" s="16">
        <f t="shared" si="15"/>
        <v>31.378651937452979</v>
      </c>
      <c r="J63" s="16">
        <f t="shared" si="7"/>
        <v>261.43955212439727</v>
      </c>
      <c r="K63" s="34">
        <f t="shared" si="8"/>
        <v>58</v>
      </c>
      <c r="L63" s="36"/>
      <c r="M63" s="36"/>
      <c r="N63" s="36"/>
      <c r="O63" s="36"/>
      <c r="P63" s="25"/>
      <c r="Q63" s="25"/>
      <c r="R63" s="25"/>
      <c r="S63" s="25"/>
      <c r="T63" s="2"/>
      <c r="U63" s="2"/>
      <c r="V63" s="2"/>
    </row>
    <row r="64" spans="1:25" x14ac:dyDescent="0.25">
      <c r="A64" s="10">
        <v>62</v>
      </c>
      <c r="B64" s="20">
        <f t="shared" si="5"/>
        <v>62</v>
      </c>
      <c r="C64" s="11">
        <f t="shared" si="0"/>
        <v>34.658000000000001</v>
      </c>
      <c r="D64" s="11">
        <f t="shared" si="1"/>
        <v>10.571154864281645</v>
      </c>
      <c r="E64" s="11">
        <f t="shared" si="2"/>
        <v>78.774111388623865</v>
      </c>
      <c r="F64" s="14">
        <f t="shared" si="6"/>
        <v>59</v>
      </c>
      <c r="G64" s="17">
        <f t="shared" si="16"/>
        <v>207.27272727272725</v>
      </c>
      <c r="H64" s="16">
        <f t="shared" si="3"/>
        <v>123.94909090909091</v>
      </c>
      <c r="I64" s="16">
        <f t="shared" si="15"/>
        <v>32.594317017219979</v>
      </c>
      <c r="J64" s="16">
        <f t="shared" si="7"/>
        <v>272.64643547165809</v>
      </c>
      <c r="K64" s="34">
        <f t="shared" si="8"/>
        <v>59</v>
      </c>
      <c r="L64" s="36"/>
      <c r="M64" s="36"/>
      <c r="N64" s="36"/>
      <c r="O64" s="36"/>
      <c r="P64" s="25"/>
      <c r="Q64" s="25"/>
      <c r="R64" s="25"/>
      <c r="S64" s="25"/>
    </row>
    <row r="65" spans="1:19" x14ac:dyDescent="0.25">
      <c r="A65" s="10">
        <v>63</v>
      </c>
      <c r="B65" s="20">
        <f t="shared" si="5"/>
        <v>63</v>
      </c>
      <c r="C65" s="11">
        <f t="shared" si="0"/>
        <v>35.216999999999999</v>
      </c>
      <c r="D65" s="11">
        <f t="shared" si="1"/>
        <v>10.721670290761447</v>
      </c>
      <c r="E65" s="11">
        <f t="shared" si="2"/>
        <v>80.009850756409506</v>
      </c>
      <c r="F65" s="14">
        <f t="shared" si="6"/>
        <v>60</v>
      </c>
      <c r="G65" s="35">
        <v>216</v>
      </c>
      <c r="H65" s="16">
        <f t="shared" si="3"/>
        <v>129.16800000000001</v>
      </c>
      <c r="I65" s="16">
        <f t="shared" si="15"/>
        <v>33.804036779774435</v>
      </c>
      <c r="J65" s="16">
        <f t="shared" si="7"/>
        <v>283.84296405810716</v>
      </c>
      <c r="K65" s="34">
        <f t="shared" si="8"/>
        <v>60</v>
      </c>
      <c r="L65" s="36">
        <v>71</v>
      </c>
      <c r="M65" s="36"/>
      <c r="N65" s="36"/>
      <c r="O65" s="36"/>
      <c r="P65" s="25"/>
      <c r="Q65" s="25"/>
      <c r="R65" s="25"/>
      <c r="S65" s="25"/>
    </row>
    <row r="66" spans="1:19" x14ac:dyDescent="0.25">
      <c r="A66" s="10">
        <v>64</v>
      </c>
      <c r="B66" s="20">
        <f t="shared" si="5"/>
        <v>64</v>
      </c>
      <c r="C66" s="11">
        <f t="shared" si="0"/>
        <v>35.776000000000003</v>
      </c>
      <c r="D66" s="11">
        <f t="shared" si="1"/>
        <v>10.871907866485202</v>
      </c>
      <c r="E66" s="11">
        <f t="shared" si="2"/>
        <v>81.245106200795064</v>
      </c>
      <c r="F66" s="14">
        <v>60</v>
      </c>
      <c r="G66" s="35">
        <f>G65-L65</f>
        <v>145</v>
      </c>
      <c r="H66" s="16">
        <f t="shared" si="3"/>
        <v>86.710000000000008</v>
      </c>
      <c r="I66" s="16">
        <f t="shared" si="15"/>
        <v>23.770044666555087</v>
      </c>
      <c r="J66" s="16">
        <f t="shared" si="7"/>
        <v>192.41941112758346</v>
      </c>
      <c r="K66" s="34">
        <v>60</v>
      </c>
      <c r="L66" s="36"/>
      <c r="M66" s="36"/>
      <c r="N66" s="36"/>
      <c r="O66" s="36"/>
      <c r="P66" s="25"/>
      <c r="Q66" s="25"/>
      <c r="R66" s="25"/>
      <c r="S66" s="25"/>
    </row>
    <row r="67" spans="1:19" x14ac:dyDescent="0.25">
      <c r="A67" s="10">
        <v>65</v>
      </c>
      <c r="B67" s="20">
        <f t="shared" si="5"/>
        <v>65</v>
      </c>
      <c r="C67" s="11">
        <f t="shared" ref="C67:C91" si="17">B67*1.3*$Y$1</f>
        <v>36.335000000000001</v>
      </c>
      <c r="D67" s="11">
        <f t="shared" ref="D67:D91" si="18">EXP(-1.0587+0.8836*LN(C67)+0.284)</f>
        <v>11.02187243420407</v>
      </c>
      <c r="E67" s="11">
        <f t="shared" ref="E67:E91" si="19">(C67+D67)*0.475*44/12</f>
        <v>82.479886156238749</v>
      </c>
      <c r="F67" s="14">
        <f t="shared" si="6"/>
        <v>61</v>
      </c>
      <c r="G67" s="35">
        <f>$G$66+(F67-$F$66)*($G$79-$G$66)/($F$79-$F$66)</f>
        <v>152.92307692307693</v>
      </c>
      <c r="H67" s="16">
        <f t="shared" ref="H67:H97" si="20">G67*1.3*$W$1</f>
        <v>91.448000000000008</v>
      </c>
      <c r="I67" s="16">
        <f t="shared" si="15"/>
        <v>24.91412266462422</v>
      </c>
      <c r="J67" s="16">
        <f t="shared" ref="J67:J97" si="21">(H67+I67)*0.475*44/12</f>
        <v>202.66403030755384</v>
      </c>
      <c r="K67" s="34">
        <f t="shared" si="8"/>
        <v>61</v>
      </c>
      <c r="L67" s="36"/>
      <c r="M67" s="36"/>
      <c r="N67" s="36"/>
      <c r="O67" s="36"/>
      <c r="P67" s="25"/>
      <c r="Q67" s="25"/>
      <c r="R67" s="25"/>
      <c r="S67" s="25"/>
    </row>
    <row r="68" spans="1:19" x14ac:dyDescent="0.25">
      <c r="A68" s="10">
        <v>66</v>
      </c>
      <c r="B68" s="20">
        <f t="shared" ref="B68:B91" si="22">B67+1</f>
        <v>66</v>
      </c>
      <c r="C68" s="11">
        <f t="shared" si="17"/>
        <v>36.893999999999998</v>
      </c>
      <c r="D68" s="11">
        <f t="shared" si="18"/>
        <v>11.17156867911179</v>
      </c>
      <c r="E68" s="11">
        <f t="shared" si="19"/>
        <v>83.714198782786369</v>
      </c>
      <c r="F68" s="14">
        <f t="shared" ref="F68:F96" si="23">F67+1</f>
        <v>62</v>
      </c>
      <c r="G68" s="35">
        <f t="shared" ref="G68:G78" si="24">$G$66+(F68-$F$66)*($G$79-$G$66)/($F$79-$F$66)</f>
        <v>160.84615384615384</v>
      </c>
      <c r="H68" s="16">
        <f t="shared" si="20"/>
        <v>96.186000000000007</v>
      </c>
      <c r="I68" s="16">
        <f t="shared" si="15"/>
        <v>26.051318487555641</v>
      </c>
      <c r="J68" s="16">
        <f t="shared" si="21"/>
        <v>212.89666303249274</v>
      </c>
      <c r="K68" s="34">
        <f t="shared" ref="K68:K96" si="25">K67+1</f>
        <v>62</v>
      </c>
      <c r="L68" s="36"/>
      <c r="M68" s="36"/>
      <c r="N68" s="36"/>
      <c r="O68" s="36"/>
      <c r="P68" s="25"/>
      <c r="Q68" s="25"/>
      <c r="R68" s="25"/>
      <c r="S68" s="25"/>
    </row>
    <row r="69" spans="1:19" x14ac:dyDescent="0.25">
      <c r="A69" s="10">
        <v>67</v>
      </c>
      <c r="B69" s="20">
        <f t="shared" si="22"/>
        <v>67</v>
      </c>
      <c r="C69" s="11">
        <f t="shared" si="17"/>
        <v>37.453000000000003</v>
      </c>
      <c r="D69" s="11">
        <f t="shared" si="18"/>
        <v>11.321001136278802</v>
      </c>
      <c r="E69" s="11">
        <f t="shared" si="19"/>
        <v>84.948051979018913</v>
      </c>
      <c r="F69" s="14">
        <f t="shared" si="23"/>
        <v>63</v>
      </c>
      <c r="G69" s="35">
        <f t="shared" si="24"/>
        <v>168.76923076923077</v>
      </c>
      <c r="H69" s="16">
        <f t="shared" si="20"/>
        <v>100.92400000000001</v>
      </c>
      <c r="I69" s="16">
        <f t="shared" si="15"/>
        <v>27.18200983276283</v>
      </c>
      <c r="J69" s="16">
        <f t="shared" si="21"/>
        <v>223.11796712539524</v>
      </c>
      <c r="K69" s="34">
        <f t="shared" si="25"/>
        <v>63</v>
      </c>
      <c r="L69" s="36"/>
      <c r="M69" s="36"/>
      <c r="N69" s="36"/>
      <c r="O69" s="36"/>
      <c r="P69" s="25"/>
      <c r="Q69" s="25"/>
      <c r="R69" s="25"/>
      <c r="S69" s="25"/>
    </row>
    <row r="70" spans="1:19" x14ac:dyDescent="0.25">
      <c r="A70" s="10">
        <v>68</v>
      </c>
      <c r="B70" s="20">
        <f t="shared" si="22"/>
        <v>68</v>
      </c>
      <c r="C70" s="11">
        <f t="shared" si="17"/>
        <v>38.012</v>
      </c>
      <c r="D70" s="11">
        <f t="shared" si="18"/>
        <v>11.470174197629985</v>
      </c>
      <c r="E70" s="11">
        <f t="shared" si="19"/>
        <v>86.181453394205562</v>
      </c>
      <c r="F70" s="14">
        <f t="shared" si="23"/>
        <v>64</v>
      </c>
      <c r="G70" s="35">
        <f t="shared" si="24"/>
        <v>176.69230769230768</v>
      </c>
      <c r="H70" s="16">
        <f t="shared" si="20"/>
        <v>105.66200000000001</v>
      </c>
      <c r="I70" s="16">
        <f t="shared" si="15"/>
        <v>28.306536930668631</v>
      </c>
      <c r="J70" s="16">
        <f t="shared" si="21"/>
        <v>233.3285351542479</v>
      </c>
      <c r="K70" s="34">
        <f t="shared" si="25"/>
        <v>64</v>
      </c>
      <c r="L70" s="36"/>
      <c r="M70" s="36"/>
      <c r="N70" s="36"/>
      <c r="O70" s="36"/>
      <c r="P70" s="25"/>
      <c r="Q70" s="25"/>
      <c r="R70" s="25"/>
      <c r="S70" s="25"/>
    </row>
    <row r="71" spans="1:19" x14ac:dyDescent="0.25">
      <c r="A71" s="10">
        <v>69</v>
      </c>
      <c r="B71" s="20">
        <f t="shared" si="22"/>
        <v>69</v>
      </c>
      <c r="C71" s="11">
        <f t="shared" si="17"/>
        <v>38.570999999999998</v>
      </c>
      <c r="D71" s="11">
        <f t="shared" si="18"/>
        <v>11.619092118500244</v>
      </c>
      <c r="E71" s="11">
        <f t="shared" si="19"/>
        <v>87.414410439721266</v>
      </c>
      <c r="F71" s="14">
        <f t="shared" si="23"/>
        <v>65</v>
      </c>
      <c r="G71" s="35">
        <f t="shared" si="24"/>
        <v>184.61538461538461</v>
      </c>
      <c r="H71" s="16">
        <f t="shared" si="20"/>
        <v>110.4</v>
      </c>
      <c r="I71" s="16">
        <f t="shared" si="15"/>
        <v>29.425207774110998</v>
      </c>
      <c r="J71" s="16">
        <f t="shared" si="21"/>
        <v>243.52890353990995</v>
      </c>
      <c r="K71" s="34">
        <f t="shared" si="25"/>
        <v>65</v>
      </c>
      <c r="L71" s="36"/>
      <c r="M71" s="36"/>
      <c r="N71" s="36"/>
      <c r="O71" s="36"/>
      <c r="P71" s="25"/>
      <c r="Q71" s="25"/>
      <c r="R71" s="25"/>
      <c r="S71" s="25"/>
    </row>
    <row r="72" spans="1:19" x14ac:dyDescent="0.25">
      <c r="A72" s="10">
        <v>70</v>
      </c>
      <c r="B72" s="20">
        <f t="shared" si="22"/>
        <v>70</v>
      </c>
      <c r="C72" s="11">
        <f t="shared" si="17"/>
        <v>39.130000000000003</v>
      </c>
      <c r="D72" s="11">
        <f t="shared" si="18"/>
        <v>11.767759023799298</v>
      </c>
      <c r="E72" s="11">
        <f t="shared" si="19"/>
        <v>88.646930299783776</v>
      </c>
      <c r="F72" s="14">
        <f t="shared" si="23"/>
        <v>66</v>
      </c>
      <c r="G72" s="35">
        <f t="shared" si="24"/>
        <v>192.53846153846155</v>
      </c>
      <c r="H72" s="16">
        <f t="shared" si="20"/>
        <v>115.13800000000001</v>
      </c>
      <c r="I72" s="16">
        <f t="shared" si="15"/>
        <v>30.538302424714985</v>
      </c>
      <c r="J72" s="16">
        <f t="shared" si="21"/>
        <v>253.71956005637858</v>
      </c>
      <c r="K72" s="34">
        <f t="shared" si="25"/>
        <v>66</v>
      </c>
      <c r="L72" s="36"/>
      <c r="M72" s="36"/>
      <c r="N72" s="36"/>
      <c r="O72" s="36"/>
      <c r="P72" s="25"/>
      <c r="Q72" s="25"/>
      <c r="R72" s="25"/>
      <c r="S72" s="25"/>
    </row>
    <row r="73" spans="1:19" x14ac:dyDescent="0.25">
      <c r="A73" s="10">
        <v>71</v>
      </c>
      <c r="B73" s="20">
        <f t="shared" si="22"/>
        <v>71</v>
      </c>
      <c r="C73" s="11">
        <f t="shared" si="17"/>
        <v>39.689</v>
      </c>
      <c r="D73" s="11">
        <f t="shared" si="18"/>
        <v>11.916178913814131</v>
      </c>
      <c r="E73" s="11">
        <f t="shared" si="19"/>
        <v>89.879019941559605</v>
      </c>
      <c r="F73" s="14">
        <f t="shared" si="23"/>
        <v>67</v>
      </c>
      <c r="G73" s="35">
        <f t="shared" si="24"/>
        <v>200.46153846153845</v>
      </c>
      <c r="H73" s="16">
        <f t="shared" si="20"/>
        <v>119.87600000000002</v>
      </c>
      <c r="I73" s="16">
        <f t="shared" si="15"/>
        <v>31.646076590458293</v>
      </c>
      <c r="J73" s="16">
        <f t="shared" si="21"/>
        <v>263.90095006171487</v>
      </c>
      <c r="K73" s="34">
        <f t="shared" si="25"/>
        <v>67</v>
      </c>
      <c r="L73" s="36"/>
      <c r="M73" s="36"/>
      <c r="N73" s="36"/>
      <c r="O73" s="36"/>
      <c r="P73" s="36"/>
      <c r="Q73" s="36"/>
      <c r="R73" s="36"/>
      <c r="S73" s="36"/>
    </row>
    <row r="74" spans="1:19" x14ac:dyDescent="0.25">
      <c r="A74" s="10">
        <v>72</v>
      </c>
      <c r="B74" s="20">
        <f t="shared" si="22"/>
        <v>72</v>
      </c>
      <c r="C74" s="11">
        <f t="shared" si="17"/>
        <v>40.248000000000005</v>
      </c>
      <c r="D74" s="11">
        <f t="shared" si="18"/>
        <v>12.064355669675363</v>
      </c>
      <c r="E74" s="11">
        <f t="shared" si="19"/>
        <v>91.110686124684605</v>
      </c>
      <c r="F74" s="14">
        <f t="shared" si="23"/>
        <v>68</v>
      </c>
      <c r="G74" s="35">
        <f t="shared" si="24"/>
        <v>208.38461538461539</v>
      </c>
      <c r="H74" s="16">
        <f t="shared" si="20"/>
        <v>124.61400000000002</v>
      </c>
      <c r="I74" s="16">
        <f t="shared" si="15"/>
        <v>32.748764621718294</v>
      </c>
      <c r="J74" s="16">
        <f t="shared" si="21"/>
        <v>274.07348171615939</v>
      </c>
      <c r="K74" s="34">
        <f t="shared" si="25"/>
        <v>68</v>
      </c>
      <c r="L74" s="36"/>
      <c r="M74" s="36"/>
      <c r="N74" s="36"/>
      <c r="O74" s="36"/>
      <c r="P74" s="36"/>
      <c r="Q74" s="36"/>
      <c r="R74" s="36"/>
      <c r="S74" s="36"/>
    </row>
    <row r="75" spans="1:19" x14ac:dyDescent="0.25">
      <c r="A75" s="10">
        <v>73</v>
      </c>
      <c r="B75" s="20">
        <f t="shared" si="22"/>
        <v>73</v>
      </c>
      <c r="C75" s="11">
        <f t="shared" si="17"/>
        <v>40.807000000000002</v>
      </c>
      <c r="D75" s="11">
        <f t="shared" si="18"/>
        <v>12.21229305851112</v>
      </c>
      <c r="E75" s="11">
        <f t="shared" si="19"/>
        <v>92.341935410240197</v>
      </c>
      <c r="F75" s="14">
        <f t="shared" si="23"/>
        <v>69</v>
      </c>
      <c r="G75" s="35">
        <f t="shared" si="24"/>
        <v>216.30769230769232</v>
      </c>
      <c r="H75" s="16">
        <f t="shared" si="20"/>
        <v>129.35200000000003</v>
      </c>
      <c r="I75" s="16">
        <f t="shared" si="15"/>
        <v>33.846582038850052</v>
      </c>
      <c r="J75" s="16">
        <f t="shared" si="21"/>
        <v>284.23753038433057</v>
      </c>
      <c r="K75" s="34">
        <f t="shared" si="25"/>
        <v>69</v>
      </c>
      <c r="L75" s="36"/>
      <c r="M75" s="36"/>
      <c r="N75" s="36"/>
      <c r="O75" s="36"/>
      <c r="P75" s="36"/>
      <c r="Q75" s="36"/>
      <c r="R75" s="36"/>
      <c r="S75" s="36"/>
    </row>
    <row r="76" spans="1:19" x14ac:dyDescent="0.25">
      <c r="A76" s="10">
        <v>74</v>
      </c>
      <c r="B76" s="20">
        <f t="shared" si="22"/>
        <v>74</v>
      </c>
      <c r="C76" s="11">
        <f t="shared" si="17"/>
        <v>41.366</v>
      </c>
      <c r="D76" s="11">
        <f t="shared" si="18"/>
        <v>12.35999473831067</v>
      </c>
      <c r="E76" s="11">
        <f t="shared" si="19"/>
        <v>93.572774169224417</v>
      </c>
      <c r="F76" s="14">
        <f t="shared" si="23"/>
        <v>70</v>
      </c>
      <c r="G76" s="35">
        <f t="shared" si="24"/>
        <v>224.23076923076923</v>
      </c>
      <c r="H76" s="16">
        <f t="shared" si="20"/>
        <v>134.09</v>
      </c>
      <c r="I76" s="16">
        <f t="shared" si="15"/>
        <v>34.939727679026305</v>
      </c>
      <c r="J76" s="16">
        <f t="shared" si="21"/>
        <v>294.39344237430413</v>
      </c>
      <c r="K76" s="34">
        <f t="shared" si="25"/>
        <v>70</v>
      </c>
      <c r="L76" s="36"/>
      <c r="M76" s="36"/>
      <c r="N76" s="36"/>
      <c r="O76" s="36"/>
      <c r="P76" s="36"/>
      <c r="Q76" s="36"/>
      <c r="R76" s="36"/>
      <c r="S76" s="36"/>
    </row>
    <row r="77" spans="1:19" x14ac:dyDescent="0.25">
      <c r="A77" s="10">
        <v>75</v>
      </c>
      <c r="B77" s="20">
        <f t="shared" si="22"/>
        <v>75</v>
      </c>
      <c r="C77" s="11">
        <f t="shared" si="17"/>
        <v>41.924999999999997</v>
      </c>
      <c r="D77" s="11">
        <f t="shared" si="18"/>
        <v>12.507464262517519</v>
      </c>
      <c r="E77" s="11">
        <f t="shared" si="19"/>
        <v>94.803208590551321</v>
      </c>
      <c r="F77" s="14">
        <f t="shared" si="23"/>
        <v>71</v>
      </c>
      <c r="G77" s="35">
        <f t="shared" si="24"/>
        <v>232.15384615384616</v>
      </c>
      <c r="H77" s="16">
        <f t="shared" si="20"/>
        <v>138.828</v>
      </c>
      <c r="I77" s="16">
        <f t="shared" si="15"/>
        <v>36.028385531122503</v>
      </c>
      <c r="J77" s="16">
        <f t="shared" si="21"/>
        <v>304.54153813337166</v>
      </c>
      <c r="K77" s="34">
        <f t="shared" si="25"/>
        <v>71</v>
      </c>
      <c r="L77" s="36"/>
      <c r="M77" s="36"/>
      <c r="N77" s="36"/>
      <c r="O77" s="36"/>
      <c r="P77" s="36"/>
      <c r="Q77" s="36"/>
      <c r="R77" s="36"/>
      <c r="S77" s="36"/>
    </row>
    <row r="78" spans="1:19" x14ac:dyDescent="0.25">
      <c r="A78" s="10">
        <v>76</v>
      </c>
      <c r="B78" s="20">
        <f t="shared" si="22"/>
        <v>76</v>
      </c>
      <c r="C78" s="11">
        <f t="shared" si="17"/>
        <v>42.483999999999995</v>
      </c>
      <c r="D78" s="11">
        <f t="shared" si="18"/>
        <v>12.654705084370677</v>
      </c>
      <c r="E78" s="11">
        <f t="shared" si="19"/>
        <v>96.033244688612243</v>
      </c>
      <c r="F78" s="14">
        <f t="shared" si="23"/>
        <v>72</v>
      </c>
      <c r="G78" s="35">
        <f t="shared" si="24"/>
        <v>240.07692307692309</v>
      </c>
      <c r="H78" s="16">
        <f t="shared" si="20"/>
        <v>143.566</v>
      </c>
      <c r="I78" s="16">
        <f t="shared" si="15"/>
        <v>37.112726313076166</v>
      </c>
      <c r="J78" s="16">
        <f t="shared" si="21"/>
        <v>314.68211499527428</v>
      </c>
      <c r="K78" s="34">
        <f t="shared" si="25"/>
        <v>72</v>
      </c>
      <c r="L78" s="36"/>
      <c r="M78" s="36"/>
      <c r="N78" s="36"/>
      <c r="O78" s="36"/>
      <c r="P78" s="36"/>
      <c r="Q78" s="36"/>
      <c r="R78" s="36"/>
      <c r="S78" s="36"/>
    </row>
    <row r="79" spans="1:19" x14ac:dyDescent="0.25">
      <c r="A79" s="10">
        <v>77</v>
      </c>
      <c r="B79" s="20">
        <f t="shared" si="22"/>
        <v>77</v>
      </c>
      <c r="C79" s="11">
        <f t="shared" si="17"/>
        <v>43.043000000000006</v>
      </c>
      <c r="D79" s="11">
        <f t="shared" si="18"/>
        <v>12.801720561010871</v>
      </c>
      <c r="E79" s="11">
        <f t="shared" si="19"/>
        <v>97.262888310427272</v>
      </c>
      <c r="F79" s="14">
        <f t="shared" si="23"/>
        <v>73</v>
      </c>
      <c r="G79" s="18">
        <v>248</v>
      </c>
      <c r="H79" s="16">
        <f t="shared" si="20"/>
        <v>148.30400000000003</v>
      </c>
      <c r="I79" s="16">
        <f t="shared" si="15"/>
        <v>38.192908835171721</v>
      </c>
      <c r="J79" s="16">
        <f t="shared" si="21"/>
        <v>324.81544955459077</v>
      </c>
      <c r="K79" s="34">
        <f t="shared" si="25"/>
        <v>73</v>
      </c>
      <c r="L79" s="36">
        <v>67</v>
      </c>
      <c r="M79" s="36"/>
      <c r="N79" s="36"/>
      <c r="O79" s="36"/>
      <c r="P79" s="36"/>
      <c r="Q79" s="36"/>
      <c r="R79" s="36"/>
      <c r="S79" s="36"/>
    </row>
    <row r="80" spans="1:19" x14ac:dyDescent="0.25">
      <c r="A80" s="10">
        <v>78</v>
      </c>
      <c r="B80" s="20">
        <f t="shared" si="22"/>
        <v>78</v>
      </c>
      <c r="C80" s="11">
        <f t="shared" si="17"/>
        <v>43.602000000000004</v>
      </c>
      <c r="D80" s="11">
        <f t="shared" si="18"/>
        <v>12.948513957367396</v>
      </c>
      <c r="E80" s="11">
        <f t="shared" si="19"/>
        <v>98.492145142414884</v>
      </c>
      <c r="F80" s="14">
        <v>73</v>
      </c>
      <c r="G80" s="18">
        <f>G79-L79</f>
        <v>181</v>
      </c>
      <c r="H80" s="16">
        <f t="shared" si="20"/>
        <v>108.23800000000001</v>
      </c>
      <c r="I80" s="16">
        <f t="shared" si="15"/>
        <v>28.915454284197679</v>
      </c>
      <c r="J80" s="16">
        <f t="shared" si="21"/>
        <v>238.87559954497763</v>
      </c>
      <c r="K80" s="34">
        <v>73</v>
      </c>
      <c r="L80" s="36"/>
      <c r="M80" s="36"/>
      <c r="N80" s="36"/>
      <c r="O80" s="36"/>
      <c r="P80" s="36"/>
      <c r="Q80" s="36"/>
      <c r="R80" s="36"/>
      <c r="S80" s="36"/>
    </row>
    <row r="81" spans="1:11" x14ac:dyDescent="0.25">
      <c r="A81" s="10">
        <v>79</v>
      </c>
      <c r="B81" s="20">
        <f t="shared" si="22"/>
        <v>79</v>
      </c>
      <c r="C81" s="11">
        <f t="shared" si="17"/>
        <v>44.161000000000001</v>
      </c>
      <c r="D81" s="11">
        <f t="shared" si="18"/>
        <v>13.095088449839988</v>
      </c>
      <c r="E81" s="11">
        <f t="shared" si="19"/>
        <v>99.721020716804631</v>
      </c>
      <c r="F81" s="14">
        <f t="shared" si="23"/>
        <v>74</v>
      </c>
      <c r="G81" s="18">
        <f>$G$80+(F81-$F$80)*($G$96-$G$80)/($F$96-$F$80)</f>
        <v>187.25</v>
      </c>
      <c r="H81" s="16">
        <f t="shared" si="20"/>
        <v>111.97550000000001</v>
      </c>
      <c r="I81" s="16">
        <f t="shared" si="15"/>
        <v>29.795944511509465</v>
      </c>
      <c r="J81" s="16">
        <f t="shared" si="21"/>
        <v>246.91859919087901</v>
      </c>
      <c r="K81" s="34">
        <f t="shared" si="25"/>
        <v>74</v>
      </c>
    </row>
    <row r="82" spans="1:11" x14ac:dyDescent="0.25">
      <c r="A82" s="10">
        <v>80</v>
      </c>
      <c r="B82" s="20">
        <f t="shared" si="22"/>
        <v>80</v>
      </c>
      <c r="C82" s="11">
        <f t="shared" si="17"/>
        <v>44.72</v>
      </c>
      <c r="D82" s="11">
        <f t="shared" si="18"/>
        <v>13.241447129788925</v>
      </c>
      <c r="E82" s="11">
        <f t="shared" si="19"/>
        <v>100.94952041771569</v>
      </c>
      <c r="F82" s="14">
        <f t="shared" si="23"/>
        <v>75</v>
      </c>
      <c r="G82" s="18">
        <f t="shared" ref="G82:G95" si="26">$G$80+(F82-$F$80)*($G$96-$G$80)/($F$96-$F$80)</f>
        <v>193.5</v>
      </c>
      <c r="H82" s="16">
        <f t="shared" si="20"/>
        <v>115.71300000000001</v>
      </c>
      <c r="I82" s="16">
        <f t="shared" si="15"/>
        <v>30.673019842466044</v>
      </c>
      <c r="J82" s="16">
        <f t="shared" si="21"/>
        <v>254.95565122562834</v>
      </c>
      <c r="K82" s="34">
        <f t="shared" si="25"/>
        <v>75</v>
      </c>
    </row>
    <row r="83" spans="1:11" x14ac:dyDescent="0.25">
      <c r="A83" s="10">
        <v>81</v>
      </c>
      <c r="B83" s="20">
        <f t="shared" si="22"/>
        <v>81</v>
      </c>
      <c r="C83" s="11">
        <f t="shared" si="17"/>
        <v>45.278999999999996</v>
      </c>
      <c r="D83" s="11">
        <f t="shared" si="18"/>
        <v>13.387593006845698</v>
      </c>
      <c r="E83" s="11">
        <f t="shared" si="19"/>
        <v>102.17764948692292</v>
      </c>
      <c r="F83" s="14">
        <f t="shared" si="23"/>
        <v>76</v>
      </c>
      <c r="G83" s="18">
        <f t="shared" si="26"/>
        <v>199.75</v>
      </c>
      <c r="H83" s="16">
        <f t="shared" si="20"/>
        <v>119.45050000000001</v>
      </c>
      <c r="I83" s="16">
        <f t="shared" si="15"/>
        <v>31.546803228497428</v>
      </c>
      <c r="J83" s="16">
        <f t="shared" si="21"/>
        <v>262.98696978963295</v>
      </c>
      <c r="K83" s="34">
        <f t="shared" si="25"/>
        <v>76</v>
      </c>
    </row>
    <row r="84" spans="1:11" x14ac:dyDescent="0.25">
      <c r="A84" s="10">
        <v>82</v>
      </c>
      <c r="B84" s="20">
        <f t="shared" si="22"/>
        <v>82</v>
      </c>
      <c r="C84" s="11">
        <f t="shared" si="17"/>
        <v>45.838000000000001</v>
      </c>
      <c r="D84" s="11">
        <f t="shared" si="18"/>
        <v>13.533529012055464</v>
      </c>
      <c r="E84" s="11">
        <f t="shared" si="19"/>
        <v>103.40541302932992</v>
      </c>
      <c r="F84" s="14">
        <f t="shared" si="23"/>
        <v>77</v>
      </c>
      <c r="G84" s="18">
        <f t="shared" si="26"/>
        <v>206</v>
      </c>
      <c r="H84" s="16">
        <f t="shared" si="20"/>
        <v>123.18800000000002</v>
      </c>
      <c r="I84" s="16">
        <f t="shared" si="15"/>
        <v>32.417409489939047</v>
      </c>
      <c r="J84" s="16">
        <f t="shared" si="21"/>
        <v>271.01275486164383</v>
      </c>
      <c r="K84" s="34">
        <f t="shared" si="25"/>
        <v>77</v>
      </c>
    </row>
    <row r="85" spans="1:11" x14ac:dyDescent="0.25">
      <c r="A85" s="10">
        <v>83</v>
      </c>
      <c r="B85" s="20">
        <f t="shared" si="22"/>
        <v>83</v>
      </c>
      <c r="C85" s="11">
        <f t="shared" si="17"/>
        <v>46.396999999999998</v>
      </c>
      <c r="D85" s="11">
        <f t="shared" si="18"/>
        <v>13.679258000861934</v>
      </c>
      <c r="E85" s="11">
        <f t="shared" si="19"/>
        <v>104.63281601816787</v>
      </c>
      <c r="F85" s="14">
        <f t="shared" si="23"/>
        <v>78</v>
      </c>
      <c r="G85" s="18">
        <f t="shared" si="26"/>
        <v>212.25</v>
      </c>
      <c r="H85" s="16">
        <f t="shared" si="20"/>
        <v>126.92550000000001</v>
      </c>
      <c r="I85" s="16">
        <f t="shared" si="15"/>
        <v>33.284946083957735</v>
      </c>
      <c r="J85" s="16">
        <f t="shared" si="21"/>
        <v>279.03319359622634</v>
      </c>
      <c r="K85" s="34">
        <f t="shared" si="25"/>
        <v>78</v>
      </c>
    </row>
    <row r="86" spans="1:11" x14ac:dyDescent="0.25">
      <c r="A86" s="10">
        <v>84</v>
      </c>
      <c r="B86" s="20">
        <f t="shared" si="22"/>
        <v>84</v>
      </c>
      <c r="C86" s="11">
        <f t="shared" si="17"/>
        <v>46.956000000000003</v>
      </c>
      <c r="D86" s="11">
        <f t="shared" si="18"/>
        <v>13.824782755944211</v>
      </c>
      <c r="E86" s="11">
        <f t="shared" si="19"/>
        <v>105.85986329993618</v>
      </c>
      <c r="F86" s="14">
        <f t="shared" si="23"/>
        <v>79</v>
      </c>
      <c r="G86" s="18">
        <f t="shared" si="26"/>
        <v>218.5</v>
      </c>
      <c r="H86" s="16">
        <f t="shared" si="20"/>
        <v>130.66300000000001</v>
      </c>
      <c r="I86" s="16">
        <f t="shared" si="15"/>
        <v>34.149513779485744</v>
      </c>
      <c r="J86" s="16">
        <f t="shared" si="21"/>
        <v>287.04846149927101</v>
      </c>
      <c r="K86" s="34">
        <f t="shared" si="25"/>
        <v>79</v>
      </c>
    </row>
    <row r="87" spans="1:11" x14ac:dyDescent="0.25">
      <c r="A87" s="10">
        <v>85</v>
      </c>
      <c r="B87" s="20">
        <f t="shared" si="22"/>
        <v>85</v>
      </c>
      <c r="C87" s="11">
        <f t="shared" si="17"/>
        <v>47.515000000000001</v>
      </c>
      <c r="D87" s="11">
        <f t="shared" si="18"/>
        <v>13.970105989914789</v>
      </c>
      <c r="E87" s="11">
        <f t="shared" si="19"/>
        <v>107.08655959910158</v>
      </c>
      <c r="F87" s="14">
        <f t="shared" si="23"/>
        <v>80</v>
      </c>
      <c r="G87" s="18">
        <f t="shared" si="26"/>
        <v>224.75</v>
      </c>
      <c r="H87" s="16">
        <f t="shared" si="20"/>
        <v>134.40050000000002</v>
      </c>
      <c r="I87" s="16">
        <f t="shared" si="15"/>
        <v>35.011207252760464</v>
      </c>
      <c r="J87" s="16">
        <f t="shared" si="21"/>
        <v>295.05872346522455</v>
      </c>
      <c r="K87" s="34">
        <f t="shared" si="25"/>
        <v>80</v>
      </c>
    </row>
    <row r="88" spans="1:11" x14ac:dyDescent="0.25">
      <c r="A88" s="10">
        <v>86</v>
      </c>
      <c r="B88" s="20">
        <f t="shared" si="22"/>
        <v>86</v>
      </c>
      <c r="C88" s="11">
        <f t="shared" si="17"/>
        <v>48.073999999999998</v>
      </c>
      <c r="D88" s="11">
        <f t="shared" si="18"/>
        <v>14.115230347886875</v>
      </c>
      <c r="E88" s="11">
        <f t="shared" si="19"/>
        <v>108.31290952256965</v>
      </c>
      <c r="F88" s="14">
        <f t="shared" si="23"/>
        <v>81</v>
      </c>
      <c r="G88" s="18">
        <f t="shared" si="26"/>
        <v>231</v>
      </c>
      <c r="H88" s="16">
        <f t="shared" si="20"/>
        <v>138.13800000000001</v>
      </c>
      <c r="I88" s="16">
        <f t="shared" si="15"/>
        <v>35.870115614757175</v>
      </c>
      <c r="J88" s="16">
        <f t="shared" si="21"/>
        <v>303.06413469570208</v>
      </c>
      <c r="K88" s="34">
        <f t="shared" si="25"/>
        <v>81</v>
      </c>
    </row>
    <row r="89" spans="1:11" x14ac:dyDescent="0.25">
      <c r="A89" s="10">
        <v>87</v>
      </c>
      <c r="B89" s="20">
        <f t="shared" si="22"/>
        <v>87</v>
      </c>
      <c r="C89" s="11">
        <f t="shared" si="17"/>
        <v>48.633000000000003</v>
      </c>
      <c r="D89" s="11">
        <f t="shared" si="18"/>
        <v>14.260158409918985</v>
      </c>
      <c r="E89" s="11">
        <f t="shared" si="19"/>
        <v>109.53891756394223</v>
      </c>
      <c r="F89" s="14">
        <f t="shared" si="23"/>
        <v>82</v>
      </c>
      <c r="G89" s="18">
        <f t="shared" si="26"/>
        <v>237.25</v>
      </c>
      <c r="H89" s="16">
        <f t="shared" si="20"/>
        <v>141.87550000000002</v>
      </c>
      <c r="I89" s="16">
        <f t="shared" si="15"/>
        <v>36.726322879934969</v>
      </c>
      <c r="J89" s="16">
        <f t="shared" si="21"/>
        <v>311.06484151588677</v>
      </c>
      <c r="K89" s="34">
        <f t="shared" si="25"/>
        <v>82</v>
      </c>
    </row>
    <row r="90" spans="1:11" x14ac:dyDescent="0.25">
      <c r="A90" s="10">
        <v>88</v>
      </c>
      <c r="B90" s="20">
        <f t="shared" si="22"/>
        <v>88</v>
      </c>
      <c r="C90" s="11">
        <f t="shared" si="17"/>
        <v>49.192</v>
      </c>
      <c r="D90" s="11">
        <f t="shared" si="18"/>
        <v>14.404892693343825</v>
      </c>
      <c r="E90" s="11">
        <f t="shared" si="19"/>
        <v>110.76458810757383</v>
      </c>
      <c r="F90" s="14">
        <f t="shared" si="23"/>
        <v>83</v>
      </c>
      <c r="G90" s="18">
        <f t="shared" si="26"/>
        <v>243.5</v>
      </c>
      <c r="H90" s="16">
        <f t="shared" si="20"/>
        <v>145.613</v>
      </c>
      <c r="I90" s="16">
        <f t="shared" si="15"/>
        <v>37.579908384199868</v>
      </c>
      <c r="J90" s="16">
        <f t="shared" si="21"/>
        <v>319.06098210248143</v>
      </c>
      <c r="K90" s="34">
        <f t="shared" si="25"/>
        <v>83</v>
      </c>
    </row>
    <row r="91" spans="1:11" x14ac:dyDescent="0.25">
      <c r="A91" s="10">
        <v>89</v>
      </c>
      <c r="B91" s="20">
        <f t="shared" si="22"/>
        <v>89</v>
      </c>
      <c r="C91" s="11">
        <f t="shared" si="17"/>
        <v>49.750999999999998</v>
      </c>
      <c r="D91" s="11">
        <f t="shared" si="18"/>
        <v>14.549435654988423</v>
      </c>
      <c r="E91" s="11">
        <f t="shared" si="19"/>
        <v>111.98992543243816</v>
      </c>
      <c r="F91" s="14">
        <f t="shared" si="23"/>
        <v>84</v>
      </c>
      <c r="G91" s="18">
        <f t="shared" si="26"/>
        <v>249.75</v>
      </c>
      <c r="H91" s="16">
        <f t="shared" si="20"/>
        <v>149.35050000000001</v>
      </c>
      <c r="I91" s="16">
        <f t="shared" si="15"/>
        <v>38.430947158748282</v>
      </c>
      <c r="J91" s="16">
        <f t="shared" si="21"/>
        <v>327.05268713481991</v>
      </c>
      <c r="K91" s="34">
        <f t="shared" si="25"/>
        <v>84</v>
      </c>
    </row>
    <row r="92" spans="1:11" x14ac:dyDescent="0.25">
      <c r="A92" s="10"/>
      <c r="B92" s="20"/>
      <c r="C92" s="11"/>
      <c r="D92" s="11"/>
      <c r="E92" s="11"/>
      <c r="F92" s="14">
        <f t="shared" si="23"/>
        <v>85</v>
      </c>
      <c r="G92" s="18">
        <f t="shared" si="26"/>
        <v>256</v>
      </c>
      <c r="H92" s="16">
        <f t="shared" si="20"/>
        <v>153.08800000000002</v>
      </c>
      <c r="I92" s="16">
        <f t="shared" si="15"/>
        <v>39.27951026543515</v>
      </c>
      <c r="J92" s="16">
        <f t="shared" si="21"/>
        <v>335.04008037896625</v>
      </c>
      <c r="K92" s="34">
        <f t="shared" si="25"/>
        <v>85</v>
      </c>
    </row>
    <row r="93" spans="1:11" x14ac:dyDescent="0.25">
      <c r="A93" s="10"/>
      <c r="B93" s="20"/>
      <c r="C93" s="11"/>
      <c r="D93" s="11"/>
      <c r="E93" s="11"/>
      <c r="F93" s="14">
        <f t="shared" si="23"/>
        <v>86</v>
      </c>
      <c r="G93" s="18">
        <f t="shared" si="26"/>
        <v>262.25</v>
      </c>
      <c r="H93" s="16">
        <f t="shared" si="20"/>
        <v>156.82550000000001</v>
      </c>
      <c r="I93" s="16">
        <f t="shared" si="15"/>
        <v>40.12566509846944</v>
      </c>
      <c r="J93" s="16">
        <f t="shared" si="21"/>
        <v>343.0232792131676</v>
      </c>
      <c r="K93" s="34">
        <f t="shared" si="25"/>
        <v>86</v>
      </c>
    </row>
    <row r="94" spans="1:11" x14ac:dyDescent="0.25">
      <c r="A94" s="10"/>
      <c r="B94" s="20"/>
      <c r="C94" s="11"/>
      <c r="D94" s="11"/>
      <c r="E94" s="11"/>
      <c r="F94" s="14">
        <f t="shared" si="23"/>
        <v>87</v>
      </c>
      <c r="G94" s="18">
        <f t="shared" si="26"/>
        <v>268.5</v>
      </c>
      <c r="H94" s="16">
        <f t="shared" si="20"/>
        <v>160.56300000000002</v>
      </c>
      <c r="I94" s="16">
        <f t="shared" si="15"/>
        <v>40.969475656539245</v>
      </c>
      <c r="J94" s="16">
        <f t="shared" si="21"/>
        <v>351.00239510180586</v>
      </c>
      <c r="K94" s="34">
        <f t="shared" si="25"/>
        <v>87</v>
      </c>
    </row>
    <row r="95" spans="1:11" x14ac:dyDescent="0.25">
      <c r="A95" s="10"/>
      <c r="B95" s="20"/>
      <c r="C95" s="11"/>
      <c r="D95" s="11"/>
      <c r="E95" s="11"/>
      <c r="F95" s="14">
        <f t="shared" si="23"/>
        <v>88</v>
      </c>
      <c r="G95" s="18">
        <f t="shared" si="26"/>
        <v>274.75</v>
      </c>
      <c r="H95" s="16">
        <f t="shared" si="20"/>
        <v>164.3005</v>
      </c>
      <c r="I95" s="16">
        <f t="shared" si="15"/>
        <v>41.811002788885126</v>
      </c>
      <c r="J95" s="16">
        <f t="shared" si="21"/>
        <v>358.9775340239749</v>
      </c>
      <c r="K95" s="34">
        <f t="shared" si="25"/>
        <v>88</v>
      </c>
    </row>
    <row r="96" spans="1:11" x14ac:dyDescent="0.25">
      <c r="A96" s="10"/>
      <c r="B96" s="20"/>
      <c r="C96" s="11"/>
      <c r="D96" s="11"/>
      <c r="E96" s="11"/>
      <c r="F96" s="14">
        <f t="shared" si="23"/>
        <v>89</v>
      </c>
      <c r="G96" s="18">
        <v>281</v>
      </c>
      <c r="H96" s="16">
        <f t="shared" si="20"/>
        <v>168.03800000000001</v>
      </c>
      <c r="I96" s="16">
        <f t="shared" si="15"/>
        <v>42.650304418351887</v>
      </c>
      <c r="J96" s="16">
        <f t="shared" si="21"/>
        <v>366.94879686196288</v>
      </c>
      <c r="K96" s="34">
        <f t="shared" si="25"/>
        <v>89</v>
      </c>
    </row>
    <row r="97" spans="1:11" x14ac:dyDescent="0.25">
      <c r="A97" s="10"/>
      <c r="B97" s="20"/>
      <c r="C97" s="11"/>
      <c r="D97" s="11"/>
      <c r="E97" s="11"/>
      <c r="F97" s="14">
        <v>89</v>
      </c>
      <c r="G97" s="18">
        <v>0</v>
      </c>
      <c r="H97" s="16">
        <f t="shared" si="20"/>
        <v>0</v>
      </c>
      <c r="I97" s="16">
        <v>0</v>
      </c>
      <c r="J97" s="16">
        <f t="shared" si="21"/>
        <v>0</v>
      </c>
      <c r="K97" s="34">
        <v>89</v>
      </c>
    </row>
    <row r="98" spans="1:11" x14ac:dyDescent="0.25">
      <c r="F98" s="8"/>
    </row>
    <row r="99" spans="1:11" x14ac:dyDescent="0.25">
      <c r="F99" s="8"/>
    </row>
    <row r="100" spans="1:11" x14ac:dyDescent="0.25">
      <c r="F100" s="8"/>
    </row>
    <row r="101" spans="1:11" x14ac:dyDescent="0.25">
      <c r="F101" s="8"/>
    </row>
    <row r="102" spans="1:11" x14ac:dyDescent="0.25">
      <c r="F102" s="8"/>
    </row>
    <row r="103" spans="1:11" x14ac:dyDescent="0.25">
      <c r="F103" s="8"/>
    </row>
    <row r="104" spans="1:11" x14ac:dyDescent="0.25">
      <c r="F104" s="8"/>
    </row>
    <row r="105" spans="1:11" x14ac:dyDescent="0.25">
      <c r="F105" s="8"/>
    </row>
    <row r="106" spans="1:11" x14ac:dyDescent="0.25">
      <c r="F106" s="8"/>
    </row>
    <row r="107" spans="1:11" x14ac:dyDescent="0.25">
      <c r="F107" s="8"/>
    </row>
    <row r="108" spans="1:11" x14ac:dyDescent="0.25">
      <c r="F108" s="8"/>
    </row>
    <row r="109" spans="1:11" x14ac:dyDescent="0.25">
      <c r="F109" s="8"/>
    </row>
    <row r="110" spans="1:11" x14ac:dyDescent="0.25">
      <c r="F110" s="8"/>
    </row>
    <row r="111" spans="1:11" x14ac:dyDescent="0.25">
      <c r="F111" s="8"/>
    </row>
    <row r="112" spans="1:11" x14ac:dyDescent="0.25">
      <c r="F112" s="8"/>
    </row>
    <row r="113" spans="6:6" x14ac:dyDescent="0.25">
      <c r="F113" s="8"/>
    </row>
    <row r="114" spans="6:6" x14ac:dyDescent="0.25">
      <c r="F114" s="8"/>
    </row>
    <row r="115" spans="6:6" x14ac:dyDescent="0.25">
      <c r="F115" s="8"/>
    </row>
    <row r="116" spans="6:6" x14ac:dyDescent="0.25">
      <c r="F116" s="8"/>
    </row>
    <row r="117" spans="6:6" x14ac:dyDescent="0.25">
      <c r="F117" s="8"/>
    </row>
    <row r="118" spans="6:6" x14ac:dyDescent="0.25">
      <c r="F118" s="8"/>
    </row>
    <row r="119" spans="6:6" x14ac:dyDescent="0.25">
      <c r="F119" s="8"/>
    </row>
    <row r="120" spans="6:6" x14ac:dyDescent="0.25">
      <c r="F120" s="8"/>
    </row>
    <row r="121" spans="6:6" x14ac:dyDescent="0.25">
      <c r="F121" s="8"/>
    </row>
    <row r="122" spans="6:6" x14ac:dyDescent="0.25">
      <c r="F122" s="8"/>
    </row>
    <row r="123" spans="6:6" x14ac:dyDescent="0.25">
      <c r="F123" s="8"/>
    </row>
    <row r="124" spans="6:6" x14ac:dyDescent="0.25">
      <c r="F124" s="8"/>
    </row>
    <row r="125" spans="6:6" x14ac:dyDescent="0.25">
      <c r="F125" s="8"/>
    </row>
    <row r="126" spans="6:6" x14ac:dyDescent="0.25">
      <c r="F126" s="8"/>
    </row>
    <row r="127" spans="6:6" x14ac:dyDescent="0.25">
      <c r="F127" s="8"/>
    </row>
    <row r="128" spans="6:6" x14ac:dyDescent="0.25">
      <c r="F128" s="8"/>
    </row>
    <row r="129" spans="6:6" x14ac:dyDescent="0.25">
      <c r="F129" s="8"/>
    </row>
    <row r="130" spans="6:6" x14ac:dyDescent="0.25">
      <c r="F130" s="8"/>
    </row>
    <row r="131" spans="6:6" x14ac:dyDescent="0.25">
      <c r="F131" s="8"/>
    </row>
    <row r="132" spans="6:6" x14ac:dyDescent="0.25">
      <c r="F132" s="8"/>
    </row>
    <row r="133" spans="6:6" x14ac:dyDescent="0.25">
      <c r="F133" s="8"/>
    </row>
    <row r="134" spans="6:6" x14ac:dyDescent="0.25">
      <c r="F134" s="8"/>
    </row>
    <row r="135" spans="6:6" x14ac:dyDescent="0.25">
      <c r="F135" s="8"/>
    </row>
    <row r="136" spans="6:6" x14ac:dyDescent="0.25">
      <c r="F136" s="8"/>
    </row>
    <row r="137" spans="6:6" x14ac:dyDescent="0.25">
      <c r="F137" s="8"/>
    </row>
    <row r="138" spans="6:6" x14ac:dyDescent="0.25">
      <c r="F138" s="8"/>
    </row>
    <row r="139" spans="6:6" x14ac:dyDescent="0.25">
      <c r="F139" s="8"/>
    </row>
    <row r="140" spans="6:6" x14ac:dyDescent="0.25">
      <c r="F140" s="8"/>
    </row>
    <row r="141" spans="6:6" x14ac:dyDescent="0.25">
      <c r="F141" s="8"/>
    </row>
    <row r="142" spans="6:6" x14ac:dyDescent="0.25">
      <c r="F142" s="8"/>
    </row>
    <row r="143" spans="6:6" x14ac:dyDescent="0.25">
      <c r="F143" s="8"/>
    </row>
    <row r="144" spans="6:6" x14ac:dyDescent="0.25">
      <c r="F144" s="8"/>
    </row>
    <row r="145" spans="6:6" x14ac:dyDescent="0.25">
      <c r="F145" s="8"/>
    </row>
    <row r="146" spans="6:6" x14ac:dyDescent="0.25">
      <c r="F146" s="8"/>
    </row>
    <row r="147" spans="6:6" x14ac:dyDescent="0.25">
      <c r="F147" s="8"/>
    </row>
    <row r="148" spans="6:6" x14ac:dyDescent="0.25">
      <c r="F148" s="8"/>
    </row>
    <row r="149" spans="6:6" x14ac:dyDescent="0.25">
      <c r="F149" s="8"/>
    </row>
    <row r="150" spans="6:6" x14ac:dyDescent="0.25">
      <c r="F150" s="8"/>
    </row>
    <row r="151" spans="6:6" x14ac:dyDescent="0.25">
      <c r="F151" s="8"/>
    </row>
    <row r="152" spans="6:6" x14ac:dyDescent="0.25">
      <c r="F152" s="8"/>
    </row>
    <row r="153" spans="6:6" x14ac:dyDescent="0.25">
      <c r="F153" s="8"/>
    </row>
    <row r="154" spans="6:6" x14ac:dyDescent="0.25">
      <c r="F154" s="8"/>
    </row>
    <row r="155" spans="6:6" x14ac:dyDescent="0.25">
      <c r="F155" s="8"/>
    </row>
    <row r="156" spans="6:6" x14ac:dyDescent="0.25">
      <c r="F156" s="8"/>
    </row>
    <row r="157" spans="6:6" x14ac:dyDescent="0.25">
      <c r="F157" s="8"/>
    </row>
    <row r="158" spans="6:6" x14ac:dyDescent="0.25">
      <c r="F158" s="8"/>
    </row>
    <row r="159" spans="6:6" x14ac:dyDescent="0.25">
      <c r="F159" s="8"/>
    </row>
    <row r="160" spans="6:6" x14ac:dyDescent="0.25">
      <c r="F160" s="8"/>
    </row>
    <row r="161" spans="6:6" x14ac:dyDescent="0.25">
      <c r="F161" s="8"/>
    </row>
    <row r="162" spans="6:6" x14ac:dyDescent="0.25">
      <c r="F162" s="8"/>
    </row>
    <row r="163" spans="6:6" x14ac:dyDescent="0.25">
      <c r="F163" s="8"/>
    </row>
    <row r="164" spans="6:6" x14ac:dyDescent="0.25">
      <c r="F164" s="8"/>
    </row>
    <row r="165" spans="6:6" x14ac:dyDescent="0.25">
      <c r="F165" s="8"/>
    </row>
    <row r="166" spans="6:6" x14ac:dyDescent="0.25">
      <c r="F166" s="8"/>
    </row>
    <row r="167" spans="6:6" x14ac:dyDescent="0.25">
      <c r="F167" s="8"/>
    </row>
    <row r="168" spans="6:6" x14ac:dyDescent="0.25">
      <c r="F168" s="8"/>
    </row>
    <row r="169" spans="6:6" x14ac:dyDescent="0.25">
      <c r="F169" s="8"/>
    </row>
    <row r="170" spans="6:6" x14ac:dyDescent="0.25">
      <c r="F170" s="8"/>
    </row>
    <row r="171" spans="6:6" x14ac:dyDescent="0.25">
      <c r="F171" s="8"/>
    </row>
    <row r="172" spans="6:6" x14ac:dyDescent="0.25">
      <c r="F172" s="8"/>
    </row>
    <row r="173" spans="6:6" x14ac:dyDescent="0.25">
      <c r="F173" s="8"/>
    </row>
    <row r="174" spans="6:6" x14ac:dyDescent="0.25">
      <c r="F174" s="8"/>
    </row>
    <row r="175" spans="6:6" x14ac:dyDescent="0.25">
      <c r="F175" s="8"/>
    </row>
    <row r="176" spans="6:6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  <row r="190" spans="6:6" x14ac:dyDescent="0.25">
      <c r="F190" s="8"/>
    </row>
    <row r="191" spans="6:6" x14ac:dyDescent="0.25">
      <c r="F191" s="8"/>
    </row>
    <row r="192" spans="6:6" x14ac:dyDescent="0.25">
      <c r="F192" s="8"/>
    </row>
    <row r="193" spans="6:6" x14ac:dyDescent="0.25">
      <c r="F193" s="8"/>
    </row>
    <row r="194" spans="6:6" x14ac:dyDescent="0.25">
      <c r="F194" s="8"/>
    </row>
    <row r="195" spans="6:6" x14ac:dyDescent="0.25">
      <c r="F195" s="8"/>
    </row>
    <row r="196" spans="6:6" x14ac:dyDescent="0.25">
      <c r="F196" s="8"/>
    </row>
    <row r="197" spans="6:6" x14ac:dyDescent="0.25">
      <c r="F197" s="8"/>
    </row>
    <row r="198" spans="6:6" x14ac:dyDescent="0.25">
      <c r="F198" s="8"/>
    </row>
    <row r="199" spans="6:6" x14ac:dyDescent="0.25">
      <c r="F199" s="8"/>
    </row>
    <row r="200" spans="6:6" x14ac:dyDescent="0.25">
      <c r="F200" s="8"/>
    </row>
    <row r="201" spans="6:6" x14ac:dyDescent="0.25">
      <c r="F201" s="8"/>
    </row>
    <row r="202" spans="6:6" x14ac:dyDescent="0.25">
      <c r="F202" s="8"/>
    </row>
    <row r="203" spans="6:6" x14ac:dyDescent="0.25">
      <c r="F203" s="8"/>
    </row>
    <row r="204" spans="6:6" x14ac:dyDescent="0.25">
      <c r="F204" s="8"/>
    </row>
    <row r="205" spans="6:6" x14ac:dyDescent="0.25">
      <c r="F205" s="8"/>
    </row>
    <row r="206" spans="6:6" x14ac:dyDescent="0.25">
      <c r="F206" s="8"/>
    </row>
    <row r="207" spans="6:6" x14ac:dyDescent="0.25">
      <c r="F207" s="8"/>
    </row>
    <row r="208" spans="6:6" x14ac:dyDescent="0.25">
      <c r="F208" s="8"/>
    </row>
    <row r="209" spans="6:6" x14ac:dyDescent="0.25">
      <c r="F209" s="8"/>
    </row>
    <row r="210" spans="6:6" x14ac:dyDescent="0.25">
      <c r="F210" s="8"/>
    </row>
    <row r="211" spans="6:6" x14ac:dyDescent="0.25">
      <c r="F211" s="8"/>
    </row>
    <row r="212" spans="6:6" x14ac:dyDescent="0.25">
      <c r="F212" s="8"/>
    </row>
    <row r="213" spans="6:6" x14ac:dyDescent="0.25">
      <c r="F213" s="8"/>
    </row>
    <row r="214" spans="6:6" x14ac:dyDescent="0.25">
      <c r="F214" s="8"/>
    </row>
    <row r="215" spans="6:6" x14ac:dyDescent="0.25">
      <c r="F215" s="8"/>
    </row>
    <row r="216" spans="6:6" x14ac:dyDescent="0.25">
      <c r="F216" s="8"/>
    </row>
    <row r="217" spans="6:6" x14ac:dyDescent="0.25">
      <c r="F217" s="8"/>
    </row>
    <row r="218" spans="6:6" x14ac:dyDescent="0.25">
      <c r="F218" s="8"/>
    </row>
    <row r="219" spans="6:6" x14ac:dyDescent="0.25">
      <c r="F219" s="8"/>
    </row>
    <row r="220" spans="6:6" x14ac:dyDescent="0.25">
      <c r="F220" s="8"/>
    </row>
    <row r="221" spans="6:6" x14ac:dyDescent="0.25">
      <c r="F221" s="8"/>
    </row>
    <row r="222" spans="6:6" x14ac:dyDescent="0.25">
      <c r="F222" s="8"/>
    </row>
    <row r="223" spans="6:6" x14ac:dyDescent="0.25">
      <c r="F223" s="8"/>
    </row>
    <row r="224" spans="6:6" x14ac:dyDescent="0.25">
      <c r="F224" s="8"/>
    </row>
    <row r="225" spans="6:6" x14ac:dyDescent="0.25">
      <c r="F225" s="8"/>
    </row>
    <row r="226" spans="6:6" x14ac:dyDescent="0.25">
      <c r="F226" s="8"/>
    </row>
    <row r="227" spans="6:6" x14ac:dyDescent="0.25">
      <c r="F227" s="8"/>
    </row>
    <row r="228" spans="6:6" x14ac:dyDescent="0.25">
      <c r="F228" s="8"/>
    </row>
    <row r="229" spans="6:6" x14ac:dyDescent="0.25">
      <c r="F229" s="8"/>
    </row>
    <row r="230" spans="6:6" x14ac:dyDescent="0.25">
      <c r="F230" s="8"/>
    </row>
    <row r="231" spans="6:6" x14ac:dyDescent="0.25">
      <c r="F231" s="8"/>
    </row>
    <row r="232" spans="6:6" x14ac:dyDescent="0.25">
      <c r="F232" s="8"/>
    </row>
    <row r="233" spans="6:6" x14ac:dyDescent="0.25">
      <c r="F233" s="8"/>
    </row>
    <row r="234" spans="6:6" x14ac:dyDescent="0.25">
      <c r="F234" s="8"/>
    </row>
    <row r="235" spans="6:6" x14ac:dyDescent="0.25">
      <c r="F235" s="8"/>
    </row>
    <row r="236" spans="6:6" x14ac:dyDescent="0.25">
      <c r="F236" s="8"/>
    </row>
    <row r="237" spans="6:6" x14ac:dyDescent="0.25">
      <c r="F237" s="8"/>
    </row>
    <row r="238" spans="6:6" x14ac:dyDescent="0.25">
      <c r="F238" s="8"/>
    </row>
    <row r="239" spans="6:6" x14ac:dyDescent="0.25">
      <c r="F239" s="8"/>
    </row>
    <row r="240" spans="6:6" x14ac:dyDescent="0.25">
      <c r="F240" s="8"/>
    </row>
    <row r="241" spans="6:6" x14ac:dyDescent="0.25">
      <c r="F241" s="8"/>
    </row>
    <row r="242" spans="6:6" x14ac:dyDescent="0.25">
      <c r="F242" s="8"/>
    </row>
    <row r="243" spans="6:6" x14ac:dyDescent="0.25">
      <c r="F243" s="8"/>
    </row>
    <row r="244" spans="6:6" x14ac:dyDescent="0.25">
      <c r="F244" s="19"/>
    </row>
    <row r="245" spans="6:6" x14ac:dyDescent="0.25">
      <c r="F245" s="19"/>
    </row>
    <row r="246" spans="6:6" x14ac:dyDescent="0.25">
      <c r="F246" s="19"/>
    </row>
    <row r="247" spans="6:6" x14ac:dyDescent="0.25">
      <c r="F247" s="19"/>
    </row>
    <row r="248" spans="6:6" x14ac:dyDescent="0.25">
      <c r="F248" s="19"/>
    </row>
    <row r="249" spans="6:6" x14ac:dyDescent="0.25">
      <c r="F249" s="19"/>
    </row>
    <row r="250" spans="6:6" x14ac:dyDescent="0.25">
      <c r="F250" s="19"/>
    </row>
    <row r="251" spans="6:6" x14ac:dyDescent="0.25">
      <c r="F251" s="19"/>
    </row>
    <row r="252" spans="6:6" x14ac:dyDescent="0.25">
      <c r="F252" s="19"/>
    </row>
    <row r="253" spans="6:6" x14ac:dyDescent="0.25">
      <c r="F253" s="19"/>
    </row>
    <row r="254" spans="6:6" x14ac:dyDescent="0.25">
      <c r="F254" s="19"/>
    </row>
    <row r="255" spans="6:6" x14ac:dyDescent="0.25">
      <c r="F255" s="19"/>
    </row>
    <row r="256" spans="6:6" x14ac:dyDescent="0.25">
      <c r="F256" s="19"/>
    </row>
    <row r="257" spans="6:6" x14ac:dyDescent="0.25">
      <c r="F257" s="19"/>
    </row>
    <row r="258" spans="6:6" x14ac:dyDescent="0.25">
      <c r="F258" s="19"/>
    </row>
    <row r="259" spans="6:6" x14ac:dyDescent="0.25">
      <c r="F259" s="19"/>
    </row>
    <row r="260" spans="6:6" x14ac:dyDescent="0.25">
      <c r="F260" s="19"/>
    </row>
    <row r="261" spans="6:6" x14ac:dyDescent="0.25">
      <c r="F261" s="19"/>
    </row>
    <row r="262" spans="6:6" x14ac:dyDescent="0.25">
      <c r="F262" s="19"/>
    </row>
    <row r="263" spans="6:6" x14ac:dyDescent="0.25">
      <c r="F263" s="19"/>
    </row>
    <row r="264" spans="6:6" x14ac:dyDescent="0.25">
      <c r="F264" s="19"/>
    </row>
    <row r="265" spans="6:6" x14ac:dyDescent="0.25">
      <c r="F265" s="19"/>
    </row>
    <row r="266" spans="6:6" x14ac:dyDescent="0.25">
      <c r="F266" s="19"/>
    </row>
    <row r="267" spans="6:6" x14ac:dyDescent="0.25">
      <c r="F267" s="19"/>
    </row>
    <row r="268" spans="6:6" x14ac:dyDescent="0.25">
      <c r="F268" s="19"/>
    </row>
    <row r="269" spans="6:6" x14ac:dyDescent="0.25">
      <c r="F269" s="19"/>
    </row>
    <row r="270" spans="6:6" x14ac:dyDescent="0.25">
      <c r="F270" s="19"/>
    </row>
    <row r="271" spans="6:6" x14ac:dyDescent="0.25">
      <c r="F271" s="19"/>
    </row>
    <row r="272" spans="6:6" x14ac:dyDescent="0.25">
      <c r="F272" s="19"/>
    </row>
    <row r="273" spans="6:6" x14ac:dyDescent="0.25">
      <c r="F273" s="19"/>
    </row>
    <row r="274" spans="6:6" x14ac:dyDescent="0.25">
      <c r="F274" s="19"/>
    </row>
    <row r="275" spans="6:6" x14ac:dyDescent="0.25">
      <c r="F275" s="19"/>
    </row>
    <row r="276" spans="6:6" x14ac:dyDescent="0.25">
      <c r="F276" s="19"/>
    </row>
    <row r="277" spans="6:6" x14ac:dyDescent="0.25">
      <c r="F277" s="19"/>
    </row>
    <row r="278" spans="6:6" x14ac:dyDescent="0.25">
      <c r="F278" s="19"/>
    </row>
    <row r="279" spans="6:6" x14ac:dyDescent="0.25">
      <c r="F279" s="19"/>
    </row>
    <row r="280" spans="6:6" x14ac:dyDescent="0.25">
      <c r="F280" s="19"/>
    </row>
    <row r="281" spans="6:6" x14ac:dyDescent="0.25">
      <c r="F281" s="19"/>
    </row>
    <row r="282" spans="6:6" x14ac:dyDescent="0.25">
      <c r="F282" s="19"/>
    </row>
    <row r="283" spans="6:6" x14ac:dyDescent="0.25">
      <c r="F283" s="19"/>
    </row>
    <row r="284" spans="6:6" x14ac:dyDescent="0.25">
      <c r="F284" s="19"/>
    </row>
    <row r="285" spans="6:6" x14ac:dyDescent="0.25">
      <c r="F285" s="19"/>
    </row>
    <row r="286" spans="6:6" x14ac:dyDescent="0.25">
      <c r="F286" s="19"/>
    </row>
    <row r="287" spans="6:6" x14ac:dyDescent="0.25">
      <c r="F287" s="19"/>
    </row>
    <row r="288" spans="6:6" x14ac:dyDescent="0.25">
      <c r="F288" s="19"/>
    </row>
    <row r="289" spans="6:6" x14ac:dyDescent="0.25">
      <c r="F289" s="19"/>
    </row>
    <row r="290" spans="6:6" x14ac:dyDescent="0.25">
      <c r="F290" s="19"/>
    </row>
    <row r="291" spans="6:6" x14ac:dyDescent="0.25">
      <c r="F291" s="19"/>
    </row>
    <row r="292" spans="6:6" x14ac:dyDescent="0.25">
      <c r="F292" s="19"/>
    </row>
    <row r="293" spans="6:6" x14ac:dyDescent="0.25">
      <c r="F293" s="19"/>
    </row>
    <row r="294" spans="6:6" x14ac:dyDescent="0.25">
      <c r="F294" s="19"/>
    </row>
    <row r="295" spans="6:6" x14ac:dyDescent="0.25">
      <c r="F295" s="19"/>
    </row>
    <row r="296" spans="6:6" x14ac:dyDescent="0.25">
      <c r="F296" s="19"/>
    </row>
    <row r="297" spans="6:6" x14ac:dyDescent="0.25">
      <c r="F297" s="19"/>
    </row>
    <row r="298" spans="6:6" x14ac:dyDescent="0.25">
      <c r="F298" s="19"/>
    </row>
    <row r="299" spans="6:6" x14ac:dyDescent="0.25">
      <c r="F299" s="19"/>
    </row>
    <row r="300" spans="6:6" x14ac:dyDescent="0.25">
      <c r="F300" s="19"/>
    </row>
    <row r="301" spans="6:6" x14ac:dyDescent="0.25">
      <c r="F301" s="19"/>
    </row>
    <row r="302" spans="6:6" x14ac:dyDescent="0.25">
      <c r="F302" s="19"/>
    </row>
    <row r="303" spans="6:6" x14ac:dyDescent="0.25">
      <c r="F303" s="19"/>
    </row>
    <row r="304" spans="6:6" x14ac:dyDescent="0.25">
      <c r="F304" s="19"/>
    </row>
    <row r="305" spans="6:6" x14ac:dyDescent="0.25">
      <c r="F305" s="19"/>
    </row>
    <row r="306" spans="6:6" x14ac:dyDescent="0.25">
      <c r="F306" s="19"/>
    </row>
    <row r="307" spans="6:6" x14ac:dyDescent="0.25">
      <c r="F307" s="19"/>
    </row>
    <row r="308" spans="6:6" x14ac:dyDescent="0.25">
      <c r="F308" s="19"/>
    </row>
    <row r="309" spans="6:6" x14ac:dyDescent="0.25">
      <c r="F309" s="19"/>
    </row>
    <row r="310" spans="6:6" x14ac:dyDescent="0.25">
      <c r="F310" s="19"/>
    </row>
    <row r="311" spans="6:6" x14ac:dyDescent="0.25">
      <c r="F311" s="19"/>
    </row>
    <row r="312" spans="6:6" x14ac:dyDescent="0.25">
      <c r="F312" s="19"/>
    </row>
    <row r="313" spans="6:6" x14ac:dyDescent="0.25">
      <c r="F313" s="19"/>
    </row>
    <row r="314" spans="6:6" x14ac:dyDescent="0.25">
      <c r="F314" s="19"/>
    </row>
    <row r="315" spans="6:6" x14ac:dyDescent="0.25">
      <c r="F315" s="19"/>
    </row>
    <row r="316" spans="6:6" x14ac:dyDescent="0.25">
      <c r="F316" s="19"/>
    </row>
    <row r="317" spans="6:6" x14ac:dyDescent="0.25">
      <c r="F317" s="19"/>
    </row>
    <row r="318" spans="6:6" x14ac:dyDescent="0.25">
      <c r="F318" s="19"/>
    </row>
    <row r="319" spans="6:6" x14ac:dyDescent="0.25">
      <c r="F319" s="19"/>
    </row>
    <row r="320" spans="6:6" x14ac:dyDescent="0.25">
      <c r="F320" s="19"/>
    </row>
    <row r="321" spans="6:6" x14ac:dyDescent="0.25">
      <c r="F321" s="19"/>
    </row>
    <row r="322" spans="6:6" x14ac:dyDescent="0.25">
      <c r="F322" s="19"/>
    </row>
    <row r="323" spans="6:6" x14ac:dyDescent="0.25">
      <c r="F323" s="19"/>
    </row>
    <row r="324" spans="6:6" x14ac:dyDescent="0.25">
      <c r="F324" s="19"/>
    </row>
    <row r="325" spans="6:6" x14ac:dyDescent="0.25">
      <c r="F325" s="19"/>
    </row>
    <row r="326" spans="6:6" x14ac:dyDescent="0.25">
      <c r="F326" s="19"/>
    </row>
    <row r="327" spans="6:6" x14ac:dyDescent="0.25">
      <c r="F327" s="19"/>
    </row>
    <row r="328" spans="6:6" x14ac:dyDescent="0.25">
      <c r="F328" s="19"/>
    </row>
    <row r="329" spans="6:6" x14ac:dyDescent="0.25">
      <c r="F329" s="19"/>
    </row>
    <row r="330" spans="6:6" x14ac:dyDescent="0.25">
      <c r="F330" s="19"/>
    </row>
    <row r="331" spans="6:6" x14ac:dyDescent="0.25">
      <c r="F331" s="19"/>
    </row>
    <row r="332" spans="6:6" x14ac:dyDescent="0.25">
      <c r="F332" s="19"/>
    </row>
    <row r="333" spans="6:6" x14ac:dyDescent="0.25">
      <c r="F333" s="19"/>
    </row>
    <row r="334" spans="6:6" x14ac:dyDescent="0.25">
      <c r="F334" s="19"/>
    </row>
    <row r="335" spans="6:6" x14ac:dyDescent="0.25">
      <c r="F335" s="19"/>
    </row>
    <row r="336" spans="6:6" x14ac:dyDescent="0.25">
      <c r="F336" s="19"/>
    </row>
    <row r="337" spans="6:6" x14ac:dyDescent="0.25">
      <c r="F337" s="19"/>
    </row>
    <row r="338" spans="6:6" x14ac:dyDescent="0.25">
      <c r="F338" s="19"/>
    </row>
    <row r="339" spans="6:6" x14ac:dyDescent="0.25">
      <c r="F339" s="19"/>
    </row>
    <row r="340" spans="6:6" x14ac:dyDescent="0.25">
      <c r="F340" s="19"/>
    </row>
    <row r="341" spans="6:6" x14ac:dyDescent="0.25">
      <c r="F341" s="19"/>
    </row>
    <row r="342" spans="6:6" x14ac:dyDescent="0.25">
      <c r="F342" s="19"/>
    </row>
    <row r="343" spans="6:6" x14ac:dyDescent="0.25">
      <c r="F343" s="19"/>
    </row>
    <row r="344" spans="6:6" x14ac:dyDescent="0.25">
      <c r="F344" s="19"/>
    </row>
    <row r="345" spans="6:6" x14ac:dyDescent="0.25">
      <c r="F345" s="19"/>
    </row>
    <row r="346" spans="6:6" x14ac:dyDescent="0.25">
      <c r="F346" s="19"/>
    </row>
    <row r="347" spans="6:6" x14ac:dyDescent="0.25">
      <c r="F347" s="19"/>
    </row>
    <row r="348" spans="6:6" x14ac:dyDescent="0.25">
      <c r="F348" s="19"/>
    </row>
    <row r="349" spans="6:6" x14ac:dyDescent="0.25">
      <c r="F349" s="19"/>
    </row>
    <row r="350" spans="6:6" x14ac:dyDescent="0.25">
      <c r="F350" s="19"/>
    </row>
    <row r="351" spans="6:6" x14ac:dyDescent="0.25">
      <c r="F351" s="19"/>
    </row>
    <row r="352" spans="6:6" x14ac:dyDescent="0.25">
      <c r="F352" s="19"/>
    </row>
    <row r="353" spans="6:6" x14ac:dyDescent="0.25">
      <c r="F353" s="19"/>
    </row>
    <row r="354" spans="6:6" x14ac:dyDescent="0.25">
      <c r="F354" s="19"/>
    </row>
    <row r="355" spans="6:6" x14ac:dyDescent="0.25">
      <c r="F355" s="19"/>
    </row>
    <row r="356" spans="6:6" x14ac:dyDescent="0.25">
      <c r="F356" s="19"/>
    </row>
    <row r="357" spans="6:6" x14ac:dyDescent="0.25">
      <c r="F357" s="19"/>
    </row>
    <row r="358" spans="6:6" x14ac:dyDescent="0.25">
      <c r="F358" s="19"/>
    </row>
    <row r="359" spans="6:6" x14ac:dyDescent="0.25">
      <c r="F359" s="19"/>
    </row>
    <row r="360" spans="6:6" x14ac:dyDescent="0.25">
      <c r="F360" s="19"/>
    </row>
    <row r="361" spans="6:6" x14ac:dyDescent="0.25">
      <c r="F361" s="19"/>
    </row>
    <row r="362" spans="6:6" x14ac:dyDescent="0.25">
      <c r="F362" s="19"/>
    </row>
    <row r="363" spans="6:6" x14ac:dyDescent="0.25">
      <c r="F363" s="19"/>
    </row>
    <row r="364" spans="6:6" x14ac:dyDescent="0.25">
      <c r="F364" s="19"/>
    </row>
    <row r="365" spans="6:6" x14ac:dyDescent="0.25">
      <c r="F365" s="19"/>
    </row>
    <row r="366" spans="6:6" x14ac:dyDescent="0.25">
      <c r="F366" s="19"/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  <row r="373" spans="6:6" x14ac:dyDescent="0.25">
      <c r="F373" s="19"/>
    </row>
    <row r="374" spans="6:6" x14ac:dyDescent="0.25">
      <c r="F374" s="19"/>
    </row>
    <row r="375" spans="6:6" x14ac:dyDescent="0.25">
      <c r="F375" s="19"/>
    </row>
    <row r="376" spans="6:6" x14ac:dyDescent="0.25">
      <c r="F376" s="19"/>
    </row>
    <row r="377" spans="6:6" x14ac:dyDescent="0.25">
      <c r="F377" s="1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OCCI_OG</cp:lastModifiedBy>
  <dcterms:created xsi:type="dcterms:W3CDTF">2019-08-21T16:03:59Z</dcterms:created>
  <dcterms:modified xsi:type="dcterms:W3CDTF">2020-04-21T07:21:30Z</dcterms:modified>
</cp:coreProperties>
</file>