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6_Marchés carbone\63_International\631_MDP &amp; MOC\6313_Projets domestiques\63133_Avenir\2. Label bas-carbone\2. Projets\1. Forêt\Boisement Terre de Peyre\"/>
    </mc:Choice>
  </mc:AlternateContent>
  <bookViews>
    <workbookView xWindow="0" yWindow="0" windowWidth="28800" windowHeight="12330" activeTab="1"/>
  </bookViews>
  <sheets>
    <sheet name="Sardin 2012" sheetId="1" r:id="rId1"/>
    <sheet name="Quantification C" sheetId="2" r:id="rId2"/>
  </sheets>
  <externalReferences>
    <externalReference r:id="rId3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2" l="1"/>
  <c r="H2" i="2"/>
  <c r="C2" i="2"/>
  <c r="G28" i="2"/>
  <c r="F29" i="2"/>
  <c r="F30" i="2"/>
  <c r="F31" i="2"/>
  <c r="F32" i="2"/>
  <c r="F33" i="2"/>
  <c r="G37" i="2"/>
  <c r="F34" i="2"/>
  <c r="F35" i="2"/>
  <c r="F36" i="2"/>
  <c r="F37" i="2"/>
  <c r="G33" i="2"/>
  <c r="H33" i="2"/>
  <c r="I33" i="2"/>
  <c r="J3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C32" i="2"/>
  <c r="D32" i="2"/>
  <c r="E32" i="2"/>
  <c r="W5" i="2"/>
  <c r="W7" i="2"/>
  <c r="W10" i="2"/>
  <c r="H3" i="2"/>
  <c r="I3" i="2"/>
  <c r="J3" i="2"/>
  <c r="H4" i="2"/>
  <c r="I4" i="2"/>
  <c r="J4" i="2"/>
  <c r="H5" i="2"/>
  <c r="I5" i="2"/>
  <c r="J5" i="2"/>
  <c r="H6" i="2"/>
  <c r="I6" i="2"/>
  <c r="J6" i="2"/>
  <c r="H7" i="2"/>
  <c r="I7" i="2"/>
  <c r="J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G27" i="2"/>
  <c r="H27" i="2"/>
  <c r="I27" i="2"/>
  <c r="J27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4" i="2"/>
  <c r="H34" i="2"/>
  <c r="I34" i="2"/>
  <c r="J34" i="2"/>
  <c r="G35" i="2"/>
  <c r="H35" i="2"/>
  <c r="I35" i="2"/>
  <c r="J35" i="2"/>
  <c r="G36" i="2"/>
  <c r="H36" i="2"/>
  <c r="I36" i="2"/>
  <c r="J36" i="2"/>
  <c r="H37" i="2"/>
  <c r="I37" i="2"/>
  <c r="J37" i="2"/>
  <c r="G38" i="2"/>
  <c r="H38" i="2"/>
  <c r="I38" i="2"/>
  <c r="J38" i="2"/>
  <c r="F39" i="2"/>
  <c r="G48" i="2"/>
  <c r="F40" i="2"/>
  <c r="F41" i="2"/>
  <c r="F42" i="2"/>
  <c r="F43" i="2"/>
  <c r="F44" i="2"/>
  <c r="F45" i="2"/>
  <c r="F46" i="2"/>
  <c r="F47" i="2"/>
  <c r="F4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H48" i="2"/>
  <c r="I48" i="2"/>
  <c r="J48" i="2"/>
  <c r="G49" i="2"/>
  <c r="H49" i="2"/>
  <c r="I49" i="2"/>
  <c r="J49" i="2"/>
  <c r="F50" i="2"/>
  <c r="G59" i="2"/>
  <c r="F51" i="2"/>
  <c r="F52" i="2"/>
  <c r="F53" i="2"/>
  <c r="F54" i="2"/>
  <c r="F55" i="2"/>
  <c r="F56" i="2"/>
  <c r="F57" i="2"/>
  <c r="F58" i="2"/>
  <c r="F59" i="2"/>
  <c r="G50" i="2"/>
  <c r="H50" i="2"/>
  <c r="I50" i="2"/>
  <c r="J50" i="2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I55" i="2"/>
  <c r="J55" i="2"/>
  <c r="G56" i="2"/>
  <c r="H56" i="2"/>
  <c r="I56" i="2"/>
  <c r="J56" i="2"/>
  <c r="G57" i="2"/>
  <c r="H57" i="2"/>
  <c r="I57" i="2"/>
  <c r="J57" i="2"/>
  <c r="G58" i="2"/>
  <c r="H58" i="2"/>
  <c r="I58" i="2"/>
  <c r="J58" i="2"/>
  <c r="H59" i="2"/>
  <c r="I59" i="2"/>
  <c r="J59" i="2"/>
  <c r="G60" i="2"/>
  <c r="H60" i="2"/>
  <c r="I60" i="2"/>
  <c r="J60" i="2"/>
  <c r="F61" i="2"/>
  <c r="G70" i="2"/>
  <c r="F62" i="2"/>
  <c r="F63" i="2"/>
  <c r="F64" i="2"/>
  <c r="F65" i="2"/>
  <c r="F66" i="2"/>
  <c r="F67" i="2"/>
  <c r="F68" i="2"/>
  <c r="F69" i="2"/>
  <c r="F70" i="2"/>
  <c r="G61" i="2"/>
  <c r="H61" i="2"/>
  <c r="I61" i="2"/>
  <c r="J61" i="2"/>
  <c r="G62" i="2"/>
  <c r="H62" i="2"/>
  <c r="I62" i="2"/>
  <c r="J62" i="2"/>
  <c r="G63" i="2"/>
  <c r="H63" i="2"/>
  <c r="I63" i="2"/>
  <c r="J63" i="2"/>
  <c r="G64" i="2"/>
  <c r="H64" i="2"/>
  <c r="I64" i="2"/>
  <c r="J64" i="2"/>
  <c r="G65" i="2"/>
  <c r="H65" i="2"/>
  <c r="I65" i="2"/>
  <c r="J65" i="2"/>
  <c r="G66" i="2"/>
  <c r="H66" i="2"/>
  <c r="I66" i="2"/>
  <c r="J66" i="2"/>
  <c r="G67" i="2"/>
  <c r="H67" i="2"/>
  <c r="I67" i="2"/>
  <c r="J67" i="2"/>
  <c r="G68" i="2"/>
  <c r="H68" i="2"/>
  <c r="I68" i="2"/>
  <c r="J68" i="2"/>
  <c r="G69" i="2"/>
  <c r="H69" i="2"/>
  <c r="I69" i="2"/>
  <c r="J69" i="2"/>
  <c r="H70" i="2"/>
  <c r="I70" i="2"/>
  <c r="J70" i="2"/>
  <c r="G71" i="2"/>
  <c r="H71" i="2"/>
  <c r="I71" i="2"/>
  <c r="J71" i="2"/>
  <c r="F72" i="2"/>
  <c r="G81" i="2"/>
  <c r="F73" i="2"/>
  <c r="F74" i="2"/>
  <c r="F75" i="2"/>
  <c r="F76" i="2"/>
  <c r="F77" i="2"/>
  <c r="F78" i="2"/>
  <c r="F79" i="2"/>
  <c r="F80" i="2"/>
  <c r="F81" i="2"/>
  <c r="G72" i="2"/>
  <c r="H72" i="2"/>
  <c r="I72" i="2"/>
  <c r="J72" i="2"/>
  <c r="G73" i="2"/>
  <c r="H73" i="2"/>
  <c r="I73" i="2"/>
  <c r="J73" i="2"/>
  <c r="G74" i="2"/>
  <c r="H74" i="2"/>
  <c r="I74" i="2"/>
  <c r="J74" i="2"/>
  <c r="G75" i="2"/>
  <c r="H75" i="2"/>
  <c r="I75" i="2"/>
  <c r="J75" i="2"/>
  <c r="G76" i="2"/>
  <c r="H76" i="2"/>
  <c r="I76" i="2"/>
  <c r="J76" i="2"/>
  <c r="G77" i="2"/>
  <c r="H77" i="2"/>
  <c r="I77" i="2"/>
  <c r="J77" i="2"/>
  <c r="G78" i="2"/>
  <c r="H78" i="2"/>
  <c r="I78" i="2"/>
  <c r="J78" i="2"/>
  <c r="G79" i="2"/>
  <c r="H79" i="2"/>
  <c r="I79" i="2"/>
  <c r="J79" i="2"/>
  <c r="G80" i="2"/>
  <c r="H80" i="2"/>
  <c r="I80" i="2"/>
  <c r="J80" i="2"/>
  <c r="H81" i="2"/>
  <c r="I81" i="2"/>
  <c r="J81" i="2"/>
  <c r="G82" i="2"/>
  <c r="H82" i="2"/>
  <c r="I82" i="2"/>
  <c r="J82" i="2"/>
  <c r="F83" i="2"/>
  <c r="G92" i="2"/>
  <c r="G83" i="2"/>
  <c r="H83" i="2"/>
  <c r="I83" i="2"/>
  <c r="J83" i="2"/>
  <c r="F84" i="2"/>
  <c r="G84" i="2"/>
  <c r="H84" i="2"/>
  <c r="I84" i="2"/>
  <c r="J84" i="2"/>
  <c r="F85" i="2"/>
  <c r="G85" i="2"/>
  <c r="H85" i="2"/>
  <c r="I85" i="2"/>
  <c r="J85" i="2"/>
  <c r="F86" i="2"/>
  <c r="G86" i="2"/>
  <c r="H86" i="2"/>
  <c r="I86" i="2"/>
  <c r="J86" i="2"/>
  <c r="F87" i="2"/>
  <c r="G87" i="2"/>
  <c r="H87" i="2"/>
  <c r="I87" i="2"/>
  <c r="J87" i="2"/>
  <c r="F88" i="2"/>
  <c r="G88" i="2"/>
  <c r="H88" i="2"/>
  <c r="I88" i="2"/>
  <c r="J88" i="2"/>
  <c r="F89" i="2"/>
  <c r="G89" i="2"/>
  <c r="H89" i="2"/>
  <c r="I89" i="2"/>
  <c r="J89" i="2"/>
  <c r="F90" i="2"/>
  <c r="G90" i="2"/>
  <c r="H90" i="2"/>
  <c r="I90" i="2"/>
  <c r="J90" i="2"/>
  <c r="F91" i="2"/>
  <c r="G91" i="2"/>
  <c r="H91" i="2"/>
  <c r="I91" i="2"/>
  <c r="J91" i="2"/>
  <c r="H92" i="2"/>
  <c r="I92" i="2"/>
  <c r="J92" i="2"/>
  <c r="G93" i="2"/>
  <c r="H93" i="2"/>
  <c r="I93" i="2"/>
  <c r="J93" i="2"/>
  <c r="F94" i="2"/>
  <c r="G103" i="2"/>
  <c r="G94" i="2"/>
  <c r="H94" i="2"/>
  <c r="I94" i="2"/>
  <c r="J94" i="2"/>
  <c r="F95" i="2"/>
  <c r="G95" i="2"/>
  <c r="H95" i="2"/>
  <c r="I95" i="2"/>
  <c r="J95" i="2"/>
  <c r="F96" i="2"/>
  <c r="G96" i="2"/>
  <c r="H96" i="2"/>
  <c r="I96" i="2"/>
  <c r="J96" i="2"/>
  <c r="F97" i="2"/>
  <c r="G97" i="2"/>
  <c r="H97" i="2"/>
  <c r="I97" i="2"/>
  <c r="J97" i="2"/>
  <c r="F98" i="2"/>
  <c r="G98" i="2"/>
  <c r="H98" i="2"/>
  <c r="I98" i="2"/>
  <c r="J98" i="2"/>
  <c r="F99" i="2"/>
  <c r="G99" i="2"/>
  <c r="H99" i="2"/>
  <c r="I99" i="2"/>
  <c r="J99" i="2"/>
  <c r="F100" i="2"/>
  <c r="G100" i="2"/>
  <c r="H100" i="2"/>
  <c r="I100" i="2"/>
  <c r="J100" i="2"/>
  <c r="F101" i="2"/>
  <c r="G101" i="2"/>
  <c r="H101" i="2"/>
  <c r="I101" i="2"/>
  <c r="J101" i="2"/>
  <c r="F102" i="2"/>
  <c r="G102" i="2"/>
  <c r="H102" i="2"/>
  <c r="I102" i="2"/>
  <c r="J102" i="2"/>
  <c r="H103" i="2"/>
  <c r="I103" i="2"/>
  <c r="J103" i="2"/>
  <c r="W2" i="2"/>
  <c r="H104" i="2"/>
  <c r="J10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9" i="2"/>
  <c r="K30" i="2"/>
  <c r="K31" i="2"/>
  <c r="K32" i="2"/>
  <c r="K33" i="2"/>
  <c r="K34" i="2"/>
  <c r="K35" i="2"/>
  <c r="K36" i="2"/>
  <c r="K37" i="2"/>
  <c r="K39" i="2"/>
  <c r="K40" i="2"/>
  <c r="K41" i="2"/>
  <c r="K42" i="2"/>
  <c r="K43" i="2"/>
  <c r="K44" i="2"/>
  <c r="K45" i="2"/>
  <c r="K46" i="2"/>
  <c r="K47" i="2"/>
  <c r="K48" i="2"/>
  <c r="K50" i="2"/>
  <c r="K51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3" i="2"/>
  <c r="K94" i="2"/>
  <c r="K95" i="2"/>
  <c r="K96" i="2"/>
  <c r="K97" i="2"/>
  <c r="K98" i="2"/>
  <c r="K99" i="2"/>
  <c r="K100" i="2"/>
  <c r="K101" i="2"/>
  <c r="K102" i="2"/>
  <c r="L37" i="2"/>
  <c r="L59" i="2"/>
  <c r="L48" i="2"/>
  <c r="L27" i="2"/>
  <c r="I15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L3" i="1"/>
  <c r="C73" i="2"/>
  <c r="B74" i="2"/>
  <c r="L70" i="2"/>
  <c r="W11" i="2"/>
  <c r="W13" i="2"/>
  <c r="D73" i="2"/>
  <c r="E73" i="2"/>
  <c r="B75" i="2"/>
  <c r="C74" i="2"/>
  <c r="D74" i="2"/>
  <c r="E74" i="2"/>
  <c r="B76" i="2"/>
  <c r="C75" i="2"/>
  <c r="B77" i="2"/>
  <c r="C76" i="2"/>
  <c r="D75" i="2"/>
  <c r="E75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P3" i="2"/>
  <c r="P4" i="2"/>
  <c r="Q3" i="2"/>
  <c r="D76" i="2"/>
  <c r="E76" i="2"/>
  <c r="B78" i="2"/>
  <c r="C77" i="2"/>
  <c r="P5" i="2"/>
  <c r="C3" i="2"/>
  <c r="S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D77" i="2"/>
  <c r="E77" i="2"/>
  <c r="B79" i="2"/>
  <c r="C78" i="2"/>
  <c r="S4" i="2"/>
  <c r="C4" i="2"/>
  <c r="P6" i="2"/>
  <c r="S5" i="2"/>
  <c r="E2" i="2"/>
  <c r="D3" i="2"/>
  <c r="E3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D78" i="2"/>
  <c r="E78" i="2"/>
  <c r="C79" i="2"/>
  <c r="D79" i="2"/>
  <c r="E79" i="2"/>
  <c r="B80" i="2"/>
  <c r="C80" i="2"/>
  <c r="D80" i="2"/>
  <c r="E80" i="2"/>
  <c r="B81" i="2"/>
  <c r="C81" i="2"/>
  <c r="D81" i="2"/>
  <c r="E81" i="2"/>
  <c r="B82" i="2"/>
  <c r="C82" i="2"/>
  <c r="D82" i="2"/>
  <c r="E82" i="2"/>
  <c r="B83" i="2"/>
  <c r="C83" i="2"/>
  <c r="D83" i="2"/>
  <c r="E83" i="2"/>
  <c r="B84" i="2"/>
  <c r="C84" i="2"/>
  <c r="D84" i="2"/>
  <c r="E84" i="2"/>
  <c r="B85" i="2"/>
  <c r="C85" i="2"/>
  <c r="D85" i="2"/>
  <c r="E85" i="2"/>
  <c r="B86" i="2"/>
  <c r="C86" i="2"/>
  <c r="D86" i="2"/>
  <c r="E86" i="2"/>
  <c r="B87" i="2"/>
  <c r="C87" i="2"/>
  <c r="D87" i="2"/>
  <c r="E87" i="2"/>
  <c r="B88" i="2"/>
  <c r="C88" i="2"/>
  <c r="D88" i="2"/>
  <c r="E88" i="2"/>
  <c r="B89" i="2"/>
  <c r="C89" i="2"/>
  <c r="D89" i="2"/>
  <c r="E89" i="2"/>
  <c r="B90" i="2"/>
  <c r="C90" i="2"/>
  <c r="D90" i="2"/>
  <c r="E90" i="2"/>
  <c r="B91" i="2"/>
  <c r="C91" i="2"/>
  <c r="D91" i="2"/>
  <c r="E91" i="2"/>
  <c r="B92" i="2"/>
  <c r="C92" i="2"/>
  <c r="D92" i="2"/>
  <c r="E92" i="2"/>
  <c r="B93" i="2"/>
  <c r="C93" i="2"/>
  <c r="D93" i="2"/>
  <c r="E93" i="2"/>
  <c r="B94" i="2"/>
  <c r="C94" i="2"/>
  <c r="D94" i="2"/>
  <c r="E94" i="2"/>
  <c r="B95" i="2"/>
  <c r="C95" i="2"/>
  <c r="D95" i="2"/>
  <c r="E95" i="2"/>
  <c r="B96" i="2"/>
  <c r="C96" i="2"/>
  <c r="D96" i="2"/>
  <c r="E96" i="2"/>
  <c r="W3" i="2"/>
  <c r="W4" i="2"/>
  <c r="S2" i="2"/>
  <c r="P7" i="2"/>
  <c r="S6" i="2"/>
  <c r="P8" i="2"/>
  <c r="S7" i="2"/>
  <c r="P9" i="2"/>
  <c r="S8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P10" i="2"/>
  <c r="S9" i="2"/>
  <c r="P11" i="2"/>
  <c r="S10" i="2"/>
  <c r="P12" i="2"/>
  <c r="S11" i="2"/>
  <c r="P13" i="2"/>
  <c r="S12" i="2"/>
  <c r="P14" i="2"/>
  <c r="S13" i="2"/>
  <c r="P15" i="2"/>
  <c r="S14" i="2"/>
  <c r="P16" i="2"/>
  <c r="S15" i="2"/>
  <c r="P17" i="2"/>
  <c r="S16" i="2"/>
  <c r="P18" i="2"/>
  <c r="S17" i="2"/>
  <c r="P19" i="2"/>
  <c r="S18" i="2"/>
  <c r="S19" i="2"/>
  <c r="P20" i="2"/>
  <c r="S20" i="2"/>
  <c r="P21" i="2"/>
  <c r="P22" i="2"/>
  <c r="S21" i="2"/>
  <c r="P23" i="2"/>
  <c r="S22" i="2"/>
  <c r="P24" i="2"/>
  <c r="S23" i="2"/>
  <c r="P25" i="2"/>
  <c r="S24" i="2"/>
  <c r="P26" i="2"/>
  <c r="S25" i="2"/>
  <c r="P27" i="2"/>
  <c r="S26" i="2"/>
  <c r="P28" i="2"/>
  <c r="S27" i="2"/>
  <c r="P29" i="2"/>
  <c r="S28" i="2"/>
  <c r="P30" i="2"/>
  <c r="S29" i="2"/>
  <c r="P31" i="2"/>
  <c r="S30" i="2"/>
  <c r="P32" i="2"/>
  <c r="S31" i="2"/>
  <c r="P33" i="2"/>
  <c r="S32" i="2"/>
  <c r="P34" i="2"/>
  <c r="S33" i="2"/>
  <c r="P35" i="2"/>
  <c r="S34" i="2"/>
  <c r="W14" i="2"/>
  <c r="P36" i="2"/>
  <c r="S35" i="2"/>
  <c r="P37" i="2"/>
  <c r="S36" i="2"/>
  <c r="P38" i="2"/>
  <c r="S37" i="2"/>
  <c r="P39" i="2"/>
  <c r="S38" i="2"/>
  <c r="P40" i="2"/>
  <c r="S39" i="2"/>
  <c r="P41" i="2"/>
  <c r="S40" i="2"/>
  <c r="P42" i="2"/>
  <c r="S41" i="2"/>
  <c r="P43" i="2"/>
  <c r="S42" i="2"/>
  <c r="P44" i="2"/>
  <c r="S43" i="2"/>
  <c r="P45" i="2"/>
  <c r="S44" i="2"/>
  <c r="P46" i="2"/>
  <c r="S45" i="2"/>
  <c r="P47" i="2"/>
  <c r="S46" i="2"/>
  <c r="P48" i="2"/>
  <c r="S47" i="2"/>
  <c r="P49" i="2"/>
  <c r="S48" i="2"/>
  <c r="P50" i="2"/>
  <c r="S49" i="2"/>
  <c r="P51" i="2"/>
  <c r="S50" i="2"/>
  <c r="P52" i="2"/>
  <c r="S51" i="2"/>
  <c r="P53" i="2"/>
  <c r="S52" i="2"/>
  <c r="P54" i="2"/>
  <c r="S53" i="2"/>
  <c r="P55" i="2"/>
  <c r="S54" i="2"/>
  <c r="P56" i="2"/>
  <c r="S56" i="2"/>
  <c r="S55" i="2"/>
</calcChain>
</file>

<file path=xl/sharedStrings.xml><?xml version="1.0" encoding="utf-8"?>
<sst xmlns="http://schemas.openxmlformats.org/spreadsheetml/2006/main" count="73" uniqueCount="49">
  <si>
    <t>Peuplement avant coupe</t>
  </si>
  <si>
    <t>Production</t>
  </si>
  <si>
    <t>Eclaircie</t>
  </si>
  <si>
    <t>Après coupe</t>
  </si>
  <si>
    <t>Fertilité</t>
  </si>
  <si>
    <t>Entrée en sylviculture</t>
  </si>
  <si>
    <t>Densité</t>
  </si>
  <si>
    <t>Age</t>
  </si>
  <si>
    <t>Ho</t>
  </si>
  <si>
    <t>N</t>
  </si>
  <si>
    <t>G</t>
  </si>
  <si>
    <t>Dg</t>
  </si>
  <si>
    <t>Do</t>
  </si>
  <si>
    <t>V</t>
  </si>
  <si>
    <t>accg</t>
  </si>
  <si>
    <t>accV</t>
  </si>
  <si>
    <t>v</t>
  </si>
  <si>
    <t>S %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</si>
  <si>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</si>
  <si>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</si>
  <si>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</si>
  <si>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</si>
  <si>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</si>
  <si>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</si>
  <si>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</si>
  <si>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</si>
  <si>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r>
      <t>Biomasse totale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</si>
  <si>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</si>
  <si>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</si>
  <si>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</si>
  <si>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</si>
  <si>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</si>
  <si>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</si>
  <si>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Biomasse 
totale (tCO₂/ha)</t>
  </si>
  <si>
    <t>V (m³/ha)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</si>
  <si>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</si>
  <si>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</si>
  <si>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</si>
  <si>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</si>
  <si>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</si>
  <si>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</si>
  <si>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</si>
  <si>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</si>
  <si>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</si>
  <si>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</si>
  <si>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</si>
  <si>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</si>
  <si>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14-15 m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</si>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</sst>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CFE7F5"/>
      </patternFill>
    </fill>
    <fill>
      <patternFill patternType="solid">
        <fgColor rgb="FFCCFFCC"/>
        <bgColor rgb="FFCCFFFF"/>
      </patternFill>
    </fill>
    <fill>
      <patternFill patternType="solid">
        <fgColor rgb="FFE6E6FF"/>
        <bgColor rgb="FFCFE7F5"/>
      </patternFill>
    </fill>
    <fill>
      <patternFill patternType="solid">
        <fgColor rgb="FFCFE7F5"/>
        <bgColor rgb="FFE6E6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0" xfId="0" applyFill="1"/>
    <xf numFmtId="0" fontId="0" fillId="8" borderId="0" xfId="0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9" fontId="0" fillId="12" borderId="0" xfId="0" applyNumberFormat="1" applyFill="1" applyAlignment="1">
      <alignment horizontal="center" vertical="center"/>
    </xf>
    <xf numFmtId="0" fontId="0" fillId="12" borderId="0" xfId="0" applyFill="1"/>
    <xf numFmtId="0" fontId="0" fillId="13" borderId="0" xfId="0" applyFill="1" applyAlignment="1">
      <alignment horizontal="center" vertical="center"/>
    </xf>
    <xf numFmtId="9" fontId="0" fillId="13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0" fontId="0" fillId="4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  <xf numFmtId="1" fontId="0" fillId="12" borderId="0" xfId="0" applyNumberFormat="1" applyFill="1" applyAlignment="1">
      <alignment horizontal="center"/>
    </xf>
    <xf numFmtId="1" fontId="0" fillId="12" borderId="0" xfId="0" applyNumberFormat="1" applyFill="1" applyAlignment="1">
      <alignment horizontal="center" vertical="center"/>
    </xf>
    <xf numFmtId="1" fontId="0" fillId="13" borderId="0" xfId="0" applyNumberFormat="1" applyFill="1" applyAlignment="1">
      <alignment horizontal="center" vertical="center"/>
    </xf>
    <xf numFmtId="1" fontId="1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C'!$F$2:$F$104</c:f>
              <c:numCache>
                <c:formatCode>General</c:formatCode>
                <c:ptCount val="1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54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2">
                  <c:v>58</c:v>
                </c:pt>
                <c:pt idx="63">
                  <c:v>59</c:v>
                </c:pt>
                <c:pt idx="64">
                  <c:v>60</c:v>
                </c:pt>
                <c:pt idx="65">
                  <c:v>61</c:v>
                </c:pt>
                <c:pt idx="66">
                  <c:v>62</c:v>
                </c:pt>
                <c:pt idx="67">
                  <c:v>63</c:v>
                </c:pt>
                <c:pt idx="68">
                  <c:v>64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74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84</c:v>
                </c:pt>
                <c:pt idx="92">
                  <c:v>85</c:v>
                </c:pt>
                <c:pt idx="93">
                  <c:v>86</c:v>
                </c:pt>
                <c:pt idx="94">
                  <c:v>87</c:v>
                </c:pt>
                <c:pt idx="95">
                  <c:v>88</c:v>
                </c:pt>
                <c:pt idx="96">
                  <c:v>89</c:v>
                </c:pt>
                <c:pt idx="97">
                  <c:v>90</c:v>
                </c:pt>
                <c:pt idx="98">
                  <c:v>91</c:v>
                </c:pt>
                <c:pt idx="99">
                  <c:v>92</c:v>
                </c:pt>
                <c:pt idx="100">
                  <c:v>93</c:v>
                </c:pt>
                <c:pt idx="101">
                  <c:v>94</c:v>
                </c:pt>
                <c:pt idx="102">
                  <c:v>94</c:v>
                </c:pt>
              </c:numCache>
            </c:numRef>
          </c:xVal>
          <c:yVal>
            <c:numRef>
              <c:f>'Quantification C'!$J$2:$J$104</c:f>
              <c:numCache>
                <c:formatCode>0.0</c:formatCode>
                <c:ptCount val="103"/>
                <c:pt idx="0" formatCode="General">
                  <c:v>0</c:v>
                </c:pt>
                <c:pt idx="1">
                  <c:v>1.4536899779655303</c:v>
                </c:pt>
                <c:pt idx="2">
                  <c:v>2.8329519370540375</c:v>
                </c:pt>
                <c:pt idx="3">
                  <c:v>5.5285861606171807</c:v>
                </c:pt>
                <c:pt idx="4">
                  <c:v>8.1798736556407885</c:v>
                </c:pt>
                <c:pt idx="5">
                  <c:v>12.108116393854758</c:v>
                </c:pt>
                <c:pt idx="6">
                  <c:v>15.997244896491198</c:v>
                </c:pt>
                <c:pt idx="7">
                  <c:v>21.140230149801205</c:v>
                </c:pt>
                <c:pt idx="8">
                  <c:v>26.247004670510957</c:v>
                </c:pt>
                <c:pt idx="9">
                  <c:v>32.591615924031565</c:v>
                </c:pt>
                <c:pt idx="10">
                  <c:v>38.902006779696443</c:v>
                </c:pt>
                <c:pt idx="11">
                  <c:v>45.184548094789825</c:v>
                </c:pt>
                <c:pt idx="12">
                  <c:v>51.443677422931465</c:v>
                </c:pt>
                <c:pt idx="13">
                  <c:v>58.928264117266451</c:v>
                </c:pt>
                <c:pt idx="14">
                  <c:v>66.388019391585985</c:v>
                </c:pt>
                <c:pt idx="15">
                  <c:v>73.826135589836213</c:v>
                </c:pt>
                <c:pt idx="16">
                  <c:v>82.479886156238749</c:v>
                </c:pt>
                <c:pt idx="17">
                  <c:v>92.341935410240197</c:v>
                </c:pt>
                <c:pt idx="18">
                  <c:v>102.17764948692292</c:v>
                </c:pt>
                <c:pt idx="19">
                  <c:v>113.21493371581612</c:v>
                </c:pt>
                <c:pt idx="20">
                  <c:v>125.44777215573031</c:v>
                </c:pt>
                <c:pt idx="21">
                  <c:v>137.65166404613038</c:v>
                </c:pt>
                <c:pt idx="22">
                  <c:v>149.82954016541169</c:v>
                </c:pt>
                <c:pt idx="23">
                  <c:v>161.98381497467881</c:v>
                </c:pt>
                <c:pt idx="24">
                  <c:v>174.116510378416</c:v>
                </c:pt>
                <c:pt idx="25">
                  <c:v>186.22934307037497</c:v>
                </c:pt>
                <c:pt idx="26">
                  <c:v>148.61285103598712</c:v>
                </c:pt>
                <c:pt idx="27">
                  <c:v>163.60271424229867</c:v>
                </c:pt>
                <c:pt idx="28">
                  <c:v>178.56010595280418</c:v>
                </c:pt>
                <c:pt idx="29">
                  <c:v>193.48813068444883</c:v>
                </c:pt>
                <c:pt idx="30">
                  <c:v>208.38937415106571</c:v>
                </c:pt>
                <c:pt idx="31">
                  <c:v>223.26602168348811</c:v>
                </c:pt>
                <c:pt idx="32">
                  <c:v>238.11994335836468</c:v>
                </c:pt>
                <c:pt idx="33">
                  <c:v>252.95275673171477</c:v>
                </c:pt>
                <c:pt idx="34">
                  <c:v>267.76587406410857</c:v>
                </c:pt>
                <c:pt idx="35">
                  <c:v>282.56053853494785</c:v>
                </c:pt>
                <c:pt idx="36">
                  <c:v>224.87291593457951</c:v>
                </c:pt>
                <c:pt idx="37">
                  <c:v>239.68437118767667</c:v>
                </c:pt>
                <c:pt idx="38">
                  <c:v>254.4749891532505</c:v>
                </c:pt>
                <c:pt idx="39">
                  <c:v>269.24615167932592</c:v>
                </c:pt>
                <c:pt idx="40">
                  <c:v>283.99907655080113</c:v>
                </c:pt>
                <c:pt idx="41">
                  <c:v>298.73484466039855</c:v>
                </c:pt>
                <c:pt idx="42">
                  <c:v>313.45442153350552</c:v>
                </c:pt>
                <c:pt idx="43">
                  <c:v>328.15867459561019</c:v>
                </c:pt>
                <c:pt idx="44">
                  <c:v>342.84838718131465</c:v>
                </c:pt>
                <c:pt idx="45">
                  <c:v>357.52427001589382</c:v>
                </c:pt>
                <c:pt idx="46">
                  <c:v>372.18697071252126</c:v>
                </c:pt>
                <c:pt idx="47">
                  <c:v>299.33351098507427</c:v>
                </c:pt>
                <c:pt idx="48">
                  <c:v>312.97598163029016</c:v>
                </c:pt>
                <c:pt idx="49">
                  <c:v>326.60526674391019</c:v>
                </c:pt>
                <c:pt idx="50">
                  <c:v>340.22199413371681</c:v>
                </c:pt>
                <c:pt idx="51">
                  <c:v>353.82673724371836</c:v>
                </c:pt>
                <c:pt idx="52">
                  <c:v>367.42002181512521</c:v>
                </c:pt>
                <c:pt idx="53">
                  <c:v>381.0023315098444</c:v>
                </c:pt>
                <c:pt idx="54">
                  <c:v>394.57411269006053</c:v>
                </c:pt>
                <c:pt idx="55">
                  <c:v>408.13577850580651</c:v>
                </c:pt>
                <c:pt idx="56">
                  <c:v>421.68771241084659</c:v>
                </c:pt>
                <c:pt idx="57">
                  <c:v>435.23027120300321</c:v>
                </c:pt>
                <c:pt idx="58">
                  <c:v>365.03604206029331</c:v>
                </c:pt>
                <c:pt idx="59">
                  <c:v>377.07171209760776</c:v>
                </c:pt>
                <c:pt idx="60">
                  <c:v>389.09901982199744</c:v>
                </c:pt>
                <c:pt idx="61">
                  <c:v>401.11826018611595</c:v>
                </c:pt>
                <c:pt idx="62">
                  <c:v>413.12970902158895</c:v>
                </c:pt>
                <c:pt idx="63">
                  <c:v>425.13362481027707</c:v>
                </c:pt>
                <c:pt idx="64">
                  <c:v>437.13025024503389</c:v>
                </c:pt>
                <c:pt idx="65">
                  <c:v>449.1198136101919</c:v>
                </c:pt>
                <c:pt idx="66">
                  <c:v>461.10253000694792</c:v>
                </c:pt>
                <c:pt idx="67">
                  <c:v>473.07860244473642</c:v>
                </c:pt>
                <c:pt idx="68">
                  <c:v>485.0482228163371</c:v>
                </c:pt>
                <c:pt idx="69">
                  <c:v>411.46521112446482</c:v>
                </c:pt>
                <c:pt idx="70">
                  <c:v>421.80654704119553</c:v>
                </c:pt>
                <c:pt idx="71">
                  <c:v>432.14242504303394</c:v>
                </c:pt>
                <c:pt idx="72">
                  <c:v>442.47299410640841</c:v>
                </c:pt>
                <c:pt idx="73">
                  <c:v>452.79839568226072</c:v>
                </c:pt>
                <c:pt idx="74">
                  <c:v>463.11876424281189</c:v>
                </c:pt>
                <c:pt idx="75">
                  <c:v>473.43422777704382</c:v>
                </c:pt>
                <c:pt idx="76">
                  <c:v>483.74490824074769</c:v>
                </c:pt>
                <c:pt idx="77">
                  <c:v>494.05092196620166</c:v>
                </c:pt>
                <c:pt idx="78">
                  <c:v>504.35238003588341</c:v>
                </c:pt>
                <c:pt idx="79">
                  <c:v>514.64938862406314</c:v>
                </c:pt>
                <c:pt idx="80">
                  <c:v>439.97988683239731</c:v>
                </c:pt>
                <c:pt idx="81">
                  <c:v>448.64511100857027</c:v>
                </c:pt>
                <c:pt idx="82">
                  <c:v>457.30675425546656</c:v>
                </c:pt>
                <c:pt idx="83">
                  <c:v>465.96489398773321</c:v>
                </c:pt>
                <c:pt idx="84">
                  <c:v>474.61960450741572</c:v>
                </c:pt>
                <c:pt idx="85">
                  <c:v>483.27095718481291</c:v>
                </c:pt>
                <c:pt idx="86">
                  <c:v>491.91902062570398</c:v>
                </c:pt>
                <c:pt idx="87">
                  <c:v>500.56386082620321</c:v>
                </c:pt>
                <c:pt idx="88">
                  <c:v>509.20554131635828</c:v>
                </c:pt>
                <c:pt idx="89">
                  <c:v>517.84412329349163</c:v>
                </c:pt>
                <c:pt idx="90">
                  <c:v>526.47966574618113</c:v>
                </c:pt>
                <c:pt idx="91">
                  <c:v>457.78126290812997</c:v>
                </c:pt>
                <c:pt idx="92">
                  <c:v>465.01622538204015</c:v>
                </c:pt>
                <c:pt idx="93">
                  <c:v>472.24878785987738</c:v>
                </c:pt>
                <c:pt idx="94">
                  <c:v>479.47899230083038</c:v>
                </c:pt>
                <c:pt idx="95">
                  <c:v>486.70687929481716</c:v>
                </c:pt>
                <c:pt idx="96">
                  <c:v>493.93248812728558</c:v>
                </c:pt>
                <c:pt idx="97">
                  <c:v>501.15585684002258</c:v>
                </c:pt>
                <c:pt idx="98">
                  <c:v>508.3770222882759</c:v>
                </c:pt>
                <c:pt idx="99">
                  <c:v>515.59602019445958</c:v>
                </c:pt>
                <c:pt idx="100">
                  <c:v>522.81288519869349</c:v>
                </c:pt>
                <c:pt idx="101">
                  <c:v>530.02765090640912</c:v>
                </c:pt>
                <c:pt idx="10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BD-4153-9354-EED208170D79}"/>
            </c:ext>
          </c:extLst>
        </c:ser>
        <c:ser>
          <c:idx val="1"/>
          <c:order val="1"/>
          <c:tx>
            <c:strRef>
              <c:f>'Quantification C'!$S$1</c:f>
              <c:strCache>
                <c:ptCount val="1"/>
                <c:pt idx="0">
                  <c:v>Stock produits 
bois 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C'!$K$2:$K$57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</c:numCache>
            </c:numRef>
          </c:xVal>
          <c:yVal>
            <c:numRef>
              <c:f>'Quantification C'!$S$2:$S$63</c:f>
              <c:numCache>
                <c:formatCode>0.0</c:formatCode>
                <c:ptCount val="6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15.696362787068901</c:v>
                </c:pt>
                <c:pt idx="26">
                  <c:v>11.099004566700598</c:v>
                </c:pt>
                <c:pt idx="27">
                  <c:v>7.8481813935344524</c:v>
                </c:pt>
                <c:pt idx="28">
                  <c:v>5.5495022833503</c:v>
                </c:pt>
                <c:pt idx="29">
                  <c:v>3.9240906967672267</c:v>
                </c:pt>
                <c:pt idx="30">
                  <c:v>2.7747511416751505</c:v>
                </c:pt>
                <c:pt idx="31">
                  <c:v>1.9620453483836138</c:v>
                </c:pt>
                <c:pt idx="32">
                  <c:v>1.3873755708375755</c:v>
                </c:pt>
                <c:pt idx="33">
                  <c:v>0.981022674191807</c:v>
                </c:pt>
                <c:pt idx="34">
                  <c:v>0.69368778541878784</c:v>
                </c:pt>
                <c:pt idx="35">
                  <c:v>0.49051133709590355</c:v>
                </c:pt>
                <c:pt idx="36">
                  <c:v>0.34684389270939397</c:v>
                </c:pt>
                <c:pt idx="37">
                  <c:v>0.24525566854795183</c:v>
                </c:pt>
                <c:pt idx="38">
                  <c:v>0.17342194635469702</c:v>
                </c:pt>
                <c:pt idx="39">
                  <c:v>0.12262783427397593</c:v>
                </c:pt>
                <c:pt idx="40">
                  <c:v>8.6710973177348522E-2</c:v>
                </c:pt>
                <c:pt idx="41">
                  <c:v>6.1313917136987979E-2</c:v>
                </c:pt>
                <c:pt idx="42">
                  <c:v>4.3355486588674268E-2</c:v>
                </c:pt>
                <c:pt idx="43">
                  <c:v>3.0656958568493993E-2</c:v>
                </c:pt>
                <c:pt idx="44">
                  <c:v>2.1677743294337137E-2</c:v>
                </c:pt>
                <c:pt idx="45">
                  <c:v>1.5328479284246998E-2</c:v>
                </c:pt>
                <c:pt idx="46">
                  <c:v>1.083887164716857E-2</c:v>
                </c:pt>
                <c:pt idx="47">
                  <c:v>7.6642396421235008E-3</c:v>
                </c:pt>
                <c:pt idx="48">
                  <c:v>5.4194358235842861E-3</c:v>
                </c:pt>
                <c:pt idx="49">
                  <c:v>3.8321198210617509E-3</c:v>
                </c:pt>
                <c:pt idx="50">
                  <c:v>2.7097179117921435E-3</c:v>
                </c:pt>
                <c:pt idx="51">
                  <c:v>1.9160599105308759E-3</c:v>
                </c:pt>
                <c:pt idx="52">
                  <c:v>1.3548589558960719E-3</c:v>
                </c:pt>
                <c:pt idx="53">
                  <c:v>9.5802995526543804E-4</c:v>
                </c:pt>
                <c:pt idx="54">
                  <c:v>6.7742947794803608E-4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BD-4153-9354-EED208170D79}"/>
            </c:ext>
          </c:extLst>
        </c:ser>
        <c:ser>
          <c:idx val="2"/>
          <c:order val="2"/>
          <c:tx>
            <c:strRef>
              <c:f>'Quantification C'!$E$1</c:f>
              <c:strCache>
                <c:ptCount val="1"/>
                <c:pt idx="0">
                  <c:v>Biomasse 
totale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C'!$A$2:$A$96</c:f>
              <c:numCache>
                <c:formatCode>General</c:formatCode>
                <c:ptCount val="9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</c:numCache>
            </c:numRef>
          </c:xVal>
          <c:yVal>
            <c:numRef>
              <c:f>'Quantification C'!$E$2:$E$96</c:f>
              <c:numCache>
                <c:formatCode>0.0</c:formatCode>
                <c:ptCount val="95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  <c:pt idx="45">
                  <c:v>90.595156036052515</c:v>
                </c:pt>
                <c:pt idx="46">
                  <c:v>92.553783244187045</c:v>
                </c:pt>
                <c:pt idx="47">
                  <c:v>94.511374358021442</c:v>
                </c:pt>
                <c:pt idx="48">
                  <c:v>96.467953961397697</c:v>
                </c:pt>
                <c:pt idx="49">
                  <c:v>98.423545555293359</c:v>
                </c:pt>
                <c:pt idx="50">
                  <c:v>100.37817162662895</c:v>
                </c:pt>
                <c:pt idx="51">
                  <c:v>102.33185371141566</c:v>
                </c:pt>
                <c:pt idx="52">
                  <c:v>104.28461245280987</c:v>
                </c:pt>
                <c:pt idx="53">
                  <c:v>106.23646765457615</c:v>
                </c:pt>
                <c:pt idx="54">
                  <c:v>108.18743833040098</c:v>
                </c:pt>
                <c:pt idx="55">
                  <c:v>110.13754274945018</c:v>
                </c:pt>
                <c:pt idx="56">
                  <c:v>112.08679847851975</c:v>
                </c:pt>
                <c:pt idx="57">
                  <c:v>114.03522242109018</c:v>
                </c:pt>
                <c:pt idx="58">
                  <c:v>115.98283085356285</c:v>
                </c:pt>
                <c:pt idx="59">
                  <c:v>117.92963945892645</c:v>
                </c:pt>
                <c:pt idx="60">
                  <c:v>119.87566335807644</c:v>
                </c:pt>
                <c:pt idx="61">
                  <c:v>121.82091713898711</c:v>
                </c:pt>
                <c:pt idx="62">
                  <c:v>123.7654148839167</c:v>
                </c:pt>
                <c:pt idx="63">
                  <c:v>125.70917019480748</c:v>
                </c:pt>
                <c:pt idx="64">
                  <c:v>127.65219621702742</c:v>
                </c:pt>
                <c:pt idx="65">
                  <c:v>129.59450566158588</c:v>
                </c:pt>
                <c:pt idx="66">
                  <c:v>131.53611082594338</c:v>
                </c:pt>
                <c:pt idx="67">
                  <c:v>133.47702361352444</c:v>
                </c:pt>
                <c:pt idx="68">
                  <c:v>135.41725555203226</c:v>
                </c:pt>
                <c:pt idx="69">
                  <c:v>137.35681781065566</c:v>
                </c:pt>
                <c:pt idx="70">
                  <c:v>139.29572121624977</c:v>
                </c:pt>
                <c:pt idx="71">
                  <c:v>141.23397626856661</c:v>
                </c:pt>
                <c:pt idx="72">
                  <c:v>143.17159315460216</c:v>
                </c:pt>
                <c:pt idx="73">
                  <c:v>145.10858176212469</c:v>
                </c:pt>
                <c:pt idx="74">
                  <c:v>147.04495169244021</c:v>
                </c:pt>
                <c:pt idx="75">
                  <c:v>148.98071227244827</c:v>
                </c:pt>
                <c:pt idx="76">
                  <c:v>150.91587256603668</c:v>
                </c:pt>
                <c:pt idx="77">
                  <c:v>152.85044138485935</c:v>
                </c:pt>
                <c:pt idx="78">
                  <c:v>154.78442729853825</c:v>
                </c:pt>
                <c:pt idx="79">
                  <c:v>156.7178386443274</c:v>
                </c:pt>
                <c:pt idx="80">
                  <c:v>158.65068353627368</c:v>
                </c:pt>
                <c:pt idx="81">
                  <c:v>160.58296987390614</c:v>
                </c:pt>
                <c:pt idx="82">
                  <c:v>162.51470535048455</c:v>
                </c:pt>
                <c:pt idx="83">
                  <c:v>164.44589746083366</c:v>
                </c:pt>
                <c:pt idx="84">
                  <c:v>166.37655350878956</c:v>
                </c:pt>
                <c:pt idx="85">
                  <c:v>168.30668061428082</c:v>
                </c:pt>
                <c:pt idx="86">
                  <c:v>170.23628572006746</c:v>
                </c:pt>
                <c:pt idx="87">
                  <c:v>172.165375598157</c:v>
                </c:pt>
                <c:pt idx="88">
                  <c:v>174.09395685591764</c:v>
                </c:pt>
                <c:pt idx="89">
                  <c:v>176.02203594190516</c:v>
                </c:pt>
                <c:pt idx="90">
                  <c:v>177.94961915142096</c:v>
                </c:pt>
                <c:pt idx="91">
                  <c:v>179.87671263181528</c:v>
                </c:pt>
                <c:pt idx="92">
                  <c:v>181.80332238755173</c:v>
                </c:pt>
                <c:pt idx="93">
                  <c:v>183.72945428504417</c:v>
                </c:pt>
                <c:pt idx="94">
                  <c:v>185.65511405728049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BD-4153-9354-EED20817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326896"/>
        <c:axId val="-124330160"/>
      </c:scatterChart>
      <c:valAx>
        <c:axId val="-12432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4330160"/>
        <c:crosses val="autoZero"/>
        <c:crossBetween val="midCat"/>
      </c:valAx>
      <c:valAx>
        <c:axId val="-124330160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4326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m&#233;l&#232;ze%20d'Euro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2">
          <cell r="C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M4" sqref="M4"/>
    </sheetView>
  </sheetViews>
  <sheetFormatPr baseColWidth="10" defaultRowHeight="15" x14ac:dyDescent="0.25"/>
  <cols>
    <col min="2" max="2" width="20.42578125" bestFit="1" customWidth="1"/>
  </cols>
  <sheetData>
    <row r="1" spans="1:19" x14ac:dyDescent="0.25">
      <c r="A1" s="2"/>
      <c r="B1" s="2"/>
      <c r="C1" s="2"/>
      <c r="D1" s="38" t="s">
        <v>0</v>
      </c>
      <c r="E1" s="2"/>
      <c r="F1" s="2"/>
      <c r="G1" s="2"/>
      <c r="H1" s="2"/>
      <c r="I1" s="2"/>
      <c r="J1" s="2"/>
      <c r="K1" s="39" t="s">
        <v>1</v>
      </c>
      <c r="L1" s="2"/>
      <c r="M1" s="42" t="s">
        <v>2</v>
      </c>
      <c r="N1" s="2"/>
      <c r="O1" s="2"/>
      <c r="P1" s="40" t="s">
        <v>3</v>
      </c>
      <c r="Q1" s="2"/>
      <c r="R1" s="2"/>
      <c r="S1" s="2"/>
    </row>
    <row r="2" spans="1:19" x14ac:dyDescent="0.25">
      <c r="A2" s="2" t="s">
        <v>4</v>
      </c>
      <c r="B2" s="2" t="s">
        <v>5</v>
      </c>
      <c r="C2" s="2" t="s">
        <v>6</v>
      </c>
      <c r="D2" s="38" t="s">
        <v>7</v>
      </c>
      <c r="E2" s="38" t="s">
        <v>8</v>
      </c>
      <c r="F2" s="38" t="s">
        <v>9</v>
      </c>
      <c r="G2" s="38" t="s">
        <v>10</v>
      </c>
      <c r="H2" s="38" t="s">
        <v>11</v>
      </c>
      <c r="I2" s="38" t="s">
        <v>12</v>
      </c>
      <c r="J2" s="38" t="s">
        <v>13</v>
      </c>
      <c r="K2" s="39" t="s">
        <v>14</v>
      </c>
      <c r="L2" s="39" t="s">
        <v>15</v>
      </c>
      <c r="M2" s="42" t="s">
        <v>9</v>
      </c>
      <c r="N2" s="42" t="s">
        <v>10</v>
      </c>
      <c r="O2" s="42" t="s">
        <v>16</v>
      </c>
      <c r="P2" s="40" t="s">
        <v>9</v>
      </c>
      <c r="Q2" s="41" t="s">
        <v>17</v>
      </c>
      <c r="R2" s="40" t="s">
        <v>10</v>
      </c>
      <c r="S2" s="40" t="s">
        <v>13</v>
      </c>
    </row>
    <row r="3" spans="1:19" x14ac:dyDescent="0.25">
      <c r="A3" s="37">
        <v>3</v>
      </c>
      <c r="B3" s="37" t="s">
        <v>47</v>
      </c>
      <c r="C3" s="37" t="s">
        <v>48</v>
      </c>
      <c r="D3" s="38">
        <v>25</v>
      </c>
      <c r="E3" s="38">
        <v>14.9</v>
      </c>
      <c r="F3" s="37"/>
      <c r="G3" s="37"/>
      <c r="H3" s="37"/>
      <c r="I3" s="37"/>
      <c r="J3" s="37"/>
      <c r="K3" s="39">
        <v>1</v>
      </c>
      <c r="L3" s="39">
        <f>6</f>
        <v>6</v>
      </c>
      <c r="M3" s="37"/>
      <c r="N3" s="37"/>
      <c r="O3" s="37"/>
      <c r="P3" s="40">
        <v>750</v>
      </c>
      <c r="Q3" s="41">
        <v>0.26</v>
      </c>
      <c r="R3" s="40">
        <v>18.8</v>
      </c>
      <c r="S3" s="40">
        <v>119</v>
      </c>
    </row>
    <row r="4" spans="1:19" x14ac:dyDescent="0.25">
      <c r="A4" s="37">
        <v>3</v>
      </c>
      <c r="B4" s="37" t="s">
        <v>47</v>
      </c>
      <c r="C4" s="37" t="s">
        <v>48</v>
      </c>
      <c r="D4" s="38">
        <v>34</v>
      </c>
      <c r="E4" s="38">
        <v>19.600000000000001</v>
      </c>
      <c r="F4" s="38">
        <v>750</v>
      </c>
      <c r="G4" s="38">
        <v>28</v>
      </c>
      <c r="H4" s="38">
        <v>21.8</v>
      </c>
      <c r="I4" s="38">
        <v>29.5</v>
      </c>
      <c r="J4" s="38">
        <v>230</v>
      </c>
      <c r="K4" s="39">
        <v>1</v>
      </c>
      <c r="L4" s="39">
        <v>12.3</v>
      </c>
      <c r="M4" s="42">
        <v>180</v>
      </c>
      <c r="N4" s="42">
        <v>5.8</v>
      </c>
      <c r="O4" s="42">
        <v>48</v>
      </c>
      <c r="P4" s="40">
        <v>570</v>
      </c>
      <c r="Q4" s="41">
        <v>0.23</v>
      </c>
      <c r="R4" s="40">
        <v>22.2</v>
      </c>
      <c r="S4" s="40">
        <v>182</v>
      </c>
    </row>
    <row r="5" spans="1:19" x14ac:dyDescent="0.25">
      <c r="A5" s="37">
        <v>3</v>
      </c>
      <c r="B5" s="37" t="s">
        <v>47</v>
      </c>
      <c r="C5" s="37" t="s">
        <v>48</v>
      </c>
      <c r="D5" s="38">
        <v>44</v>
      </c>
      <c r="E5" s="38">
        <v>24.3</v>
      </c>
      <c r="F5" s="38">
        <v>570</v>
      </c>
      <c r="G5" s="38">
        <v>31</v>
      </c>
      <c r="H5" s="38">
        <v>26.3</v>
      </c>
      <c r="I5" s="38">
        <v>34.700000000000003</v>
      </c>
      <c r="J5" s="38">
        <v>305</v>
      </c>
      <c r="K5" s="39">
        <v>0.9</v>
      </c>
      <c r="L5" s="39">
        <v>12.3</v>
      </c>
      <c r="M5" s="42">
        <v>130</v>
      </c>
      <c r="N5" s="42">
        <v>6.2</v>
      </c>
      <c r="O5" s="42">
        <v>61</v>
      </c>
      <c r="P5" s="40">
        <v>440</v>
      </c>
      <c r="Q5" s="41">
        <v>0.21</v>
      </c>
      <c r="R5" s="40">
        <v>24.8</v>
      </c>
      <c r="S5" s="40">
        <v>244</v>
      </c>
    </row>
    <row r="6" spans="1:19" x14ac:dyDescent="0.25">
      <c r="A6" s="37">
        <v>3</v>
      </c>
      <c r="B6" s="37" t="s">
        <v>47</v>
      </c>
      <c r="C6" s="37" t="s">
        <v>48</v>
      </c>
      <c r="D6" s="38">
        <v>54</v>
      </c>
      <c r="E6" s="38">
        <v>28.5</v>
      </c>
      <c r="F6" s="38">
        <v>440</v>
      </c>
      <c r="G6" s="38">
        <v>32.1</v>
      </c>
      <c r="H6" s="38">
        <v>30.5</v>
      </c>
      <c r="I6" s="38">
        <v>39.200000000000003</v>
      </c>
      <c r="J6" s="38">
        <v>358</v>
      </c>
      <c r="K6" s="39">
        <v>0.7</v>
      </c>
      <c r="L6" s="39">
        <v>11.4</v>
      </c>
      <c r="M6" s="42">
        <v>83</v>
      </c>
      <c r="N6" s="42">
        <v>5.4</v>
      </c>
      <c r="O6" s="42">
        <v>60</v>
      </c>
      <c r="P6" s="40">
        <v>357</v>
      </c>
      <c r="Q6" s="41">
        <v>0.2</v>
      </c>
      <c r="R6" s="40">
        <v>26.7</v>
      </c>
      <c r="S6" s="40">
        <v>299</v>
      </c>
    </row>
    <row r="7" spans="1:19" x14ac:dyDescent="0.25">
      <c r="A7" s="37">
        <v>3</v>
      </c>
      <c r="B7" s="37" t="s">
        <v>47</v>
      </c>
      <c r="C7" s="37" t="s">
        <v>48</v>
      </c>
      <c r="D7" s="38">
        <v>64</v>
      </c>
      <c r="E7" s="38">
        <v>32.299999999999997</v>
      </c>
      <c r="F7" s="38">
        <v>357</v>
      </c>
      <c r="G7" s="38">
        <v>32.5</v>
      </c>
      <c r="H7" s="38">
        <v>34.1</v>
      </c>
      <c r="I7" s="38">
        <v>43</v>
      </c>
      <c r="J7" s="38">
        <v>400</v>
      </c>
      <c r="K7" s="39">
        <v>0.6</v>
      </c>
      <c r="L7" s="39">
        <v>10.199999999999999</v>
      </c>
      <c r="M7" s="42">
        <v>59</v>
      </c>
      <c r="N7" s="42">
        <v>5.0999999999999996</v>
      </c>
      <c r="O7" s="42">
        <v>63</v>
      </c>
      <c r="P7" s="40">
        <v>298</v>
      </c>
      <c r="Q7" s="41">
        <v>0.19</v>
      </c>
      <c r="R7" s="40">
        <v>27.5</v>
      </c>
      <c r="S7" s="40">
        <v>338</v>
      </c>
    </row>
    <row r="8" spans="1:19" x14ac:dyDescent="0.25">
      <c r="A8" s="37">
        <v>3</v>
      </c>
      <c r="B8" s="37" t="s">
        <v>47</v>
      </c>
      <c r="C8" s="37" t="s">
        <v>48</v>
      </c>
      <c r="D8" s="38">
        <v>74</v>
      </c>
      <c r="E8" s="38">
        <v>35.6</v>
      </c>
      <c r="F8" s="38">
        <v>298</v>
      </c>
      <c r="G8" s="38">
        <v>32.1</v>
      </c>
      <c r="H8" s="38">
        <v>37</v>
      </c>
      <c r="I8" s="38">
        <v>45.9</v>
      </c>
      <c r="J8" s="38">
        <v>425</v>
      </c>
      <c r="K8" s="39">
        <v>0.5</v>
      </c>
      <c r="L8" s="39">
        <v>8.8000000000000007</v>
      </c>
      <c r="M8" s="42">
        <v>47</v>
      </c>
      <c r="N8" s="42">
        <v>4.8</v>
      </c>
      <c r="O8" s="42">
        <v>63</v>
      </c>
      <c r="P8" s="40">
        <v>251</v>
      </c>
      <c r="Q8" s="41">
        <v>0.19</v>
      </c>
      <c r="R8" s="40">
        <v>27.3</v>
      </c>
      <c r="S8" s="40">
        <v>362</v>
      </c>
    </row>
    <row r="9" spans="1:19" x14ac:dyDescent="0.25">
      <c r="A9" s="37">
        <v>3</v>
      </c>
      <c r="B9" s="37" t="s">
        <v>47</v>
      </c>
      <c r="C9" s="37" t="s">
        <v>48</v>
      </c>
      <c r="D9" s="38">
        <v>84</v>
      </c>
      <c r="E9" s="38">
        <v>38.6</v>
      </c>
      <c r="F9" s="38">
        <v>251</v>
      </c>
      <c r="G9" s="38">
        <v>30.9</v>
      </c>
      <c r="H9" s="38">
        <v>39.6</v>
      </c>
      <c r="I9" s="38">
        <v>48.2</v>
      </c>
      <c r="J9" s="38">
        <v>435</v>
      </c>
      <c r="K9" s="39">
        <v>0.4</v>
      </c>
      <c r="L9" s="39">
        <v>7.3</v>
      </c>
      <c r="M9" s="42">
        <v>38</v>
      </c>
      <c r="N9" s="42">
        <v>4.0999999999999996</v>
      </c>
      <c r="O9" s="42">
        <v>58</v>
      </c>
      <c r="P9" s="40">
        <v>213</v>
      </c>
      <c r="Q9" s="41">
        <v>0.19</v>
      </c>
      <c r="R9" s="40">
        <v>26.8</v>
      </c>
      <c r="S9" s="40">
        <v>377</v>
      </c>
    </row>
    <row r="10" spans="1:19" x14ac:dyDescent="0.25">
      <c r="A10" s="37">
        <v>3</v>
      </c>
      <c r="B10" s="37" t="s">
        <v>47</v>
      </c>
      <c r="C10" s="37" t="s">
        <v>48</v>
      </c>
      <c r="D10" s="38">
        <v>94</v>
      </c>
      <c r="E10" s="38">
        <v>41.2</v>
      </c>
      <c r="F10" s="38">
        <v>213</v>
      </c>
      <c r="G10" s="38">
        <v>29.5</v>
      </c>
      <c r="H10" s="38">
        <v>42</v>
      </c>
      <c r="I10" s="38">
        <v>49.9</v>
      </c>
      <c r="J10" s="38">
        <v>438</v>
      </c>
      <c r="K10" s="39">
        <v>0.7</v>
      </c>
      <c r="L10" s="39">
        <v>8.9</v>
      </c>
      <c r="M10" s="37"/>
      <c r="N10" s="37"/>
      <c r="O10" s="43"/>
      <c r="P10" s="37"/>
      <c r="Q10" s="37"/>
      <c r="R10" s="37"/>
      <c r="S10" s="37"/>
    </row>
    <row r="15" spans="1:19" x14ac:dyDescent="0.25">
      <c r="I15">
        <f>6*25</f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zoomScaleNormal="100" workbookViewId="0">
      <selection activeCell="W7" sqref="W7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style="1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6" bestFit="1" customWidth="1"/>
    <col min="24" max="24" width="26" bestFit="1" customWidth="1"/>
    <col min="25" max="25" width="12.28515625" bestFit="1" customWidth="1"/>
  </cols>
  <sheetData>
    <row r="1" spans="1:25" ht="45" x14ac:dyDescent="0.25">
      <c r="A1" s="9" t="s">
        <v>20</v>
      </c>
      <c r="B1" s="9" t="s">
        <v>34</v>
      </c>
      <c r="C1" s="7" t="s">
        <v>24</v>
      </c>
      <c r="D1" s="7" t="s">
        <v>25</v>
      </c>
      <c r="E1" s="7" t="s">
        <v>33</v>
      </c>
      <c r="F1" s="12" t="s">
        <v>20</v>
      </c>
      <c r="G1" s="13" t="s">
        <v>21</v>
      </c>
      <c r="H1" s="6" t="s">
        <v>24</v>
      </c>
      <c r="I1" s="6" t="s">
        <v>25</v>
      </c>
      <c r="J1" s="6" t="s">
        <v>26</v>
      </c>
      <c r="K1" s="21" t="s">
        <v>20</v>
      </c>
      <c r="L1" s="22" t="s">
        <v>22</v>
      </c>
      <c r="M1" s="23" t="s">
        <v>19</v>
      </c>
      <c r="N1" s="23" t="s">
        <v>18</v>
      </c>
      <c r="O1" s="22" t="s">
        <v>23</v>
      </c>
      <c r="P1" s="22" t="s">
        <v>27</v>
      </c>
      <c r="Q1" s="22" t="s">
        <v>28</v>
      </c>
      <c r="R1" s="22" t="s">
        <v>29</v>
      </c>
      <c r="S1" s="22" t="s">
        <v>30</v>
      </c>
      <c r="W1" s="2"/>
      <c r="X1" s="2"/>
      <c r="Y1" s="2"/>
    </row>
    <row r="2" spans="1:25" x14ac:dyDescent="0.25">
      <c r="A2" s="10">
        <v>0</v>
      </c>
      <c r="B2" s="20">
        <v>0</v>
      </c>
      <c r="C2" s="11">
        <f>'[1]Quantification C'!$C$2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G2*1.3*0.43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35</v>
      </c>
      <c r="V2" s="2" t="s">
        <v>31</v>
      </c>
      <c r="W2" s="3">
        <f>AVERAGE(J2:J103)</f>
        <v>311.65470156007802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66" si="0">B3*1.56*0.57</f>
        <v>0.88919999999999999</v>
      </c>
      <c r="D3" s="11">
        <f t="shared" ref="D3:D66" si="1">EXP(-1.0587+0.8836*LN(C3)+0.284)</f>
        <v>0.41542055579923082</v>
      </c>
      <c r="E3" s="11">
        <f t="shared" ref="E3:E66" si="2">(C3+D3)*0.475*44/12</f>
        <v>2.2722141346836602</v>
      </c>
      <c r="F3" s="14">
        <f>F2+1</f>
        <v>1</v>
      </c>
      <c r="G3" s="15">
        <v>1</v>
      </c>
      <c r="H3" s="16">
        <f t="shared" ref="H2:H33" si="3">G3*1.3*0.43</f>
        <v>0.55900000000000005</v>
      </c>
      <c r="I3" s="16">
        <f t="shared" ref="I3:I66" si="4">EXP(-1.0587+0.8836*LN(H3)+0.284)</f>
        <v>0.2756545328031752</v>
      </c>
      <c r="J3" s="16">
        <f t="shared" ref="J3:J66" si="5">(H3+I3)*0.475*44/12</f>
        <v>1.4536899779655303</v>
      </c>
      <c r="K3" s="34">
        <f>K2+1</f>
        <v>1</v>
      </c>
      <c r="L3" s="24"/>
      <c r="M3" s="24"/>
      <c r="N3" s="24"/>
      <c r="O3" s="24"/>
      <c r="P3" s="25">
        <f>EXP(-LN(2)/35)*P2+(1-EXP(-LN(2)/35))/(LN(2)/35)*M3*L3*0.43*0.475*44/12</f>
        <v>0</v>
      </c>
      <c r="Q3" s="25">
        <f>EXP(-LN(2)/25)*Q2+(1-EXP(-LN(2)/25))/(LN(2)/25)*N3*L3*0.43*0.475*44/12</f>
        <v>0</v>
      </c>
      <c r="R3" s="25">
        <f>EXP(-LN(2)/2)*R2+(1-EXP(-LN(2)/2))/(LN(2)/2)*O3*L3*0.43*0.475*44/12</f>
        <v>0</v>
      </c>
      <c r="S3" s="25">
        <f>SUM(P3:R3)</f>
        <v>0</v>
      </c>
      <c r="U3" s="2" t="s">
        <v>36</v>
      </c>
      <c r="V3" s="2" t="s">
        <v>31</v>
      </c>
      <c r="W3" s="3">
        <f>AVERAGE(E2:E96)</f>
        <v>94.052406317290178</v>
      </c>
      <c r="X3" s="2"/>
      <c r="Y3" s="2"/>
    </row>
    <row r="4" spans="1:25" x14ac:dyDescent="0.25">
      <c r="A4" s="10">
        <v>2</v>
      </c>
      <c r="B4" s="20">
        <f t="shared" ref="B4:B67" si="6">B3+1</f>
        <v>2</v>
      </c>
      <c r="C4" s="11">
        <f t="shared" si="0"/>
        <v>1.7784</v>
      </c>
      <c r="D4" s="11">
        <f t="shared" si="1"/>
        <v>0.76643986660078545</v>
      </c>
      <c r="E4" s="11">
        <f t="shared" si="2"/>
        <v>4.4322627676630342</v>
      </c>
      <c r="F4" s="14">
        <f t="shared" ref="F4:F67" si="7">F3+1</f>
        <v>2</v>
      </c>
      <c r="G4" s="15">
        <v>2</v>
      </c>
      <c r="H4" s="16">
        <f t="shared" si="3"/>
        <v>1.1180000000000001</v>
      </c>
      <c r="I4" s="16">
        <f t="shared" si="4"/>
        <v>0.50857527486356202</v>
      </c>
      <c r="J4" s="16">
        <f t="shared" si="5"/>
        <v>2.8329519370540375</v>
      </c>
      <c r="K4" s="34">
        <f t="shared" ref="K4:K67" si="8">K3+1</f>
        <v>2</v>
      </c>
      <c r="L4" s="24"/>
      <c r="M4" s="24"/>
      <c r="N4" s="24"/>
      <c r="O4" s="24"/>
      <c r="P4" s="25">
        <f t="shared" ref="P4:P56" si="9">EXP(-LN(2)/35)*P3+(1-EXP(-LN(2)/35))/(LN(2)/35)*M4*L4*0.43*0.475*44/12</f>
        <v>0</v>
      </c>
      <c r="Q4" s="25">
        <f t="shared" ref="Q4:Q56" si="10">EXP(-LN(2)/25)*Q3+(1-EXP(-LN(2)/25))/(LN(2)/25)*N4*L4*0.43*0.475*44/12</f>
        <v>0</v>
      </c>
      <c r="R4" s="25">
        <f t="shared" ref="R4:R56" si="11">EXP(-LN(2)/2)*R3+(1-EXP(-LN(2)/2))/(LN(2)/2)*O4*L4*0.43*0.475*44/12</f>
        <v>0</v>
      </c>
      <c r="S4" s="25">
        <f>SUM(P4:R4)</f>
        <v>0</v>
      </c>
      <c r="U4" s="2"/>
      <c r="V4" s="1" t="s">
        <v>38</v>
      </c>
      <c r="W4" s="3">
        <f>W2-W3</f>
        <v>217.60229524278785</v>
      </c>
      <c r="X4" s="2"/>
      <c r="Y4" s="2"/>
    </row>
    <row r="5" spans="1:25" x14ac:dyDescent="0.25">
      <c r="A5" s="10">
        <v>3</v>
      </c>
      <c r="B5" s="20">
        <f t="shared" si="6"/>
        <v>3</v>
      </c>
      <c r="C5" s="11">
        <f t="shared" si="0"/>
        <v>2.6675999999999997</v>
      </c>
      <c r="D5" s="11">
        <f t="shared" si="1"/>
        <v>1.0966608080083624</v>
      </c>
      <c r="E5" s="11">
        <f t="shared" si="2"/>
        <v>6.5560875739478979</v>
      </c>
      <c r="F5" s="14">
        <f t="shared" si="7"/>
        <v>3</v>
      </c>
      <c r="G5" s="15">
        <v>4</v>
      </c>
      <c r="H5" s="16">
        <f t="shared" si="3"/>
        <v>2.2360000000000002</v>
      </c>
      <c r="I5" s="16">
        <f t="shared" si="4"/>
        <v>0.93830784341656304</v>
      </c>
      <c r="J5" s="16">
        <f t="shared" si="5"/>
        <v>5.5285861606171807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56" si="12">SUM(P5:R5)</f>
        <v>0</v>
      </c>
      <c r="U5" s="2"/>
      <c r="V5" s="2" t="s">
        <v>37</v>
      </c>
      <c r="W5" s="3">
        <f>J33-E32</f>
        <v>162.19575405356821</v>
      </c>
      <c r="X5" s="2"/>
      <c r="Y5" s="2"/>
    </row>
    <row r="6" spans="1:25" x14ac:dyDescent="0.25">
      <c r="A6" s="10">
        <v>4</v>
      </c>
      <c r="B6" s="20">
        <f t="shared" si="6"/>
        <v>4</v>
      </c>
      <c r="C6" s="11">
        <f t="shared" si="0"/>
        <v>3.5568</v>
      </c>
      <c r="D6" s="11">
        <f t="shared" si="1"/>
        <v>1.4140611505968179</v>
      </c>
      <c r="E6" s="11">
        <f t="shared" si="2"/>
        <v>8.6575831706227913</v>
      </c>
      <c r="F6" s="14">
        <f t="shared" si="7"/>
        <v>4</v>
      </c>
      <c r="G6" s="15">
        <v>6</v>
      </c>
      <c r="H6" s="16">
        <f t="shared" si="3"/>
        <v>3.3540000000000001</v>
      </c>
      <c r="I6" s="16">
        <f t="shared" si="4"/>
        <v>1.3425781754875346</v>
      </c>
      <c r="J6" s="16">
        <f t="shared" si="5"/>
        <v>8.1798736556407885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42</v>
      </c>
      <c r="W6" s="32">
        <f>MIN(W4,W5)</f>
        <v>162.19575405356821</v>
      </c>
      <c r="X6" s="2"/>
      <c r="Y6" s="2"/>
    </row>
    <row r="7" spans="1:25" x14ac:dyDescent="0.25">
      <c r="A7" s="10">
        <v>5</v>
      </c>
      <c r="B7" s="20">
        <f t="shared" si="6"/>
        <v>5</v>
      </c>
      <c r="C7" s="11">
        <f t="shared" si="0"/>
        <v>4.4459999999999997</v>
      </c>
      <c r="D7" s="11">
        <f t="shared" si="1"/>
        <v>1.7222566815192897</v>
      </c>
      <c r="E7" s="11">
        <f t="shared" si="2"/>
        <v>10.743047053646096</v>
      </c>
      <c r="F7" s="14">
        <f t="shared" si="7"/>
        <v>5</v>
      </c>
      <c r="G7" s="15">
        <v>9</v>
      </c>
      <c r="H7" s="16">
        <f t="shared" si="3"/>
        <v>5.0310000000000006</v>
      </c>
      <c r="I7" s="16">
        <f t="shared" si="4"/>
        <v>1.9210285514955543</v>
      </c>
      <c r="J7" s="16">
        <f t="shared" si="5"/>
        <v>12.108116393854758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39</v>
      </c>
      <c r="W7" s="1">
        <f>10*44/12</f>
        <v>36.666666666666664</v>
      </c>
    </row>
    <row r="8" spans="1:25" x14ac:dyDescent="0.25">
      <c r="A8" s="10">
        <v>6</v>
      </c>
      <c r="B8" s="20">
        <f t="shared" si="6"/>
        <v>6</v>
      </c>
      <c r="C8" s="11">
        <f t="shared" si="0"/>
        <v>5.3351999999999995</v>
      </c>
      <c r="D8" s="11">
        <f t="shared" si="1"/>
        <v>2.0233099967312578</v>
      </c>
      <c r="E8" s="11">
        <f t="shared" si="2"/>
        <v>12.816071577640272</v>
      </c>
      <c r="F8" s="14">
        <f t="shared" si="7"/>
        <v>6</v>
      </c>
      <c r="G8" s="15">
        <v>12</v>
      </c>
      <c r="H8" s="16">
        <f t="shared" si="3"/>
        <v>6.7080000000000002</v>
      </c>
      <c r="I8" s="16">
        <f t="shared" si="4"/>
        <v>2.477020993200687</v>
      </c>
      <c r="J8" s="16">
        <f t="shared" si="5"/>
        <v>15.997244896491198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40</v>
      </c>
      <c r="W8" s="1">
        <v>0</v>
      </c>
    </row>
    <row r="9" spans="1:25" x14ac:dyDescent="0.25">
      <c r="A9" s="10">
        <v>7</v>
      </c>
      <c r="B9" s="20">
        <f t="shared" si="6"/>
        <v>7</v>
      </c>
      <c r="C9" s="11">
        <f t="shared" si="0"/>
        <v>6.2243999999999993</v>
      </c>
      <c r="D9" s="11">
        <f t="shared" si="1"/>
        <v>2.3185507720937846</v>
      </c>
      <c r="E9" s="11">
        <f t="shared" si="2"/>
        <v>14.878972594730007</v>
      </c>
      <c r="F9" s="14">
        <f t="shared" si="7"/>
        <v>7</v>
      </c>
      <c r="G9" s="15">
        <v>16</v>
      </c>
      <c r="H9" s="16">
        <f t="shared" si="3"/>
        <v>8.9440000000000008</v>
      </c>
      <c r="I9" s="16">
        <f t="shared" si="4"/>
        <v>3.193931186488729</v>
      </c>
      <c r="J9" s="16">
        <f t="shared" si="5"/>
        <v>21.140230149801205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41</v>
      </c>
      <c r="W9" s="1">
        <v>0</v>
      </c>
      <c r="X9" s="2"/>
      <c r="Y9" s="2"/>
    </row>
    <row r="10" spans="1:25" x14ac:dyDescent="0.25">
      <c r="A10" s="10">
        <v>8</v>
      </c>
      <c r="B10" s="20">
        <f t="shared" si="6"/>
        <v>8</v>
      </c>
      <c r="C10" s="11">
        <f t="shared" si="0"/>
        <v>7.1135999999999999</v>
      </c>
      <c r="D10" s="11">
        <f t="shared" si="1"/>
        <v>2.6089051793396725</v>
      </c>
      <c r="E10" s="11">
        <f t="shared" si="2"/>
        <v>16.933363187349929</v>
      </c>
      <c r="F10" s="14">
        <f t="shared" si="7"/>
        <v>8</v>
      </c>
      <c r="G10" s="15">
        <v>20</v>
      </c>
      <c r="H10" s="16">
        <f t="shared" si="3"/>
        <v>11.18</v>
      </c>
      <c r="I10" s="16">
        <f t="shared" si="4"/>
        <v>3.8900505285230369</v>
      </c>
      <c r="J10" s="16">
        <f t="shared" si="5"/>
        <v>26.247004670510957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43</v>
      </c>
      <c r="W10" s="49">
        <f>SUM(W6:W9)</f>
        <v>198.86242072023487</v>
      </c>
      <c r="X10" s="2"/>
      <c r="Y10" s="2"/>
    </row>
    <row r="11" spans="1:25" x14ac:dyDescent="0.25">
      <c r="A11" s="10">
        <v>9</v>
      </c>
      <c r="B11" s="20">
        <f t="shared" si="6"/>
        <v>9</v>
      </c>
      <c r="C11" s="11">
        <f t="shared" si="0"/>
        <v>8.0028000000000006</v>
      </c>
      <c r="D11" s="11">
        <f t="shared" si="1"/>
        <v>2.8950539664743791</v>
      </c>
      <c r="E11" s="11">
        <f t="shared" si="2"/>
        <v>18.980428991609543</v>
      </c>
      <c r="F11" s="14">
        <f t="shared" si="7"/>
        <v>9</v>
      </c>
      <c r="G11" s="15">
        <v>25</v>
      </c>
      <c r="H11" s="16">
        <f t="shared" si="3"/>
        <v>13.975</v>
      </c>
      <c r="I11" s="16">
        <f t="shared" si="4"/>
        <v>4.7378895257597513</v>
      </c>
      <c r="J11" s="16">
        <f t="shared" si="5"/>
        <v>32.591615924031565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44</v>
      </c>
      <c r="W11" s="3">
        <f>SUM(L20:L32)</f>
        <v>31</v>
      </c>
      <c r="X11" s="2"/>
      <c r="Y11" s="2"/>
    </row>
    <row r="12" spans="1:25" x14ac:dyDescent="0.25">
      <c r="A12" s="10">
        <v>10</v>
      </c>
      <c r="B12" s="20">
        <f t="shared" si="6"/>
        <v>10</v>
      </c>
      <c r="C12" s="11">
        <f t="shared" si="0"/>
        <v>8.8919999999999995</v>
      </c>
      <c r="D12" s="11">
        <f t="shared" si="1"/>
        <v>3.177517729464268</v>
      </c>
      <c r="E12" s="11">
        <f t="shared" si="2"/>
        <v>21.021076712150265</v>
      </c>
      <c r="F12" s="14">
        <f t="shared" si="7"/>
        <v>10</v>
      </c>
      <c r="G12" s="15">
        <v>30</v>
      </c>
      <c r="H12" s="16">
        <f t="shared" si="3"/>
        <v>16.77</v>
      </c>
      <c r="I12" s="16">
        <f t="shared" si="4"/>
        <v>5.5660804476726025</v>
      </c>
      <c r="J12" s="16">
        <f t="shared" si="5"/>
        <v>38.902006779696443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32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6"/>
        <v>11</v>
      </c>
      <c r="C13" s="11">
        <f t="shared" si="0"/>
        <v>9.7812000000000001</v>
      </c>
      <c r="D13" s="11">
        <f t="shared" si="1"/>
        <v>3.4567069199829903</v>
      </c>
      <c r="E13" s="11">
        <f t="shared" si="2"/>
        <v>23.056021218970372</v>
      </c>
      <c r="F13" s="14">
        <f t="shared" si="7"/>
        <v>11</v>
      </c>
      <c r="G13" s="15">
        <v>35</v>
      </c>
      <c r="H13" s="16">
        <f t="shared" si="3"/>
        <v>19.565000000000001</v>
      </c>
      <c r="I13" s="16">
        <f t="shared" si="4"/>
        <v>6.3782812027501414</v>
      </c>
      <c r="J13" s="16">
        <f t="shared" si="5"/>
        <v>45.184548094789825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45</v>
      </c>
      <c r="W13" s="33">
        <f>W11*W12</f>
        <v>13.33</v>
      </c>
      <c r="X13" s="2"/>
      <c r="Y13" s="2"/>
    </row>
    <row r="14" spans="1:25" x14ac:dyDescent="0.25">
      <c r="A14" s="10">
        <v>12</v>
      </c>
      <c r="B14" s="20">
        <f t="shared" si="6"/>
        <v>12</v>
      </c>
      <c r="C14" s="11">
        <f t="shared" si="0"/>
        <v>10.670399999999999</v>
      </c>
      <c r="D14" s="11">
        <f t="shared" si="1"/>
        <v>3.7329530817348457</v>
      </c>
      <c r="E14" s="11">
        <f t="shared" si="2"/>
        <v>25.085839950688193</v>
      </c>
      <c r="F14" s="14">
        <f t="shared" si="7"/>
        <v>12</v>
      </c>
      <c r="G14" s="15">
        <v>40</v>
      </c>
      <c r="H14" s="16">
        <f t="shared" si="3"/>
        <v>22.36</v>
      </c>
      <c r="I14" s="16">
        <f t="shared" si="4"/>
        <v>7.1770396686687832</v>
      </c>
      <c r="J14" s="16">
        <f t="shared" si="5"/>
        <v>51.443677422931465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46</v>
      </c>
      <c r="W14" s="49">
        <f>AVERAGE(S2:S34)</f>
        <v>1.5224640541914491</v>
      </c>
      <c r="X14" s="2"/>
      <c r="Y14" s="2"/>
    </row>
    <row r="15" spans="1:25" x14ac:dyDescent="0.25">
      <c r="A15" s="10">
        <v>13</v>
      </c>
      <c r="B15" s="20">
        <f t="shared" si="6"/>
        <v>13</v>
      </c>
      <c r="C15" s="11">
        <f t="shared" si="0"/>
        <v>11.5596</v>
      </c>
      <c r="D15" s="11">
        <f t="shared" si="1"/>
        <v>4.0065293501366055</v>
      </c>
      <c r="E15" s="11">
        <f t="shared" si="2"/>
        <v>27.111008618154589</v>
      </c>
      <c r="F15" s="14">
        <f t="shared" si="7"/>
        <v>13</v>
      </c>
      <c r="G15" s="15">
        <v>46</v>
      </c>
      <c r="H15" s="16">
        <f t="shared" si="3"/>
        <v>25.714000000000002</v>
      </c>
      <c r="I15" s="16">
        <f t="shared" si="4"/>
        <v>8.1204100194831259</v>
      </c>
      <c r="J15" s="16">
        <f t="shared" si="5"/>
        <v>58.928264117266451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6"/>
        <v>14</v>
      </c>
      <c r="C16" s="11">
        <f t="shared" si="0"/>
        <v>12.448799999999999</v>
      </c>
      <c r="D16" s="11">
        <f t="shared" si="1"/>
        <v>4.2776644527179633</v>
      </c>
      <c r="E16" s="11">
        <f t="shared" si="2"/>
        <v>29.131925588483782</v>
      </c>
      <c r="F16" s="14">
        <f t="shared" si="7"/>
        <v>14</v>
      </c>
      <c r="G16" s="15">
        <v>52</v>
      </c>
      <c r="H16" s="16">
        <f t="shared" si="3"/>
        <v>29.068000000000005</v>
      </c>
      <c r="I16" s="16">
        <f t="shared" si="4"/>
        <v>9.0495230956474586</v>
      </c>
      <c r="J16" s="16">
        <f t="shared" si="5"/>
        <v>66.388019391585985</v>
      </c>
      <c r="K16" s="34">
        <f t="shared" si="8"/>
        <v>14</v>
      </c>
      <c r="L16" s="24"/>
      <c r="M16" s="24"/>
      <c r="N16" s="24"/>
      <c r="O16" s="24"/>
      <c r="P16" s="25">
        <f t="shared" si="9"/>
        <v>0</v>
      </c>
      <c r="Q16" s="25">
        <f t="shared" si="10"/>
        <v>0</v>
      </c>
      <c r="R16" s="25">
        <f t="shared" si="11"/>
        <v>0</v>
      </c>
      <c r="S16" s="25">
        <f t="shared" si="12"/>
        <v>0</v>
      </c>
      <c r="U16" s="2"/>
      <c r="X16" s="2"/>
      <c r="Y16" s="2"/>
    </row>
    <row r="17" spans="1:25" x14ac:dyDescent="0.25">
      <c r="A17" s="10">
        <v>15</v>
      </c>
      <c r="B17" s="20">
        <f t="shared" si="6"/>
        <v>15</v>
      </c>
      <c r="C17" s="11">
        <f t="shared" si="0"/>
        <v>13.337999999999999</v>
      </c>
      <c r="D17" s="11">
        <f t="shared" si="1"/>
        <v>4.5465525901071517</v>
      </c>
      <c r="E17" s="11">
        <f t="shared" si="2"/>
        <v>31.148929094436621</v>
      </c>
      <c r="F17" s="14">
        <f t="shared" si="7"/>
        <v>15</v>
      </c>
      <c r="G17" s="15">
        <v>58</v>
      </c>
      <c r="H17" s="16">
        <f t="shared" si="3"/>
        <v>32.422000000000004</v>
      </c>
      <c r="I17" s="16">
        <f t="shared" si="4"/>
        <v>9.9662118219155253</v>
      </c>
      <c r="J17" s="16">
        <f t="shared" si="5"/>
        <v>73.826135589836213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0</v>
      </c>
      <c r="R17" s="25">
        <f t="shared" si="11"/>
        <v>0</v>
      </c>
      <c r="S17" s="25">
        <f t="shared" si="12"/>
        <v>0</v>
      </c>
    </row>
    <row r="18" spans="1:25" x14ac:dyDescent="0.25">
      <c r="A18" s="10">
        <v>16</v>
      </c>
      <c r="B18" s="20">
        <f t="shared" si="6"/>
        <v>16</v>
      </c>
      <c r="C18" s="11">
        <f t="shared" si="0"/>
        <v>14.2272</v>
      </c>
      <c r="D18" s="11">
        <f t="shared" si="1"/>
        <v>4.81336060460516</v>
      </c>
      <c r="E18" s="11">
        <f t="shared" si="2"/>
        <v>33.162309719687322</v>
      </c>
      <c r="F18" s="14">
        <f t="shared" si="7"/>
        <v>16</v>
      </c>
      <c r="G18" s="15">
        <v>65</v>
      </c>
      <c r="H18" s="16">
        <f t="shared" si="3"/>
        <v>36.335000000000001</v>
      </c>
      <c r="I18" s="16">
        <f t="shared" si="4"/>
        <v>11.02187243420407</v>
      </c>
      <c r="J18" s="16">
        <f t="shared" si="5"/>
        <v>82.479886156238749</v>
      </c>
      <c r="K18" s="34">
        <f t="shared" si="8"/>
        <v>16</v>
      </c>
      <c r="L18" s="24"/>
      <c r="M18" s="24"/>
      <c r="N18" s="24"/>
      <c r="O18" s="24"/>
      <c r="P18" s="25">
        <f t="shared" si="9"/>
        <v>0</v>
      </c>
      <c r="Q18" s="25">
        <f t="shared" si="10"/>
        <v>0</v>
      </c>
      <c r="R18" s="25">
        <f t="shared" si="11"/>
        <v>0</v>
      </c>
      <c r="S18" s="25">
        <f t="shared" si="12"/>
        <v>0</v>
      </c>
      <c r="X18" s="2"/>
      <c r="Y18" s="2"/>
    </row>
    <row r="19" spans="1:25" x14ac:dyDescent="0.25">
      <c r="A19" s="10">
        <v>17</v>
      </c>
      <c r="B19" s="20">
        <f t="shared" si="6"/>
        <v>17</v>
      </c>
      <c r="C19" s="11">
        <f t="shared" si="0"/>
        <v>15.116399999999999</v>
      </c>
      <c r="D19" s="11">
        <f t="shared" si="1"/>
        <v>5.0782333044806913</v>
      </c>
      <c r="E19" s="11">
        <f t="shared" si="2"/>
        <v>35.172319671970534</v>
      </c>
      <c r="F19" s="14">
        <f t="shared" si="7"/>
        <v>17</v>
      </c>
      <c r="G19" s="15">
        <v>73</v>
      </c>
      <c r="H19" s="16">
        <f t="shared" si="3"/>
        <v>40.807000000000002</v>
      </c>
      <c r="I19" s="16">
        <f t="shared" si="4"/>
        <v>12.21229305851112</v>
      </c>
      <c r="J19" s="16">
        <f t="shared" si="5"/>
        <v>92.341935410240197</v>
      </c>
      <c r="K19" s="34">
        <f t="shared" si="8"/>
        <v>17</v>
      </c>
      <c r="L19" s="24"/>
      <c r="M19" s="24"/>
      <c r="N19" s="24"/>
      <c r="O19" s="24"/>
      <c r="P19" s="25">
        <f t="shared" si="9"/>
        <v>0</v>
      </c>
      <c r="Q19" s="25">
        <f t="shared" si="10"/>
        <v>0</v>
      </c>
      <c r="R19" s="25">
        <f t="shared" si="11"/>
        <v>0</v>
      </c>
      <c r="S19" s="25">
        <f t="shared" si="12"/>
        <v>0</v>
      </c>
      <c r="X19" s="2"/>
      <c r="Y19" s="2"/>
    </row>
    <row r="20" spans="1:25" x14ac:dyDescent="0.25">
      <c r="A20" s="10">
        <v>18</v>
      </c>
      <c r="B20" s="20">
        <f t="shared" si="6"/>
        <v>18</v>
      </c>
      <c r="C20" s="11">
        <f t="shared" si="0"/>
        <v>16.005600000000001</v>
      </c>
      <c r="D20" s="11">
        <f t="shared" si="1"/>
        <v>5.3412974993444156</v>
      </c>
      <c r="E20" s="11">
        <f t="shared" si="2"/>
        <v>37.179179811358189</v>
      </c>
      <c r="F20" s="14">
        <f t="shared" si="7"/>
        <v>18</v>
      </c>
      <c r="G20" s="15">
        <v>81</v>
      </c>
      <c r="H20" s="16">
        <f t="shared" si="3"/>
        <v>45.278999999999996</v>
      </c>
      <c r="I20" s="16">
        <f t="shared" si="4"/>
        <v>13.387593006845698</v>
      </c>
      <c r="J20" s="16">
        <f t="shared" si="5"/>
        <v>102.17764948692292</v>
      </c>
      <c r="K20" s="34">
        <f t="shared" si="8"/>
        <v>18</v>
      </c>
      <c r="L20" s="24"/>
      <c r="M20" s="26"/>
      <c r="N20" s="26"/>
      <c r="O20" s="26"/>
      <c r="P20" s="25">
        <f t="shared" si="9"/>
        <v>0</v>
      </c>
      <c r="Q20" s="25">
        <f t="shared" si="10"/>
        <v>0</v>
      </c>
      <c r="R20" s="25">
        <f t="shared" si="11"/>
        <v>0</v>
      </c>
      <c r="S20" s="25">
        <f t="shared" si="12"/>
        <v>0</v>
      </c>
      <c r="V20" s="4"/>
      <c r="W20" s="30"/>
    </row>
    <row r="21" spans="1:25" x14ac:dyDescent="0.25">
      <c r="A21" s="10">
        <v>19</v>
      </c>
      <c r="B21" s="20">
        <f t="shared" si="6"/>
        <v>19</v>
      </c>
      <c r="C21" s="11">
        <f t="shared" si="0"/>
        <v>16.8948</v>
      </c>
      <c r="D21" s="11">
        <f t="shared" si="1"/>
        <v>5.6026651130643454</v>
      </c>
      <c r="E21" s="11">
        <f t="shared" si="2"/>
        <v>39.183085071920395</v>
      </c>
      <c r="F21" s="14">
        <f t="shared" si="7"/>
        <v>19</v>
      </c>
      <c r="G21" s="15">
        <v>90</v>
      </c>
      <c r="H21" s="16">
        <f t="shared" si="3"/>
        <v>50.31</v>
      </c>
      <c r="I21" s="16">
        <f t="shared" si="4"/>
        <v>14.693789693291551</v>
      </c>
      <c r="J21" s="16">
        <f t="shared" si="5"/>
        <v>113.21493371581612</v>
      </c>
      <c r="K21" s="34">
        <f t="shared" si="8"/>
        <v>19</v>
      </c>
      <c r="L21" s="36"/>
      <c r="M21" s="27"/>
      <c r="N21" s="27"/>
      <c r="O21" s="27"/>
      <c r="P21" s="25">
        <f t="shared" si="9"/>
        <v>0</v>
      </c>
      <c r="Q21" s="25">
        <f t="shared" si="10"/>
        <v>0</v>
      </c>
      <c r="R21" s="25">
        <f t="shared" si="11"/>
        <v>0</v>
      </c>
      <c r="S21" s="25">
        <f t="shared" si="12"/>
        <v>0</v>
      </c>
      <c r="W21" s="2"/>
    </row>
    <row r="22" spans="1:25" x14ac:dyDescent="0.25">
      <c r="A22" s="10">
        <v>20</v>
      </c>
      <c r="B22" s="20">
        <f t="shared" si="6"/>
        <v>20</v>
      </c>
      <c r="C22" s="11">
        <f t="shared" si="0"/>
        <v>17.783999999999999</v>
      </c>
      <c r="D22" s="11">
        <f t="shared" si="1"/>
        <v>5.862435622634961</v>
      </c>
      <c r="E22" s="11">
        <f t="shared" si="2"/>
        <v>41.184208709422556</v>
      </c>
      <c r="F22" s="14">
        <f t="shared" si="7"/>
        <v>20</v>
      </c>
      <c r="G22" s="15">
        <v>100</v>
      </c>
      <c r="H22" s="16">
        <f t="shared" si="3"/>
        <v>55.9</v>
      </c>
      <c r="I22" s="16">
        <f t="shared" si="4"/>
        <v>16.127428988936053</v>
      </c>
      <c r="J22" s="16">
        <f t="shared" si="5"/>
        <v>125.44777215573031</v>
      </c>
      <c r="K22" s="34">
        <f t="shared" si="8"/>
        <v>20</v>
      </c>
      <c r="L22" s="24"/>
      <c r="M22" s="24"/>
      <c r="N22" s="24"/>
      <c r="O22" s="24"/>
      <c r="P22" s="25">
        <f t="shared" si="9"/>
        <v>0</v>
      </c>
      <c r="Q22" s="25">
        <f t="shared" si="10"/>
        <v>0</v>
      </c>
      <c r="R22" s="25">
        <f t="shared" si="11"/>
        <v>0</v>
      </c>
      <c r="S22" s="25">
        <f t="shared" si="12"/>
        <v>0</v>
      </c>
      <c r="W22" s="2"/>
    </row>
    <row r="23" spans="1:25" x14ac:dyDescent="0.25">
      <c r="A23" s="10">
        <v>21</v>
      </c>
      <c r="B23" s="20">
        <f t="shared" si="6"/>
        <v>21</v>
      </c>
      <c r="C23" s="11">
        <f t="shared" si="0"/>
        <v>18.673199999999998</v>
      </c>
      <c r="D23" s="11">
        <f t="shared" si="1"/>
        <v>6.120697995410775</v>
      </c>
      <c r="E23" s="11">
        <f t="shared" si="2"/>
        <v>43.182705675340429</v>
      </c>
      <c r="F23" s="14">
        <f t="shared" si="7"/>
        <v>21</v>
      </c>
      <c r="G23" s="44">
        <v>110</v>
      </c>
      <c r="H23" s="16">
        <f t="shared" si="3"/>
        <v>61.49</v>
      </c>
      <c r="I23" s="16">
        <f t="shared" si="4"/>
        <v>17.544448256151405</v>
      </c>
      <c r="J23" s="16">
        <f t="shared" si="5"/>
        <v>137.65166404613038</v>
      </c>
      <c r="K23" s="34">
        <f t="shared" si="8"/>
        <v>21</v>
      </c>
      <c r="L23" s="24"/>
      <c r="M23" s="26"/>
      <c r="N23" s="26"/>
      <c r="O23" s="26"/>
      <c r="P23" s="25">
        <f t="shared" si="9"/>
        <v>0</v>
      </c>
      <c r="Q23" s="25">
        <f t="shared" si="10"/>
        <v>0</v>
      </c>
      <c r="R23" s="25">
        <f t="shared" si="11"/>
        <v>0</v>
      </c>
      <c r="S23" s="25">
        <f t="shared" si="12"/>
        <v>0</v>
      </c>
      <c r="W23" s="2"/>
    </row>
    <row r="24" spans="1:25" x14ac:dyDescent="0.25">
      <c r="A24" s="10">
        <v>22</v>
      </c>
      <c r="B24" s="20">
        <f t="shared" si="6"/>
        <v>22</v>
      </c>
      <c r="C24" s="11">
        <f t="shared" si="0"/>
        <v>19.5624</v>
      </c>
      <c r="D24" s="11">
        <f t="shared" si="1"/>
        <v>6.3775322468881095</v>
      </c>
      <c r="E24" s="11">
        <f t="shared" si="2"/>
        <v>45.178715329996784</v>
      </c>
      <c r="F24" s="14">
        <f t="shared" si="7"/>
        <v>22</v>
      </c>
      <c r="G24" s="44">
        <v>120</v>
      </c>
      <c r="H24" s="16">
        <f t="shared" si="3"/>
        <v>67.08</v>
      </c>
      <c r="I24" s="16">
        <f t="shared" si="4"/>
        <v>18.946530238513894</v>
      </c>
      <c r="J24" s="16">
        <f t="shared" si="5"/>
        <v>149.82954016541169</v>
      </c>
      <c r="K24" s="34">
        <f t="shared" si="8"/>
        <v>22</v>
      </c>
      <c r="L24" s="24"/>
      <c r="M24" s="24"/>
      <c r="N24" s="24"/>
      <c r="O24" s="24"/>
      <c r="P24" s="25">
        <f t="shared" si="9"/>
        <v>0</v>
      </c>
      <c r="Q24" s="25">
        <f t="shared" si="10"/>
        <v>0</v>
      </c>
      <c r="R24" s="25">
        <f t="shared" si="11"/>
        <v>0</v>
      </c>
      <c r="S24" s="25">
        <f t="shared" si="12"/>
        <v>0</v>
      </c>
      <c r="W24" s="2"/>
    </row>
    <row r="25" spans="1:25" x14ac:dyDescent="0.25">
      <c r="A25" s="10">
        <v>23</v>
      </c>
      <c r="B25" s="20">
        <f t="shared" si="6"/>
        <v>23</v>
      </c>
      <c r="C25" s="11">
        <f t="shared" si="0"/>
        <v>20.451599999999999</v>
      </c>
      <c r="D25" s="11">
        <f t="shared" si="1"/>
        <v>6.6330107072474558</v>
      </c>
      <c r="E25" s="11">
        <f t="shared" si="2"/>
        <v>47.172363648455985</v>
      </c>
      <c r="F25" s="14">
        <f t="shared" si="7"/>
        <v>23</v>
      </c>
      <c r="G25" s="44">
        <v>130</v>
      </c>
      <c r="H25" s="16">
        <f t="shared" si="3"/>
        <v>72.67</v>
      </c>
      <c r="I25" s="16">
        <f t="shared" si="4"/>
        <v>20.335061229480655</v>
      </c>
      <c r="J25" s="16">
        <f t="shared" si="5"/>
        <v>161.98381497467881</v>
      </c>
      <c r="K25" s="34">
        <f t="shared" si="8"/>
        <v>23</v>
      </c>
      <c r="L25" s="24"/>
      <c r="M25" s="24"/>
      <c r="N25" s="24"/>
      <c r="O25" s="24"/>
      <c r="P25" s="25">
        <f t="shared" si="9"/>
        <v>0</v>
      </c>
      <c r="Q25" s="25">
        <f t="shared" si="10"/>
        <v>0</v>
      </c>
      <c r="R25" s="25">
        <f t="shared" si="11"/>
        <v>0</v>
      </c>
      <c r="S25" s="25">
        <f t="shared" si="12"/>
        <v>0</v>
      </c>
      <c r="W25" s="2"/>
    </row>
    <row r="26" spans="1:25" x14ac:dyDescent="0.25">
      <c r="A26" s="10">
        <v>24</v>
      </c>
      <c r="B26" s="20">
        <f t="shared" si="6"/>
        <v>24</v>
      </c>
      <c r="C26" s="11">
        <f t="shared" si="0"/>
        <v>21.340799999999998</v>
      </c>
      <c r="D26" s="11">
        <f t="shared" si="1"/>
        <v>6.8871990614123195</v>
      </c>
      <c r="E26" s="11">
        <f t="shared" si="2"/>
        <v>49.163765031959791</v>
      </c>
      <c r="F26" s="14">
        <f t="shared" si="7"/>
        <v>24</v>
      </c>
      <c r="G26" s="44">
        <v>140</v>
      </c>
      <c r="H26" s="16">
        <f t="shared" si="3"/>
        <v>78.260000000000005</v>
      </c>
      <c r="I26" s="16">
        <f t="shared" si="4"/>
        <v>21.711202131147939</v>
      </c>
      <c r="J26" s="16">
        <f t="shared" si="5"/>
        <v>174.116510378416</v>
      </c>
      <c r="K26" s="34">
        <f t="shared" si="8"/>
        <v>24</v>
      </c>
      <c r="L26" s="28"/>
      <c r="M26" s="29"/>
      <c r="N26" s="26"/>
      <c r="O26" s="26"/>
      <c r="P26" s="25">
        <f t="shared" si="9"/>
        <v>0</v>
      </c>
      <c r="Q26" s="25">
        <f t="shared" si="10"/>
        <v>0</v>
      </c>
      <c r="R26" s="25">
        <f t="shared" si="11"/>
        <v>0</v>
      </c>
      <c r="S26" s="25">
        <f t="shared" si="12"/>
        <v>0</v>
      </c>
      <c r="W26" s="2"/>
    </row>
    <row r="27" spans="1:25" x14ac:dyDescent="0.25">
      <c r="A27" s="10">
        <v>25</v>
      </c>
      <c r="B27" s="20">
        <f t="shared" si="6"/>
        <v>25</v>
      </c>
      <c r="C27" s="11">
        <f t="shared" si="0"/>
        <v>22.229999999999997</v>
      </c>
      <c r="D27" s="11">
        <f t="shared" si="1"/>
        <v>7.140157210880437</v>
      </c>
      <c r="E27" s="11">
        <f t="shared" si="2"/>
        <v>51.153023808950088</v>
      </c>
      <c r="F27" s="14">
        <f t="shared" si="7"/>
        <v>25</v>
      </c>
      <c r="G27" s="44">
        <f>150</f>
        <v>150</v>
      </c>
      <c r="H27" s="16">
        <f t="shared" si="3"/>
        <v>83.85</v>
      </c>
      <c r="I27" s="16">
        <f t="shared" si="4"/>
        <v>23.075938604999987</v>
      </c>
      <c r="J27" s="16">
        <f t="shared" si="5"/>
        <v>186.22934307037497</v>
      </c>
      <c r="K27" s="34">
        <f t="shared" si="8"/>
        <v>25</v>
      </c>
      <c r="L27" s="46">
        <f>G27-G28</f>
        <v>31</v>
      </c>
      <c r="M27" s="27"/>
      <c r="N27" s="26">
        <v>0</v>
      </c>
      <c r="O27" s="26">
        <v>0.8</v>
      </c>
      <c r="P27" s="25">
        <f t="shared" si="9"/>
        <v>0</v>
      </c>
      <c r="Q27" s="25">
        <f t="shared" si="10"/>
        <v>0</v>
      </c>
      <c r="R27" s="25">
        <f t="shared" si="11"/>
        <v>15.696362787068901</v>
      </c>
      <c r="S27" s="25">
        <f t="shared" si="12"/>
        <v>15.696362787068901</v>
      </c>
      <c r="W27" s="2"/>
    </row>
    <row r="28" spans="1:25" x14ac:dyDescent="0.25">
      <c r="A28" s="10">
        <v>26</v>
      </c>
      <c r="B28" s="20">
        <f t="shared" si="6"/>
        <v>26</v>
      </c>
      <c r="C28" s="11">
        <f t="shared" si="0"/>
        <v>23.119199999999999</v>
      </c>
      <c r="D28" s="11">
        <f t="shared" si="1"/>
        <v>7.3919399937804329</v>
      </c>
      <c r="E28" s="11">
        <f t="shared" si="2"/>
        <v>53.140235489167587</v>
      </c>
      <c r="F28" s="14">
        <v>25</v>
      </c>
      <c r="G28" s="44">
        <f>'Sardin 2012'!S3</f>
        <v>119</v>
      </c>
      <c r="H28" s="16">
        <f t="shared" si="3"/>
        <v>66.521000000000001</v>
      </c>
      <c r="I28" s="16">
        <f t="shared" si="4"/>
        <v>18.806952747935188</v>
      </c>
      <c r="J28" s="16">
        <f t="shared" si="5"/>
        <v>148.61285103598712</v>
      </c>
      <c r="K28" s="34">
        <v>25</v>
      </c>
      <c r="L28" s="28"/>
      <c r="M28" s="28"/>
      <c r="N28" s="24"/>
      <c r="O28" s="24"/>
      <c r="P28" s="25">
        <f t="shared" si="9"/>
        <v>0</v>
      </c>
      <c r="Q28" s="25">
        <f t="shared" si="10"/>
        <v>0</v>
      </c>
      <c r="R28" s="25">
        <f t="shared" si="11"/>
        <v>11.099004566700598</v>
      </c>
      <c r="S28" s="25">
        <f t="shared" si="12"/>
        <v>11.099004566700598</v>
      </c>
      <c r="W28" s="2"/>
    </row>
    <row r="29" spans="1:25" x14ac:dyDescent="0.25">
      <c r="A29" s="10">
        <v>27</v>
      </c>
      <c r="B29" s="20">
        <f t="shared" si="6"/>
        <v>27</v>
      </c>
      <c r="C29" s="11">
        <f t="shared" si="0"/>
        <v>24.008400000000002</v>
      </c>
      <c r="D29" s="11">
        <f t="shared" si="1"/>
        <v>7.6425977910346994</v>
      </c>
      <c r="E29" s="11">
        <f t="shared" si="2"/>
        <v>55.125487819385434</v>
      </c>
      <c r="F29" s="14">
        <f t="shared" si="7"/>
        <v>26</v>
      </c>
      <c r="G29" s="16">
        <f>$G$28+(F29-$F$28)*($G$37-$G$28)/($F$37-$F$28)</f>
        <v>131.33333333333334</v>
      </c>
      <c r="H29" s="16">
        <f t="shared" si="3"/>
        <v>73.415333333333336</v>
      </c>
      <c r="I29" s="16">
        <f t="shared" si="4"/>
        <v>20.519239437364458</v>
      </c>
      <c r="J29" s="16">
        <f t="shared" si="5"/>
        <v>163.60271424229867</v>
      </c>
      <c r="K29" s="34">
        <f t="shared" si="8"/>
        <v>26</v>
      </c>
      <c r="L29" s="28"/>
      <c r="M29" s="28"/>
      <c r="N29" s="24"/>
      <c r="O29" s="24"/>
      <c r="P29" s="25">
        <f t="shared" si="9"/>
        <v>0</v>
      </c>
      <c r="Q29" s="25">
        <f t="shared" si="10"/>
        <v>0</v>
      </c>
      <c r="R29" s="25">
        <f t="shared" si="11"/>
        <v>7.8481813935344524</v>
      </c>
      <c r="S29" s="25">
        <f t="shared" si="12"/>
        <v>7.8481813935344524</v>
      </c>
      <c r="W29" s="2"/>
    </row>
    <row r="30" spans="1:25" x14ac:dyDescent="0.25">
      <c r="A30" s="10">
        <v>28</v>
      </c>
      <c r="B30" s="20">
        <f t="shared" si="6"/>
        <v>28</v>
      </c>
      <c r="C30" s="11">
        <f t="shared" si="0"/>
        <v>24.897599999999997</v>
      </c>
      <c r="D30" s="11">
        <f t="shared" si="1"/>
        <v>7.8921770401958238</v>
      </c>
      <c r="E30" s="11">
        <f t="shared" si="2"/>
        <v>57.10886167834105</v>
      </c>
      <c r="F30" s="14">
        <f t="shared" si="7"/>
        <v>27</v>
      </c>
      <c r="G30" s="16">
        <f t="shared" ref="G30:G36" si="13">$G$28+(F30-$F$28)*($G$37-$G$28)/($F$37-$F$28)</f>
        <v>143.66666666666666</v>
      </c>
      <c r="H30" s="16">
        <f t="shared" si="3"/>
        <v>80.309666666666658</v>
      </c>
      <c r="I30" s="16">
        <f t="shared" si="4"/>
        <v>22.212882205756777</v>
      </c>
      <c r="J30" s="16">
        <f t="shared" si="5"/>
        <v>178.56010595280418</v>
      </c>
      <c r="K30" s="34">
        <f t="shared" si="8"/>
        <v>27</v>
      </c>
      <c r="L30" s="28"/>
      <c r="M30" s="28"/>
      <c r="N30" s="24"/>
      <c r="O30" s="24"/>
      <c r="P30" s="25">
        <f t="shared" si="9"/>
        <v>0</v>
      </c>
      <c r="Q30" s="25">
        <f t="shared" si="10"/>
        <v>0</v>
      </c>
      <c r="R30" s="25">
        <f t="shared" si="11"/>
        <v>5.5495022833503</v>
      </c>
      <c r="S30" s="25">
        <f t="shared" si="12"/>
        <v>5.5495022833503</v>
      </c>
      <c r="W30" s="2"/>
    </row>
    <row r="31" spans="1:25" x14ac:dyDescent="0.25">
      <c r="A31" s="10">
        <v>29</v>
      </c>
      <c r="B31" s="20">
        <f t="shared" si="6"/>
        <v>29</v>
      </c>
      <c r="C31" s="11">
        <f t="shared" si="0"/>
        <v>25.786799999999999</v>
      </c>
      <c r="D31" s="11">
        <f t="shared" si="1"/>
        <v>8.1407206738151334</v>
      </c>
      <c r="E31" s="11">
        <f t="shared" si="2"/>
        <v>59.090431840228007</v>
      </c>
      <c r="F31" s="14">
        <f t="shared" si="7"/>
        <v>28</v>
      </c>
      <c r="G31" s="16">
        <f t="shared" si="13"/>
        <v>156</v>
      </c>
      <c r="H31" s="16">
        <f t="shared" si="3"/>
        <v>87.204000000000008</v>
      </c>
      <c r="I31" s="16">
        <f t="shared" si="4"/>
        <v>23.889663550879717</v>
      </c>
      <c r="J31" s="16">
        <f t="shared" si="5"/>
        <v>193.48813068444883</v>
      </c>
      <c r="K31" s="34">
        <f t="shared" si="8"/>
        <v>28</v>
      </c>
      <c r="L31" s="28"/>
      <c r="M31" s="29"/>
      <c r="N31" s="26"/>
      <c r="O31" s="26"/>
      <c r="P31" s="25">
        <f t="shared" si="9"/>
        <v>0</v>
      </c>
      <c r="Q31" s="25">
        <f t="shared" si="10"/>
        <v>0</v>
      </c>
      <c r="R31" s="25">
        <f t="shared" si="11"/>
        <v>3.9240906967672267</v>
      </c>
      <c r="S31" s="25">
        <f t="shared" si="12"/>
        <v>3.9240906967672267</v>
      </c>
      <c r="W31" s="2"/>
    </row>
    <row r="32" spans="1:25" x14ac:dyDescent="0.25">
      <c r="A32" s="10">
        <v>30</v>
      </c>
      <c r="B32" s="20">
        <f t="shared" si="6"/>
        <v>30</v>
      </c>
      <c r="C32" s="11">
        <f t="shared" si="0"/>
        <v>26.675999999999998</v>
      </c>
      <c r="D32" s="11">
        <f t="shared" si="1"/>
        <v>8.388268495647786</v>
      </c>
      <c r="E32" s="11">
        <f t="shared" si="2"/>
        <v>61.07026762991989</v>
      </c>
      <c r="F32" s="14">
        <f t="shared" si="7"/>
        <v>29</v>
      </c>
      <c r="G32" s="16">
        <f t="shared" si="13"/>
        <v>168.33333333333334</v>
      </c>
      <c r="H32" s="16">
        <f t="shared" si="3"/>
        <v>94.098333333333329</v>
      </c>
      <c r="I32" s="16">
        <f t="shared" si="4"/>
        <v>25.551068093115891</v>
      </c>
      <c r="J32" s="16">
        <f t="shared" si="5"/>
        <v>208.38937415106571</v>
      </c>
      <c r="K32" s="34">
        <f t="shared" si="8"/>
        <v>29</v>
      </c>
      <c r="L32" s="28"/>
      <c r="M32" s="29"/>
      <c r="N32" s="26"/>
      <c r="O32" s="26"/>
      <c r="P32" s="25">
        <f t="shared" si="9"/>
        <v>0</v>
      </c>
      <c r="Q32" s="25">
        <f t="shared" si="10"/>
        <v>0</v>
      </c>
      <c r="R32" s="25">
        <f t="shared" si="11"/>
        <v>2.7747511416751505</v>
      </c>
      <c r="S32" s="25">
        <f t="shared" si="12"/>
        <v>2.7747511416751505</v>
      </c>
      <c r="W32" s="2"/>
    </row>
    <row r="33" spans="1:25" x14ac:dyDescent="0.25">
      <c r="A33" s="10">
        <v>31</v>
      </c>
      <c r="B33" s="20">
        <f t="shared" si="6"/>
        <v>31</v>
      </c>
      <c r="C33" s="11">
        <f t="shared" si="0"/>
        <v>27.565199999999997</v>
      </c>
      <c r="D33" s="11">
        <f t="shared" si="1"/>
        <v>8.6348575052881742</v>
      </c>
      <c r="E33" s="11">
        <f t="shared" si="2"/>
        <v>63.048433488376901</v>
      </c>
      <c r="F33" s="14">
        <f t="shared" si="7"/>
        <v>30</v>
      </c>
      <c r="G33" s="16">
        <f t="shared" si="13"/>
        <v>180.66666666666666</v>
      </c>
      <c r="H33" s="16">
        <f t="shared" si="3"/>
        <v>100.99266666666666</v>
      </c>
      <c r="I33" s="16">
        <f t="shared" si="4"/>
        <v>27.198350567871973</v>
      </c>
      <c r="J33" s="16">
        <f t="shared" si="5"/>
        <v>223.26602168348811</v>
      </c>
      <c r="K33" s="34">
        <f t="shared" si="8"/>
        <v>30</v>
      </c>
      <c r="L33" s="28"/>
      <c r="M33" s="28"/>
      <c r="N33" s="24"/>
      <c r="O33" s="24"/>
      <c r="P33" s="25">
        <f t="shared" si="9"/>
        <v>0</v>
      </c>
      <c r="Q33" s="25">
        <f t="shared" si="10"/>
        <v>0</v>
      </c>
      <c r="R33" s="25">
        <f t="shared" si="11"/>
        <v>1.9620453483836138</v>
      </c>
      <c r="S33" s="25">
        <f t="shared" si="12"/>
        <v>1.9620453483836138</v>
      </c>
      <c r="W33" s="2"/>
    </row>
    <row r="34" spans="1:25" x14ac:dyDescent="0.25">
      <c r="A34" s="10">
        <v>32</v>
      </c>
      <c r="B34" s="20">
        <f t="shared" si="6"/>
        <v>32</v>
      </c>
      <c r="C34" s="11">
        <f t="shared" si="0"/>
        <v>28.4544</v>
      </c>
      <c r="D34" s="11">
        <f t="shared" si="1"/>
        <v>8.8805221797401614</v>
      </c>
      <c r="E34" s="11">
        <f t="shared" si="2"/>
        <v>65.024989463047447</v>
      </c>
      <c r="F34" s="14">
        <f t="shared" si="7"/>
        <v>31</v>
      </c>
      <c r="G34" s="16">
        <f t="shared" si="13"/>
        <v>193</v>
      </c>
      <c r="H34" s="16">
        <f t="shared" ref="H34:H97" si="14">G34*1.3*0.43</f>
        <v>107.887</v>
      </c>
      <c r="I34" s="16">
        <f t="shared" si="4"/>
        <v>28.832584703367264</v>
      </c>
      <c r="J34" s="16">
        <f t="shared" si="5"/>
        <v>238.11994335836468</v>
      </c>
      <c r="K34" s="34">
        <f t="shared" si="8"/>
        <v>31</v>
      </c>
      <c r="L34" s="36"/>
      <c r="M34" s="27"/>
      <c r="N34" s="27"/>
      <c r="O34" s="27"/>
      <c r="P34" s="25">
        <f t="shared" si="9"/>
        <v>0</v>
      </c>
      <c r="Q34" s="25">
        <f t="shared" si="10"/>
        <v>0</v>
      </c>
      <c r="R34" s="25">
        <f t="shared" si="11"/>
        <v>1.3873755708375755</v>
      </c>
      <c r="S34" s="25">
        <f t="shared" si="12"/>
        <v>1.3873755708375755</v>
      </c>
      <c r="W34" s="2"/>
    </row>
    <row r="35" spans="1:25" x14ac:dyDescent="0.25">
      <c r="A35" s="10">
        <v>33</v>
      </c>
      <c r="B35" s="20">
        <f t="shared" si="6"/>
        <v>33</v>
      </c>
      <c r="C35" s="11">
        <f t="shared" si="0"/>
        <v>29.343599999999999</v>
      </c>
      <c r="D35" s="11">
        <f t="shared" si="1"/>
        <v>9.1252947188023139</v>
      </c>
      <c r="E35" s="11">
        <f t="shared" si="2"/>
        <v>66.999991635247355</v>
      </c>
      <c r="F35" s="14">
        <f t="shared" si="7"/>
        <v>32</v>
      </c>
      <c r="G35" s="16">
        <f t="shared" si="13"/>
        <v>205.33333333333331</v>
      </c>
      <c r="H35" s="16">
        <f t="shared" si="14"/>
        <v>114.78133333333334</v>
      </c>
      <c r="I35" s="16">
        <f t="shared" si="4"/>
        <v>30.454699239900059</v>
      </c>
      <c r="J35" s="16">
        <f t="shared" si="5"/>
        <v>252.95275673171477</v>
      </c>
      <c r="K35" s="34">
        <f t="shared" si="8"/>
        <v>32</v>
      </c>
      <c r="L35" s="28"/>
      <c r="M35" s="28"/>
      <c r="N35" s="24"/>
      <c r="O35" s="24"/>
      <c r="P35" s="25">
        <f t="shared" si="9"/>
        <v>0</v>
      </c>
      <c r="Q35" s="25">
        <f t="shared" si="10"/>
        <v>0</v>
      </c>
      <c r="R35" s="25">
        <f t="shared" si="11"/>
        <v>0.981022674191807</v>
      </c>
      <c r="S35" s="25">
        <f t="shared" si="12"/>
        <v>0.981022674191807</v>
      </c>
      <c r="W35" s="2"/>
      <c r="X35" s="2"/>
      <c r="Y35" s="2"/>
    </row>
    <row r="36" spans="1:25" x14ac:dyDescent="0.25">
      <c r="A36" s="10">
        <v>34</v>
      </c>
      <c r="B36" s="20">
        <f t="shared" si="6"/>
        <v>34</v>
      </c>
      <c r="C36" s="11">
        <f t="shared" si="0"/>
        <v>30.232799999999997</v>
      </c>
      <c r="D36" s="11">
        <f t="shared" si="1"/>
        <v>9.3692052598737945</v>
      </c>
      <c r="E36" s="11">
        <f t="shared" si="2"/>
        <v>68.97349249428018</v>
      </c>
      <c r="F36" s="14">
        <f t="shared" si="7"/>
        <v>33</v>
      </c>
      <c r="G36" s="16">
        <f t="shared" si="13"/>
        <v>217.66666666666669</v>
      </c>
      <c r="H36" s="16">
        <f t="shared" si="14"/>
        <v>121.67566666666667</v>
      </c>
      <c r="I36" s="16">
        <f t="shared" si="4"/>
        <v>32.065505044783222</v>
      </c>
      <c r="J36" s="16">
        <f t="shared" si="5"/>
        <v>267.76587406410857</v>
      </c>
      <c r="K36" s="34">
        <f t="shared" si="8"/>
        <v>33</v>
      </c>
      <c r="L36" s="28"/>
      <c r="M36" s="28"/>
      <c r="N36" s="24"/>
      <c r="O36" s="24"/>
      <c r="P36" s="25">
        <f t="shared" si="9"/>
        <v>0</v>
      </c>
      <c r="Q36" s="25">
        <f t="shared" si="10"/>
        <v>0</v>
      </c>
      <c r="R36" s="25">
        <f t="shared" si="11"/>
        <v>0.69368778541878784</v>
      </c>
      <c r="S36" s="25">
        <f t="shared" si="12"/>
        <v>0.69368778541878784</v>
      </c>
      <c r="W36" s="2"/>
      <c r="X36" s="2"/>
      <c r="Y36" s="2"/>
    </row>
    <row r="37" spans="1:25" x14ac:dyDescent="0.25">
      <c r="A37" s="10">
        <v>35</v>
      </c>
      <c r="B37" s="20">
        <f t="shared" si="6"/>
        <v>35</v>
      </c>
      <c r="C37" s="11">
        <f t="shared" si="0"/>
        <v>31.122</v>
      </c>
      <c r="D37" s="11">
        <f t="shared" si="1"/>
        <v>9.6122820667788016</v>
      </c>
      <c r="E37" s="11">
        <f t="shared" si="2"/>
        <v>70.945541266306407</v>
      </c>
      <c r="F37" s="14">
        <f t="shared" si="7"/>
        <v>34</v>
      </c>
      <c r="G37" s="45">
        <f>'Sardin 2012'!J4</f>
        <v>230</v>
      </c>
      <c r="H37" s="16">
        <f t="shared" si="14"/>
        <v>128.57</v>
      </c>
      <c r="I37" s="16">
        <f t="shared" si="4"/>
        <v>33.665715905233249</v>
      </c>
      <c r="J37" s="16">
        <f t="shared" si="5"/>
        <v>282.56053853494785</v>
      </c>
      <c r="K37" s="34">
        <f t="shared" si="8"/>
        <v>34</v>
      </c>
      <c r="L37" s="48">
        <f>G37-G38</f>
        <v>48</v>
      </c>
      <c r="M37" s="28"/>
      <c r="N37" s="24"/>
      <c r="O37" s="24"/>
      <c r="P37" s="25">
        <f t="shared" si="9"/>
        <v>0</v>
      </c>
      <c r="Q37" s="25">
        <f t="shared" si="10"/>
        <v>0</v>
      </c>
      <c r="R37" s="25">
        <f t="shared" si="11"/>
        <v>0.49051133709590355</v>
      </c>
      <c r="S37" s="25">
        <f t="shared" si="12"/>
        <v>0.49051133709590355</v>
      </c>
      <c r="W37" s="2"/>
      <c r="X37" s="2"/>
      <c r="Y37" s="2"/>
    </row>
    <row r="38" spans="1:25" x14ac:dyDescent="0.25">
      <c r="A38" s="10">
        <v>36</v>
      </c>
      <c r="B38" s="20">
        <f t="shared" si="6"/>
        <v>36</v>
      </c>
      <c r="C38" s="11">
        <f t="shared" si="0"/>
        <v>32.011200000000002</v>
      </c>
      <c r="D38" s="11">
        <f t="shared" si="1"/>
        <v>9.8545516964045792</v>
      </c>
      <c r="E38" s="11">
        <f t="shared" si="2"/>
        <v>72.916184204571309</v>
      </c>
      <c r="F38" s="14">
        <v>34</v>
      </c>
      <c r="G38" s="45">
        <f>'Sardin 2012'!S4</f>
        <v>182</v>
      </c>
      <c r="H38" s="16">
        <f t="shared" si="14"/>
        <v>101.738</v>
      </c>
      <c r="I38" s="16">
        <f t="shared" si="4"/>
        <v>27.375635943299255</v>
      </c>
      <c r="J38" s="16">
        <f t="shared" si="5"/>
        <v>224.87291593457951</v>
      </c>
      <c r="K38" s="34">
        <v>34</v>
      </c>
      <c r="L38" s="28"/>
      <c r="M38" s="29"/>
      <c r="N38" s="26"/>
      <c r="O38" s="26"/>
      <c r="P38" s="25">
        <f t="shared" si="9"/>
        <v>0</v>
      </c>
      <c r="Q38" s="25">
        <f t="shared" si="10"/>
        <v>0</v>
      </c>
      <c r="R38" s="25">
        <f t="shared" si="11"/>
        <v>0.34684389270939397</v>
      </c>
      <c r="S38" s="25">
        <f t="shared" si="12"/>
        <v>0.34684389270939397</v>
      </c>
      <c r="W38" s="2"/>
      <c r="X38" s="2"/>
      <c r="Y38" s="2"/>
    </row>
    <row r="39" spans="1:25" x14ac:dyDescent="0.25">
      <c r="A39" s="10">
        <v>37</v>
      </c>
      <c r="B39" s="20">
        <f t="shared" si="6"/>
        <v>37</v>
      </c>
      <c r="C39" s="11">
        <f t="shared" si="0"/>
        <v>32.900399999999998</v>
      </c>
      <c r="D39" s="11">
        <f t="shared" si="1"/>
        <v>10.096039146303504</v>
      </c>
      <c r="E39" s="11">
        <f t="shared" si="2"/>
        <v>74.885464846478598</v>
      </c>
      <c r="F39" s="14">
        <f t="shared" si="7"/>
        <v>35</v>
      </c>
      <c r="G39" s="17">
        <f>$G$38+(F39-$F$38)*($G$48-$G$38)/($F$48-$F$38)</f>
        <v>194.3</v>
      </c>
      <c r="H39" s="16">
        <f t="shared" si="14"/>
        <v>108.61370000000001</v>
      </c>
      <c r="I39" s="16">
        <f t="shared" si="4"/>
        <v>29.004120777613387</v>
      </c>
      <c r="J39" s="16">
        <f t="shared" si="5"/>
        <v>239.68437118767667</v>
      </c>
      <c r="K39" s="34">
        <f t="shared" si="8"/>
        <v>35</v>
      </c>
      <c r="L39" s="28"/>
      <c r="M39" s="28"/>
      <c r="N39" s="24"/>
      <c r="O39" s="24"/>
      <c r="P39" s="25">
        <f t="shared" si="9"/>
        <v>0</v>
      </c>
      <c r="Q39" s="25">
        <f t="shared" si="10"/>
        <v>0</v>
      </c>
      <c r="R39" s="25">
        <f t="shared" si="11"/>
        <v>0.24525566854795183</v>
      </c>
      <c r="S39" s="25">
        <f t="shared" si="12"/>
        <v>0.24525566854795183</v>
      </c>
      <c r="W39" s="2"/>
      <c r="X39" s="2"/>
      <c r="Y39" s="2"/>
    </row>
    <row r="40" spans="1:25" x14ac:dyDescent="0.25">
      <c r="A40" s="10">
        <v>38</v>
      </c>
      <c r="B40" s="20">
        <f t="shared" si="6"/>
        <v>38</v>
      </c>
      <c r="C40" s="11">
        <f t="shared" si="0"/>
        <v>33.7896</v>
      </c>
      <c r="D40" s="11">
        <f t="shared" si="1"/>
        <v>10.3367679858895</v>
      </c>
      <c r="E40" s="11">
        <f t="shared" si="2"/>
        <v>76.853424242090881</v>
      </c>
      <c r="F40" s="14">
        <f t="shared" si="7"/>
        <v>36</v>
      </c>
      <c r="G40" s="17">
        <f t="shared" ref="G40:G47" si="15">$G$38+(F40-$F$38)*($G$48-$G$38)/($F$48-$F$38)</f>
        <v>206.6</v>
      </c>
      <c r="H40" s="16">
        <f t="shared" si="14"/>
        <v>115.48939999999999</v>
      </c>
      <c r="I40" s="16">
        <f t="shared" si="4"/>
        <v>30.620641619091238</v>
      </c>
      <c r="J40" s="16">
        <f t="shared" si="5"/>
        <v>254.4749891532505</v>
      </c>
      <c r="K40" s="34">
        <f t="shared" si="8"/>
        <v>36</v>
      </c>
      <c r="L40" s="28"/>
      <c r="M40" s="28"/>
      <c r="N40" s="24"/>
      <c r="O40" s="24"/>
      <c r="P40" s="25">
        <f t="shared" si="9"/>
        <v>0</v>
      </c>
      <c r="Q40" s="25">
        <f t="shared" si="10"/>
        <v>0</v>
      </c>
      <c r="R40" s="25">
        <f t="shared" si="11"/>
        <v>0.17342194635469702</v>
      </c>
      <c r="S40" s="25">
        <f t="shared" si="12"/>
        <v>0.17342194635469702</v>
      </c>
      <c r="W40" s="2"/>
      <c r="X40" s="2"/>
      <c r="Y40" s="2"/>
    </row>
    <row r="41" spans="1:25" x14ac:dyDescent="0.25">
      <c r="A41" s="10">
        <v>39</v>
      </c>
      <c r="B41" s="20">
        <f t="shared" si="6"/>
        <v>39</v>
      </c>
      <c r="C41" s="11">
        <f t="shared" si="0"/>
        <v>34.678800000000003</v>
      </c>
      <c r="D41" s="11">
        <f t="shared" si="1"/>
        <v>10.576760473435781</v>
      </c>
      <c r="E41" s="11">
        <f t="shared" si="2"/>
        <v>78.820101157900652</v>
      </c>
      <c r="F41" s="14">
        <f t="shared" si="7"/>
        <v>37</v>
      </c>
      <c r="G41" s="17">
        <f t="shared" si="15"/>
        <v>218.9</v>
      </c>
      <c r="H41" s="16">
        <f t="shared" si="14"/>
        <v>122.3651</v>
      </c>
      <c r="I41" s="16">
        <f t="shared" si="4"/>
        <v>32.225991873297176</v>
      </c>
      <c r="J41" s="16">
        <f t="shared" si="5"/>
        <v>269.24615167932592</v>
      </c>
      <c r="K41" s="34">
        <f t="shared" si="8"/>
        <v>37</v>
      </c>
      <c r="L41" s="36"/>
      <c r="M41" s="27"/>
      <c r="N41" s="27"/>
      <c r="O41" s="27"/>
      <c r="P41" s="25">
        <f t="shared" si="9"/>
        <v>0</v>
      </c>
      <c r="Q41" s="25">
        <f t="shared" si="10"/>
        <v>0</v>
      </c>
      <c r="R41" s="25">
        <f t="shared" si="11"/>
        <v>0.12262783427397593</v>
      </c>
      <c r="S41" s="25">
        <f t="shared" si="12"/>
        <v>0.12262783427397593</v>
      </c>
      <c r="W41" s="2"/>
      <c r="X41" s="2"/>
      <c r="Y41" s="2"/>
    </row>
    <row r="42" spans="1:25" x14ac:dyDescent="0.25">
      <c r="A42" s="10">
        <v>40</v>
      </c>
      <c r="B42" s="20">
        <f t="shared" si="6"/>
        <v>40</v>
      </c>
      <c r="C42" s="11">
        <f t="shared" si="0"/>
        <v>35.567999999999998</v>
      </c>
      <c r="D42" s="11">
        <f t="shared" si="1"/>
        <v>10.816037660735208</v>
      </c>
      <c r="E42" s="11">
        <f t="shared" si="2"/>
        <v>80.785532259113808</v>
      </c>
      <c r="F42" s="14">
        <f t="shared" si="7"/>
        <v>38</v>
      </c>
      <c r="G42" s="17">
        <f t="shared" si="15"/>
        <v>231.2</v>
      </c>
      <c r="H42" s="16">
        <f t="shared" si="14"/>
        <v>129.24080000000001</v>
      </c>
      <c r="I42" s="16">
        <f t="shared" si="4"/>
        <v>33.820870746871478</v>
      </c>
      <c r="J42" s="16">
        <f t="shared" si="5"/>
        <v>283.99907655080113</v>
      </c>
      <c r="K42" s="34">
        <f t="shared" si="8"/>
        <v>38</v>
      </c>
      <c r="L42" s="28"/>
      <c r="M42" s="28"/>
      <c r="N42" s="24"/>
      <c r="O42" s="24"/>
      <c r="P42" s="25">
        <f t="shared" si="9"/>
        <v>0</v>
      </c>
      <c r="Q42" s="25">
        <f t="shared" si="10"/>
        <v>0</v>
      </c>
      <c r="R42" s="25">
        <f t="shared" si="11"/>
        <v>8.6710973177348522E-2</v>
      </c>
      <c r="S42" s="25">
        <f t="shared" si="12"/>
        <v>8.6710973177348522E-2</v>
      </c>
      <c r="W42" s="2"/>
      <c r="X42" s="2"/>
      <c r="Y42" s="2"/>
    </row>
    <row r="43" spans="1:25" x14ac:dyDescent="0.25">
      <c r="A43" s="10">
        <v>41</v>
      </c>
      <c r="B43" s="20">
        <f t="shared" si="6"/>
        <v>41</v>
      </c>
      <c r="C43" s="11">
        <f t="shared" si="0"/>
        <v>36.4572</v>
      </c>
      <c r="D43" s="11">
        <f t="shared" si="1"/>
        <v>11.054619486999963</v>
      </c>
      <c r="E43" s="11">
        <f t="shared" si="2"/>
        <v>82.749752273191604</v>
      </c>
      <c r="F43" s="14">
        <f t="shared" si="7"/>
        <v>39</v>
      </c>
      <c r="G43" s="17">
        <f t="shared" si="15"/>
        <v>243.5</v>
      </c>
      <c r="H43" s="16">
        <f t="shared" si="14"/>
        <v>136.1165</v>
      </c>
      <c r="I43" s="16">
        <f t="shared" si="4"/>
        <v>35.405898848075751</v>
      </c>
      <c r="J43" s="16">
        <f t="shared" si="5"/>
        <v>298.73484466039855</v>
      </c>
      <c r="K43" s="34">
        <f t="shared" si="8"/>
        <v>39</v>
      </c>
      <c r="L43" s="28"/>
      <c r="M43" s="28"/>
      <c r="N43" s="24"/>
      <c r="O43" s="24"/>
      <c r="P43" s="25">
        <f t="shared" si="9"/>
        <v>0</v>
      </c>
      <c r="Q43" s="25">
        <f t="shared" si="10"/>
        <v>0</v>
      </c>
      <c r="R43" s="25">
        <f t="shared" si="11"/>
        <v>6.1313917136987979E-2</v>
      </c>
      <c r="S43" s="25">
        <f t="shared" si="12"/>
        <v>6.1313917136987979E-2</v>
      </c>
      <c r="W43" s="2"/>
      <c r="X43" s="2"/>
      <c r="Y43" s="2"/>
    </row>
    <row r="44" spans="1:25" x14ac:dyDescent="0.25">
      <c r="A44" s="10">
        <v>42</v>
      </c>
      <c r="B44" s="20">
        <f t="shared" si="6"/>
        <v>42</v>
      </c>
      <c r="C44" s="11">
        <f t="shared" si="0"/>
        <v>37.346399999999996</v>
      </c>
      <c r="D44" s="11">
        <f t="shared" si="1"/>
        <v>11.292524863342392</v>
      </c>
      <c r="E44" s="11">
        <f t="shared" si="2"/>
        <v>84.712794136987995</v>
      </c>
      <c r="F44" s="14">
        <f t="shared" si="7"/>
        <v>40</v>
      </c>
      <c r="G44" s="17">
        <f t="shared" si="15"/>
        <v>255.8</v>
      </c>
      <c r="H44" s="16">
        <f t="shared" si="14"/>
        <v>142.9922</v>
      </c>
      <c r="I44" s="16">
        <f t="shared" si="4"/>
        <v>36.981630545553429</v>
      </c>
      <c r="J44" s="16">
        <f t="shared" si="5"/>
        <v>313.45442153350552</v>
      </c>
      <c r="K44" s="34">
        <f t="shared" si="8"/>
        <v>40</v>
      </c>
      <c r="L44" s="28"/>
      <c r="M44" s="29"/>
      <c r="N44" s="26"/>
      <c r="O44" s="26"/>
      <c r="P44" s="25">
        <f t="shared" si="9"/>
        <v>0</v>
      </c>
      <c r="Q44" s="25">
        <f t="shared" si="10"/>
        <v>0</v>
      </c>
      <c r="R44" s="25">
        <f t="shared" si="11"/>
        <v>4.3355486588674268E-2</v>
      </c>
      <c r="S44" s="25">
        <f t="shared" si="12"/>
        <v>4.3355486588674268E-2</v>
      </c>
      <c r="W44" s="2"/>
      <c r="X44" s="2"/>
      <c r="Y44" s="2"/>
    </row>
    <row r="45" spans="1:25" x14ac:dyDescent="0.25">
      <c r="A45" s="10">
        <v>43</v>
      </c>
      <c r="B45" s="20">
        <f t="shared" si="6"/>
        <v>43</v>
      </c>
      <c r="C45" s="11">
        <f t="shared" si="0"/>
        <v>38.235599999999998</v>
      </c>
      <c r="D45" s="11">
        <f t="shared" si="1"/>
        <v>11.529771748983352</v>
      </c>
      <c r="E45" s="11">
        <f t="shared" si="2"/>
        <v>86.674689129479319</v>
      </c>
      <c r="F45" s="14">
        <f t="shared" si="7"/>
        <v>41</v>
      </c>
      <c r="G45" s="17">
        <f t="shared" si="15"/>
        <v>268.10000000000002</v>
      </c>
      <c r="H45" s="16">
        <f t="shared" si="14"/>
        <v>149.86790000000002</v>
      </c>
      <c r="I45" s="16">
        <f t="shared" si="4"/>
        <v>38.548563882646995</v>
      </c>
      <c r="J45" s="16">
        <f t="shared" si="5"/>
        <v>328.15867459561019</v>
      </c>
      <c r="K45" s="34">
        <f t="shared" si="8"/>
        <v>41</v>
      </c>
      <c r="L45" s="28"/>
      <c r="M45" s="28"/>
      <c r="N45" s="24"/>
      <c r="O45" s="24"/>
      <c r="P45" s="25">
        <f t="shared" si="9"/>
        <v>0</v>
      </c>
      <c r="Q45" s="25">
        <f t="shared" si="10"/>
        <v>0</v>
      </c>
      <c r="R45" s="25">
        <f t="shared" si="11"/>
        <v>3.0656958568493993E-2</v>
      </c>
      <c r="S45" s="25">
        <f t="shared" si="12"/>
        <v>3.0656958568493993E-2</v>
      </c>
      <c r="W45" s="2"/>
      <c r="X45" s="2"/>
      <c r="Y45" s="2"/>
    </row>
    <row r="46" spans="1:25" x14ac:dyDescent="0.25">
      <c r="A46" s="10">
        <v>44</v>
      </c>
      <c r="B46" s="20">
        <f t="shared" si="6"/>
        <v>44</v>
      </c>
      <c r="C46" s="11">
        <f t="shared" si="0"/>
        <v>39.1248</v>
      </c>
      <c r="D46" s="11">
        <f t="shared" si="1"/>
        <v>11.766377220171686</v>
      </c>
      <c r="E46" s="11">
        <f t="shared" si="2"/>
        <v>88.635466991799021</v>
      </c>
      <c r="F46" s="14">
        <f t="shared" si="7"/>
        <v>42</v>
      </c>
      <c r="G46" s="17">
        <f t="shared" si="15"/>
        <v>280.39999999999998</v>
      </c>
      <c r="H46" s="16">
        <f t="shared" si="14"/>
        <v>156.74359999999999</v>
      </c>
      <c r="I46" s="16">
        <f t="shared" si="4"/>
        <v>40.107148620850566</v>
      </c>
      <c r="J46" s="16">
        <f t="shared" si="5"/>
        <v>342.84838718131465</v>
      </c>
      <c r="K46" s="34">
        <f t="shared" si="8"/>
        <v>42</v>
      </c>
      <c r="L46" s="28"/>
      <c r="M46" s="28"/>
      <c r="N46" s="24"/>
      <c r="O46" s="24"/>
      <c r="P46" s="25">
        <f t="shared" si="9"/>
        <v>0</v>
      </c>
      <c r="Q46" s="25">
        <f t="shared" si="10"/>
        <v>0</v>
      </c>
      <c r="R46" s="25">
        <f t="shared" si="11"/>
        <v>2.1677743294337137E-2</v>
      </c>
      <c r="S46" s="25">
        <f t="shared" si="12"/>
        <v>2.1677743294337137E-2</v>
      </c>
      <c r="W46" s="2"/>
      <c r="X46" s="2"/>
      <c r="Y46" s="2"/>
    </row>
    <row r="47" spans="1:25" x14ac:dyDescent="0.25">
      <c r="A47" s="10">
        <v>45</v>
      </c>
      <c r="B47" s="20">
        <f t="shared" si="6"/>
        <v>45</v>
      </c>
      <c r="C47" s="11">
        <f t="shared" si="0"/>
        <v>40.013999999999996</v>
      </c>
      <c r="D47" s="11">
        <f t="shared" si="1"/>
        <v>12.002357532661732</v>
      </c>
      <c r="E47" s="11">
        <f t="shared" si="2"/>
        <v>90.595156036052515</v>
      </c>
      <c r="F47" s="14">
        <f t="shared" si="7"/>
        <v>43</v>
      </c>
      <c r="G47" s="17">
        <f t="shared" si="15"/>
        <v>292.7</v>
      </c>
      <c r="H47" s="16">
        <f t="shared" si="14"/>
        <v>163.61929999999998</v>
      </c>
      <c r="I47" s="16">
        <f t="shared" si="4"/>
        <v>41.657792832092184</v>
      </c>
      <c r="J47" s="16">
        <f t="shared" si="5"/>
        <v>357.52427001589382</v>
      </c>
      <c r="K47" s="34">
        <f t="shared" si="8"/>
        <v>43</v>
      </c>
      <c r="L47" s="36"/>
      <c r="M47" s="27"/>
      <c r="N47" s="27"/>
      <c r="O47" s="27"/>
      <c r="P47" s="25">
        <f t="shared" si="9"/>
        <v>0</v>
      </c>
      <c r="Q47" s="25">
        <f t="shared" si="10"/>
        <v>0</v>
      </c>
      <c r="R47" s="25">
        <f t="shared" si="11"/>
        <v>1.5328479284246998E-2</v>
      </c>
      <c r="S47" s="25">
        <f t="shared" si="12"/>
        <v>1.5328479284246998E-2</v>
      </c>
      <c r="W47" s="2"/>
      <c r="X47" s="2"/>
      <c r="Y47" s="2"/>
    </row>
    <row r="48" spans="1:25" x14ac:dyDescent="0.25">
      <c r="A48" s="10">
        <v>46</v>
      </c>
      <c r="B48" s="20">
        <f t="shared" si="6"/>
        <v>46</v>
      </c>
      <c r="C48" s="11">
        <f t="shared" si="0"/>
        <v>40.903199999999998</v>
      </c>
      <c r="D48" s="11">
        <f t="shared" si="1"/>
        <v>12.2377281784806</v>
      </c>
      <c r="E48" s="11">
        <f t="shared" si="2"/>
        <v>92.553783244187045</v>
      </c>
      <c r="F48" s="14">
        <f t="shared" si="7"/>
        <v>44</v>
      </c>
      <c r="G48" s="14">
        <f>'Sardin 2012'!J5</f>
        <v>305</v>
      </c>
      <c r="H48" s="16">
        <f t="shared" si="14"/>
        <v>170.495</v>
      </c>
      <c r="I48" s="16">
        <f t="shared" si="4"/>
        <v>43.200868351686822</v>
      </c>
      <c r="J48" s="16">
        <f t="shared" si="5"/>
        <v>372.18697071252126</v>
      </c>
      <c r="K48" s="34">
        <f t="shared" si="8"/>
        <v>44</v>
      </c>
      <c r="L48" s="48">
        <f>G48-G49</f>
        <v>61</v>
      </c>
      <c r="M48" s="28"/>
      <c r="N48" s="24"/>
      <c r="O48" s="24"/>
      <c r="P48" s="25">
        <f t="shared" si="9"/>
        <v>0</v>
      </c>
      <c r="Q48" s="25">
        <f t="shared" si="10"/>
        <v>0</v>
      </c>
      <c r="R48" s="25">
        <f t="shared" si="11"/>
        <v>1.083887164716857E-2</v>
      </c>
      <c r="S48" s="25">
        <f t="shared" si="12"/>
        <v>1.083887164716857E-2</v>
      </c>
      <c r="W48" s="2"/>
      <c r="X48" s="2"/>
      <c r="Y48" s="2"/>
    </row>
    <row r="49" spans="1:25" x14ac:dyDescent="0.25">
      <c r="A49" s="10">
        <v>47</v>
      </c>
      <c r="B49" s="20">
        <f t="shared" si="6"/>
        <v>47</v>
      </c>
      <c r="C49" s="11">
        <f t="shared" si="0"/>
        <v>41.792400000000001</v>
      </c>
      <c r="D49" s="11">
        <f t="shared" si="1"/>
        <v>12.472503937619972</v>
      </c>
      <c r="E49" s="11">
        <f t="shared" si="2"/>
        <v>94.511374358021442</v>
      </c>
      <c r="F49" s="14">
        <v>44</v>
      </c>
      <c r="G49" s="45">
        <f>'Sardin 2012'!S5</f>
        <v>244</v>
      </c>
      <c r="H49" s="16">
        <f t="shared" si="14"/>
        <v>136.39599999999999</v>
      </c>
      <c r="I49" s="16">
        <f t="shared" si="4"/>
        <v>35.470130709133578</v>
      </c>
      <c r="J49" s="16">
        <f t="shared" si="5"/>
        <v>299.33351098507427</v>
      </c>
      <c r="K49" s="34">
        <v>44</v>
      </c>
      <c r="L49" s="28"/>
      <c r="M49" s="28"/>
      <c r="N49" s="24"/>
      <c r="O49" s="24"/>
      <c r="P49" s="25">
        <f t="shared" si="9"/>
        <v>0</v>
      </c>
      <c r="Q49" s="25">
        <f t="shared" si="10"/>
        <v>0</v>
      </c>
      <c r="R49" s="25">
        <f t="shared" si="11"/>
        <v>7.6642396421235008E-3</v>
      </c>
      <c r="S49" s="25">
        <f t="shared" si="12"/>
        <v>7.6642396421235008E-3</v>
      </c>
      <c r="W49" s="2"/>
      <c r="X49" s="2"/>
      <c r="Y49" s="2"/>
    </row>
    <row r="50" spans="1:25" x14ac:dyDescent="0.25">
      <c r="A50" s="10">
        <v>48</v>
      </c>
      <c r="B50" s="20">
        <f t="shared" si="6"/>
        <v>48</v>
      </c>
      <c r="C50" s="11">
        <f t="shared" si="0"/>
        <v>42.681599999999996</v>
      </c>
      <c r="D50" s="11">
        <f t="shared" si="1"/>
        <v>12.70669892520443</v>
      </c>
      <c r="E50" s="11">
        <f t="shared" si="2"/>
        <v>96.467953961397697</v>
      </c>
      <c r="F50" s="14">
        <f t="shared" si="7"/>
        <v>45</v>
      </c>
      <c r="G50" s="17">
        <f>$G$49+(F50-$F$49)*($G$59-$G$49)/($F$59-$F$49)</f>
        <v>255.4</v>
      </c>
      <c r="H50" s="16">
        <f t="shared" si="14"/>
        <v>142.76860000000002</v>
      </c>
      <c r="I50" s="16">
        <f t="shared" si="4"/>
        <v>36.93052820877903</v>
      </c>
      <c r="J50" s="16">
        <f t="shared" si="5"/>
        <v>312.97598163029016</v>
      </c>
      <c r="K50" s="34">
        <f t="shared" si="8"/>
        <v>45</v>
      </c>
      <c r="L50" s="28"/>
      <c r="M50" s="29"/>
      <c r="N50" s="26"/>
      <c r="O50" s="26"/>
      <c r="P50" s="25">
        <f t="shared" si="9"/>
        <v>0</v>
      </c>
      <c r="Q50" s="25">
        <f t="shared" si="10"/>
        <v>0</v>
      </c>
      <c r="R50" s="25">
        <f t="shared" si="11"/>
        <v>5.4194358235842861E-3</v>
      </c>
      <c r="S50" s="25">
        <f t="shared" si="12"/>
        <v>5.4194358235842861E-3</v>
      </c>
      <c r="W50" s="2"/>
      <c r="X50" s="2"/>
      <c r="Y50" s="2"/>
    </row>
    <row r="51" spans="1:25" x14ac:dyDescent="0.25">
      <c r="A51" s="10">
        <v>49</v>
      </c>
      <c r="B51" s="20">
        <f t="shared" si="6"/>
        <v>49</v>
      </c>
      <c r="C51" s="11">
        <f t="shared" si="0"/>
        <v>43.570799999999998</v>
      </c>
      <c r="D51" s="11">
        <f t="shared" si="1"/>
        <v>12.940326634618202</v>
      </c>
      <c r="E51" s="11">
        <f t="shared" si="2"/>
        <v>98.423545555293359</v>
      </c>
      <c r="F51" s="14">
        <f t="shared" si="7"/>
        <v>46</v>
      </c>
      <c r="G51" s="17">
        <f t="shared" ref="G51:G58" si="16">$G$49+(F51-$F$49)*($G$59-$G$49)/($F$59-$F$49)</f>
        <v>266.8</v>
      </c>
      <c r="H51" s="16">
        <f t="shared" si="14"/>
        <v>149.1412</v>
      </c>
      <c r="I51" s="16">
        <f t="shared" si="4"/>
        <v>38.383355068273794</v>
      </c>
      <c r="J51" s="16">
        <f t="shared" si="5"/>
        <v>326.60526674391019</v>
      </c>
      <c r="K51" s="34">
        <f t="shared" si="8"/>
        <v>46</v>
      </c>
      <c r="L51" s="28"/>
      <c r="M51" s="28"/>
      <c r="N51" s="24"/>
      <c r="O51" s="24"/>
      <c r="P51" s="25">
        <f t="shared" si="9"/>
        <v>0</v>
      </c>
      <c r="Q51" s="25">
        <f t="shared" si="10"/>
        <v>0</v>
      </c>
      <c r="R51" s="25">
        <f t="shared" si="11"/>
        <v>3.8321198210617509E-3</v>
      </c>
      <c r="S51" s="25">
        <f t="shared" si="12"/>
        <v>3.8321198210617509E-3</v>
      </c>
      <c r="W51" s="2"/>
      <c r="X51" s="2"/>
      <c r="Y51" s="2"/>
    </row>
    <row r="52" spans="1:25" x14ac:dyDescent="0.25">
      <c r="A52" s="10">
        <v>50</v>
      </c>
      <c r="B52" s="20">
        <f t="shared" si="6"/>
        <v>50</v>
      </c>
      <c r="C52" s="11">
        <f t="shared" si="0"/>
        <v>44.459999999999994</v>
      </c>
      <c r="D52" s="11">
        <f t="shared" si="1"/>
        <v>13.173399977011854</v>
      </c>
      <c r="E52" s="11">
        <f t="shared" si="2"/>
        <v>100.37817162662895</v>
      </c>
      <c r="F52" s="14">
        <f t="shared" si="7"/>
        <v>47</v>
      </c>
      <c r="G52" s="17">
        <f t="shared" si="16"/>
        <v>278.2</v>
      </c>
      <c r="H52" s="16">
        <f t="shared" si="14"/>
        <v>155.5138</v>
      </c>
      <c r="I52" s="16">
        <f t="shared" si="4"/>
        <v>39.828971751416368</v>
      </c>
      <c r="J52" s="16">
        <f t="shared" si="5"/>
        <v>340.22199413371681</v>
      </c>
      <c r="K52" s="34">
        <f t="shared" si="8"/>
        <v>47</v>
      </c>
      <c r="L52" s="28"/>
      <c r="M52" s="28"/>
      <c r="N52" s="24"/>
      <c r="O52" s="24"/>
      <c r="P52" s="25">
        <f t="shared" si="9"/>
        <v>0</v>
      </c>
      <c r="Q52" s="25">
        <f t="shared" si="10"/>
        <v>0</v>
      </c>
      <c r="R52" s="25">
        <f t="shared" si="11"/>
        <v>2.7097179117921435E-3</v>
      </c>
      <c r="S52" s="25">
        <f t="shared" si="12"/>
        <v>2.7097179117921435E-3</v>
      </c>
      <c r="W52" s="2"/>
      <c r="X52" s="2"/>
      <c r="Y52" s="2"/>
    </row>
    <row r="53" spans="1:25" x14ac:dyDescent="0.25">
      <c r="A53" s="10">
        <v>51</v>
      </c>
      <c r="B53" s="20">
        <f t="shared" si="6"/>
        <v>51</v>
      </c>
      <c r="C53" s="11">
        <f t="shared" si="0"/>
        <v>45.349199999999996</v>
      </c>
      <c r="D53" s="11">
        <f t="shared" si="1"/>
        <v>13.405931317559235</v>
      </c>
      <c r="E53" s="11">
        <f t="shared" si="2"/>
        <v>102.33185371141566</v>
      </c>
      <c r="F53" s="14">
        <f t="shared" si="7"/>
        <v>48</v>
      </c>
      <c r="G53" s="17">
        <f t="shared" si="16"/>
        <v>289.60000000000002</v>
      </c>
      <c r="H53" s="16">
        <f t="shared" si="14"/>
        <v>161.88640000000001</v>
      </c>
      <c r="I53" s="16">
        <f t="shared" si="4"/>
        <v>41.267707508355045</v>
      </c>
      <c r="J53" s="16">
        <f t="shared" si="5"/>
        <v>353.82673724371836</v>
      </c>
      <c r="K53" s="34">
        <f t="shared" si="8"/>
        <v>48</v>
      </c>
      <c r="L53" s="28"/>
      <c r="M53" s="28"/>
      <c r="N53" s="24"/>
      <c r="O53" s="24"/>
      <c r="P53" s="25">
        <f t="shared" si="9"/>
        <v>0</v>
      </c>
      <c r="Q53" s="25">
        <f t="shared" si="10"/>
        <v>0</v>
      </c>
      <c r="R53" s="25">
        <f t="shared" si="11"/>
        <v>1.9160599105308759E-3</v>
      </c>
      <c r="S53" s="25">
        <f t="shared" si="12"/>
        <v>1.9160599105308759E-3</v>
      </c>
      <c r="W53" s="2"/>
      <c r="X53" s="2"/>
      <c r="Y53" s="2"/>
    </row>
    <row r="54" spans="1:25" x14ac:dyDescent="0.25">
      <c r="A54" s="10">
        <v>52</v>
      </c>
      <c r="B54" s="20">
        <f t="shared" si="6"/>
        <v>52</v>
      </c>
      <c r="C54" s="11">
        <f t="shared" si="0"/>
        <v>46.238399999999999</v>
      </c>
      <c r="D54" s="11">
        <f t="shared" si="1"/>
        <v>13.637932508790355</v>
      </c>
      <c r="E54" s="11">
        <f t="shared" si="2"/>
        <v>104.28461245280987</v>
      </c>
      <c r="F54" s="14">
        <f t="shared" si="7"/>
        <v>49</v>
      </c>
      <c r="G54" s="17">
        <f t="shared" si="16"/>
        <v>301</v>
      </c>
      <c r="H54" s="16">
        <f t="shared" si="14"/>
        <v>168.25900000000001</v>
      </c>
      <c r="I54" s="16">
        <f t="shared" si="4"/>
        <v>42.699864200071879</v>
      </c>
      <c r="J54" s="16">
        <f t="shared" si="5"/>
        <v>367.42002181512521</v>
      </c>
      <c r="K54" s="34">
        <f t="shared" si="8"/>
        <v>49</v>
      </c>
      <c r="L54" s="36"/>
      <c r="M54" s="27"/>
      <c r="N54" s="27"/>
      <c r="O54" s="27"/>
      <c r="P54" s="25">
        <f t="shared" si="9"/>
        <v>0</v>
      </c>
      <c r="Q54" s="25">
        <f t="shared" si="10"/>
        <v>0</v>
      </c>
      <c r="R54" s="25">
        <f t="shared" si="11"/>
        <v>1.3548589558960719E-3</v>
      </c>
      <c r="S54" s="25">
        <f t="shared" si="12"/>
        <v>1.3548589558960719E-3</v>
      </c>
      <c r="W54" s="2"/>
      <c r="X54" s="2"/>
      <c r="Y54" s="2"/>
    </row>
    <row r="55" spans="1:25" x14ac:dyDescent="0.25">
      <c r="A55" s="10">
        <v>53</v>
      </c>
      <c r="B55" s="20">
        <f t="shared" si="6"/>
        <v>53</v>
      </c>
      <c r="C55" s="11">
        <f t="shared" si="0"/>
        <v>47.127600000000001</v>
      </c>
      <c r="D55" s="11">
        <f t="shared" si="1"/>
        <v>13.869414921287742</v>
      </c>
      <c r="E55" s="11">
        <f t="shared" si="2"/>
        <v>106.23646765457615</v>
      </c>
      <c r="F55" s="14">
        <f t="shared" si="7"/>
        <v>50</v>
      </c>
      <c r="G55" s="17">
        <f t="shared" si="16"/>
        <v>312.39999999999998</v>
      </c>
      <c r="H55" s="16">
        <f t="shared" si="14"/>
        <v>174.63159999999999</v>
      </c>
      <c r="I55" s="16">
        <f t="shared" si="4"/>
        <v>44.125719527183371</v>
      </c>
      <c r="J55" s="16">
        <f t="shared" si="5"/>
        <v>381.0023315098444</v>
      </c>
      <c r="K55" s="34">
        <f t="shared" si="8"/>
        <v>50</v>
      </c>
      <c r="L55" s="28"/>
      <c r="M55" s="28"/>
      <c r="N55" s="24"/>
      <c r="O55" s="24"/>
      <c r="P55" s="25">
        <f t="shared" si="9"/>
        <v>0</v>
      </c>
      <c r="Q55" s="25">
        <f t="shared" si="10"/>
        <v>0</v>
      </c>
      <c r="R55" s="25">
        <f t="shared" si="11"/>
        <v>9.5802995526543804E-4</v>
      </c>
      <c r="S55" s="25">
        <f t="shared" si="12"/>
        <v>9.5802995526543804E-4</v>
      </c>
      <c r="W55" s="2"/>
      <c r="X55" s="2"/>
      <c r="Y55" s="2"/>
    </row>
    <row r="56" spans="1:25" x14ac:dyDescent="0.25">
      <c r="A56" s="10">
        <v>54</v>
      </c>
      <c r="B56" s="20">
        <f t="shared" si="6"/>
        <v>54</v>
      </c>
      <c r="C56" s="11">
        <f t="shared" si="0"/>
        <v>48.016800000000003</v>
      </c>
      <c r="D56" s="11">
        <f t="shared" si="1"/>
        <v>14.10038947200055</v>
      </c>
      <c r="E56" s="11">
        <f t="shared" si="2"/>
        <v>108.18743833040098</v>
      </c>
      <c r="F56" s="14">
        <f t="shared" si="7"/>
        <v>51</v>
      </c>
      <c r="G56" s="17">
        <f t="shared" si="16"/>
        <v>323.8</v>
      </c>
      <c r="H56" s="16">
        <f t="shared" si="14"/>
        <v>181.00420000000003</v>
      </c>
      <c r="I56" s="16">
        <f t="shared" si="4"/>
        <v>45.545529774197469</v>
      </c>
      <c r="J56" s="16">
        <f t="shared" si="5"/>
        <v>394.57411269006053</v>
      </c>
      <c r="K56" s="34">
        <f t="shared" si="8"/>
        <v>51</v>
      </c>
      <c r="L56" s="24"/>
      <c r="M56" s="26"/>
      <c r="N56" s="26"/>
      <c r="O56" s="26"/>
      <c r="P56" s="25">
        <f t="shared" si="9"/>
        <v>0</v>
      </c>
      <c r="Q56" s="25">
        <f t="shared" si="10"/>
        <v>0</v>
      </c>
      <c r="R56" s="25">
        <f t="shared" si="11"/>
        <v>6.7742947794803608E-4</v>
      </c>
      <c r="S56" s="25">
        <f t="shared" si="12"/>
        <v>6.7742947794803608E-4</v>
      </c>
      <c r="W56" s="2"/>
      <c r="X56" s="2"/>
      <c r="Y56" s="2"/>
    </row>
    <row r="57" spans="1:25" x14ac:dyDescent="0.25">
      <c r="A57" s="10">
        <v>55</v>
      </c>
      <c r="B57" s="20">
        <f t="shared" si="6"/>
        <v>55</v>
      </c>
      <c r="C57" s="11">
        <f t="shared" si="0"/>
        <v>48.905999999999992</v>
      </c>
      <c r="D57" s="11">
        <f t="shared" si="1"/>
        <v>14.330866650402026</v>
      </c>
      <c r="E57" s="11">
        <f t="shared" si="2"/>
        <v>110.13754274945018</v>
      </c>
      <c r="F57" s="14">
        <f t="shared" si="7"/>
        <v>52</v>
      </c>
      <c r="G57" s="17">
        <f t="shared" si="16"/>
        <v>335.2</v>
      </c>
      <c r="H57" s="16">
        <f t="shared" si="14"/>
        <v>187.3768</v>
      </c>
      <c r="I57" s="16">
        <f t="shared" si="4"/>
        <v>46.959532156443977</v>
      </c>
      <c r="J57" s="16">
        <f t="shared" si="5"/>
        <v>408.13577850580651</v>
      </c>
      <c r="K57" s="34">
        <f t="shared" si="8"/>
        <v>52</v>
      </c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>
        <v>56</v>
      </c>
      <c r="B58" s="20">
        <f t="shared" si="6"/>
        <v>56</v>
      </c>
      <c r="C58" s="11">
        <f t="shared" si="0"/>
        <v>49.795199999999994</v>
      </c>
      <c r="D58" s="11">
        <f t="shared" si="1"/>
        <v>14.560856542690773</v>
      </c>
      <c r="E58" s="11">
        <f t="shared" si="2"/>
        <v>112.08679847851975</v>
      </c>
      <c r="F58" s="14">
        <f t="shared" si="7"/>
        <v>53</v>
      </c>
      <c r="G58" s="17">
        <f t="shared" si="16"/>
        <v>346.6</v>
      </c>
      <c r="H58" s="16">
        <f t="shared" si="14"/>
        <v>193.74940000000001</v>
      </c>
      <c r="I58" s="16">
        <f t="shared" si="4"/>
        <v>48.367946838763594</v>
      </c>
      <c r="J58" s="16">
        <f t="shared" si="5"/>
        <v>421.68771241084659</v>
      </c>
      <c r="K58" s="34">
        <f t="shared" si="8"/>
        <v>53</v>
      </c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>
        <v>57</v>
      </c>
      <c r="B59" s="20">
        <f t="shared" si="6"/>
        <v>57</v>
      </c>
      <c r="C59" s="11">
        <f t="shared" si="0"/>
        <v>50.684399999999997</v>
      </c>
      <c r="D59" s="11">
        <f t="shared" si="1"/>
        <v>14.790368854214469</v>
      </c>
      <c r="E59" s="11">
        <f t="shared" si="2"/>
        <v>114.03522242109018</v>
      </c>
      <c r="F59" s="14">
        <f t="shared" si="7"/>
        <v>54</v>
      </c>
      <c r="G59" s="45">
        <f>'Sardin 2012'!J6</f>
        <v>358</v>
      </c>
      <c r="H59" s="16">
        <f t="shared" si="14"/>
        <v>200.12200000000001</v>
      </c>
      <c r="I59" s="16">
        <f t="shared" si="4"/>
        <v>49.77097868115019</v>
      </c>
      <c r="J59" s="16">
        <f t="shared" si="5"/>
        <v>435.23027120300321</v>
      </c>
      <c r="K59" s="34">
        <f t="shared" si="8"/>
        <v>54</v>
      </c>
      <c r="L59" s="47">
        <f>G59-G60</f>
        <v>59</v>
      </c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>
        <v>58</v>
      </c>
      <c r="B60" s="20">
        <f t="shared" si="6"/>
        <v>58</v>
      </c>
      <c r="C60" s="11">
        <f t="shared" si="0"/>
        <v>51.573599999999999</v>
      </c>
      <c r="D60" s="11">
        <f t="shared" si="1"/>
        <v>15.019412930275323</v>
      </c>
      <c r="E60" s="11">
        <f t="shared" si="2"/>
        <v>115.98283085356285</v>
      </c>
      <c r="F60" s="14">
        <v>54</v>
      </c>
      <c r="G60" s="45">
        <f>'Sardin 2012'!S6</f>
        <v>299</v>
      </c>
      <c r="H60" s="16">
        <f t="shared" si="14"/>
        <v>167.14099999999999</v>
      </c>
      <c r="I60" s="16">
        <f t="shared" si="4"/>
        <v>42.449071996340692</v>
      </c>
      <c r="J60" s="16">
        <f t="shared" si="5"/>
        <v>365.03604206029331</v>
      </c>
      <c r="K60" s="34">
        <v>54</v>
      </c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>
        <v>59</v>
      </c>
      <c r="B61" s="20">
        <f t="shared" si="6"/>
        <v>59</v>
      </c>
      <c r="C61" s="11">
        <f t="shared" si="0"/>
        <v>52.462800000000001</v>
      </c>
      <c r="D61" s="11">
        <f t="shared" si="1"/>
        <v>15.247997775460169</v>
      </c>
      <c r="E61" s="11">
        <f t="shared" si="2"/>
        <v>117.92963945892645</v>
      </c>
      <c r="F61" s="14">
        <f t="shared" si="7"/>
        <v>55</v>
      </c>
      <c r="G61" s="17">
        <f>$G$60+(F61-$F$60)*($G$70-$G$60)/($F$70-$F$60)</f>
        <v>309.10000000000002</v>
      </c>
      <c r="H61" s="16">
        <f t="shared" si="14"/>
        <v>172.7869</v>
      </c>
      <c r="I61" s="16">
        <f t="shared" si="4"/>
        <v>43.713604553650384</v>
      </c>
      <c r="J61" s="16">
        <f t="shared" si="5"/>
        <v>377.07171209760776</v>
      </c>
      <c r="K61" s="34">
        <f t="shared" si="8"/>
        <v>55</v>
      </c>
      <c r="L61" s="36"/>
      <c r="M61" s="36"/>
      <c r="N61" s="36"/>
      <c r="O61" s="36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>
        <v>60</v>
      </c>
      <c r="B62" s="20">
        <f t="shared" si="6"/>
        <v>60</v>
      </c>
      <c r="C62" s="11">
        <f t="shared" si="0"/>
        <v>53.351999999999997</v>
      </c>
      <c r="D62" s="11">
        <f t="shared" si="1"/>
        <v>15.476132071622843</v>
      </c>
      <c r="E62" s="11">
        <f t="shared" si="2"/>
        <v>119.87566335807644</v>
      </c>
      <c r="F62" s="14">
        <f t="shared" si="7"/>
        <v>56</v>
      </c>
      <c r="G62" s="17">
        <f t="shared" ref="G62:G69" si="17">$G$60+(F62-$F$60)*($G$70-$G$60)/($F$70-$F$60)</f>
        <v>319.2</v>
      </c>
      <c r="H62" s="16">
        <f t="shared" si="14"/>
        <v>178.43279999999999</v>
      </c>
      <c r="I62" s="16">
        <f t="shared" si="4"/>
        <v>44.97333578296508</v>
      </c>
      <c r="J62" s="16">
        <f t="shared" si="5"/>
        <v>389.09901982199744</v>
      </c>
      <c r="K62" s="34">
        <f t="shared" si="8"/>
        <v>56</v>
      </c>
      <c r="L62" s="36"/>
      <c r="M62" s="36"/>
      <c r="N62" s="36"/>
      <c r="O62" s="36"/>
      <c r="P62" s="25"/>
      <c r="Q62" s="25"/>
      <c r="R62" s="25"/>
      <c r="S62" s="25"/>
      <c r="T62" s="2"/>
      <c r="U62" s="2"/>
      <c r="V62" s="2"/>
    </row>
    <row r="63" spans="1:25" x14ac:dyDescent="0.25">
      <c r="A63" s="10">
        <v>61</v>
      </c>
      <c r="B63" s="20">
        <f t="shared" si="6"/>
        <v>61</v>
      </c>
      <c r="C63" s="11">
        <f t="shared" si="0"/>
        <v>54.241199999999992</v>
      </c>
      <c r="D63" s="11">
        <f t="shared" si="1"/>
        <v>15.703824194633755</v>
      </c>
      <c r="E63" s="11">
        <f t="shared" si="2"/>
        <v>121.82091713898711</v>
      </c>
      <c r="F63" s="14">
        <f t="shared" si="7"/>
        <v>57</v>
      </c>
      <c r="G63" s="17">
        <f t="shared" si="17"/>
        <v>329.3</v>
      </c>
      <c r="H63" s="16">
        <f t="shared" si="14"/>
        <v>184.0787</v>
      </c>
      <c r="I63" s="16">
        <f t="shared" si="4"/>
        <v>46.228435035090484</v>
      </c>
      <c r="J63" s="16">
        <f t="shared" si="5"/>
        <v>401.11826018611595</v>
      </c>
      <c r="K63" s="34">
        <f t="shared" si="8"/>
        <v>57</v>
      </c>
      <c r="L63" s="36"/>
      <c r="M63" s="36"/>
      <c r="N63" s="36"/>
      <c r="O63" s="36"/>
      <c r="P63" s="36"/>
      <c r="Q63" s="25"/>
      <c r="R63" s="25"/>
      <c r="S63" s="25"/>
      <c r="T63" s="2"/>
      <c r="U63" s="2"/>
      <c r="V63" s="2"/>
    </row>
    <row r="64" spans="1:25" x14ac:dyDescent="0.25">
      <c r="A64" s="10">
        <v>62</v>
      </c>
      <c r="B64" s="20">
        <f t="shared" si="6"/>
        <v>62</v>
      </c>
      <c r="C64" s="11">
        <f t="shared" si="0"/>
        <v>55.130399999999995</v>
      </c>
      <c r="D64" s="11">
        <f t="shared" si="1"/>
        <v>15.931082230000035</v>
      </c>
      <c r="E64" s="11">
        <f t="shared" si="2"/>
        <v>123.7654148839167</v>
      </c>
      <c r="F64" s="14">
        <f t="shared" si="7"/>
        <v>58</v>
      </c>
      <c r="G64" s="17">
        <f t="shared" si="17"/>
        <v>339.4</v>
      </c>
      <c r="H64" s="16">
        <f t="shared" si="14"/>
        <v>189.72459999999998</v>
      </c>
      <c r="I64" s="16">
        <f t="shared" si="4"/>
        <v>47.47906068225209</v>
      </c>
      <c r="J64" s="16">
        <f t="shared" si="5"/>
        <v>413.12970902158895</v>
      </c>
      <c r="K64" s="34">
        <f t="shared" si="8"/>
        <v>58</v>
      </c>
      <c r="L64" s="36"/>
      <c r="M64" s="36"/>
      <c r="N64" s="36"/>
      <c r="O64" s="36"/>
      <c r="P64" s="36"/>
      <c r="Q64" s="36"/>
      <c r="R64" s="36"/>
      <c r="S64" s="36"/>
    </row>
    <row r="65" spans="1:19" x14ac:dyDescent="0.25">
      <c r="A65" s="10">
        <v>63</v>
      </c>
      <c r="B65" s="20">
        <f t="shared" si="6"/>
        <v>63</v>
      </c>
      <c r="C65" s="11">
        <f t="shared" si="0"/>
        <v>56.019599999999997</v>
      </c>
      <c r="D65" s="11">
        <f t="shared" si="1"/>
        <v>16.15791398744928</v>
      </c>
      <c r="E65" s="11">
        <f t="shared" si="2"/>
        <v>125.70917019480748</v>
      </c>
      <c r="F65" s="14">
        <f t="shared" si="7"/>
        <v>59</v>
      </c>
      <c r="G65" s="17">
        <f t="shared" si="17"/>
        <v>349.5</v>
      </c>
      <c r="H65" s="16">
        <f t="shared" si="14"/>
        <v>195.37049999999999</v>
      </c>
      <c r="I65" s="16">
        <f t="shared" si="4"/>
        <v>48.725361135087319</v>
      </c>
      <c r="J65" s="16">
        <f t="shared" si="5"/>
        <v>425.13362481027707</v>
      </c>
      <c r="K65" s="34">
        <f t="shared" si="8"/>
        <v>59</v>
      </c>
      <c r="L65" s="36"/>
      <c r="M65" s="36"/>
      <c r="N65" s="36"/>
      <c r="O65" s="36"/>
      <c r="P65" s="36"/>
      <c r="Q65" s="36"/>
      <c r="R65" s="36"/>
      <c r="S65" s="36"/>
    </row>
    <row r="66" spans="1:19" x14ac:dyDescent="0.25">
      <c r="A66" s="10">
        <v>64</v>
      </c>
      <c r="B66" s="20">
        <f t="shared" si="6"/>
        <v>64</v>
      </c>
      <c r="C66" s="11">
        <f t="shared" si="0"/>
        <v>56.908799999999999</v>
      </c>
      <c r="D66" s="11">
        <f t="shared" si="1"/>
        <v>16.384327014561205</v>
      </c>
      <c r="E66" s="11">
        <f t="shared" si="2"/>
        <v>127.65219621702742</v>
      </c>
      <c r="F66" s="14">
        <f t="shared" si="7"/>
        <v>60</v>
      </c>
      <c r="G66" s="17">
        <f t="shared" si="17"/>
        <v>359.6</v>
      </c>
      <c r="H66" s="16">
        <f t="shared" si="14"/>
        <v>201.0164</v>
      </c>
      <c r="I66" s="16">
        <f t="shared" si="4"/>
        <v>49.967475738775434</v>
      </c>
      <c r="J66" s="16">
        <f t="shared" si="5"/>
        <v>437.13025024503389</v>
      </c>
      <c r="K66" s="34">
        <f t="shared" si="8"/>
        <v>60</v>
      </c>
      <c r="L66" s="36"/>
      <c r="M66" s="36"/>
      <c r="N66" s="36"/>
      <c r="O66" s="36"/>
      <c r="P66" s="36"/>
      <c r="Q66" s="36"/>
      <c r="R66" s="36"/>
      <c r="S66" s="36"/>
    </row>
    <row r="67" spans="1:19" x14ac:dyDescent="0.25">
      <c r="A67" s="10">
        <v>65</v>
      </c>
      <c r="B67" s="20">
        <f t="shared" si="6"/>
        <v>65</v>
      </c>
      <c r="C67" s="11">
        <f t="shared" ref="C67:C96" si="18">B67*1.56*0.57</f>
        <v>57.798000000000002</v>
      </c>
      <c r="D67" s="11">
        <f t="shared" ref="D67:D96" si="19">EXP(-1.0587+0.8836*LN(C67)+0.284)</f>
        <v>16.610328609522991</v>
      </c>
      <c r="E67" s="11">
        <f t="shared" ref="E67:E96" si="20">(C67+D67)*0.475*44/12</f>
        <v>129.59450566158588</v>
      </c>
      <c r="F67" s="14">
        <f t="shared" si="7"/>
        <v>61</v>
      </c>
      <c r="G67" s="17">
        <f t="shared" si="17"/>
        <v>369.7</v>
      </c>
      <c r="H67" s="16">
        <f t="shared" si="14"/>
        <v>206.66230000000002</v>
      </c>
      <c r="I67" s="16">
        <f t="shared" ref="I67:I103" si="21">EXP(-1.0587+0.8836*LN(H67)+0.284)</f>
        <v>51.205535565660441</v>
      </c>
      <c r="J67" s="16">
        <f t="shared" ref="J67:J104" si="22">(H67+I67)*0.475*44/12</f>
        <v>449.1198136101919</v>
      </c>
      <c r="K67" s="34">
        <f t="shared" si="8"/>
        <v>61</v>
      </c>
      <c r="L67" s="36"/>
      <c r="M67" s="36"/>
      <c r="N67" s="36"/>
      <c r="O67" s="36"/>
      <c r="P67" s="36"/>
      <c r="Q67" s="36"/>
      <c r="R67" s="36"/>
      <c r="S67" s="36"/>
    </row>
    <row r="68" spans="1:19" x14ac:dyDescent="0.25">
      <c r="A68" s="10">
        <v>66</v>
      </c>
      <c r="B68" s="20">
        <f t="shared" ref="B68:B96" si="23">B67+1</f>
        <v>66</v>
      </c>
      <c r="C68" s="11">
        <f t="shared" si="18"/>
        <v>58.687199999999997</v>
      </c>
      <c r="D68" s="11">
        <f t="shared" si="19"/>
        <v>16.835925833077539</v>
      </c>
      <c r="E68" s="11">
        <f t="shared" si="20"/>
        <v>131.53611082594338</v>
      </c>
      <c r="F68" s="14">
        <f t="shared" ref="F68:F102" si="24">F67+1</f>
        <v>62</v>
      </c>
      <c r="G68" s="17">
        <f t="shared" si="17"/>
        <v>379.8</v>
      </c>
      <c r="H68" s="16">
        <f t="shared" si="14"/>
        <v>212.3082</v>
      </c>
      <c r="I68" s="16">
        <f t="shared" si="21"/>
        <v>52.439664118821788</v>
      </c>
      <c r="J68" s="16">
        <f t="shared" si="22"/>
        <v>461.10253000694792</v>
      </c>
      <c r="K68" s="34">
        <f t="shared" ref="K68:K102" si="25">K67+1</f>
        <v>62</v>
      </c>
      <c r="L68" s="36"/>
      <c r="M68" s="36"/>
      <c r="N68" s="36"/>
      <c r="O68" s="36"/>
      <c r="P68" s="36"/>
      <c r="Q68" s="36"/>
      <c r="R68" s="36"/>
      <c r="S68" s="36"/>
    </row>
    <row r="69" spans="1:19" x14ac:dyDescent="0.25">
      <c r="A69" s="10">
        <v>67</v>
      </c>
      <c r="B69" s="20">
        <f t="shared" si="23"/>
        <v>67</v>
      </c>
      <c r="C69" s="11">
        <f t="shared" si="18"/>
        <v>59.5764</v>
      </c>
      <c r="D69" s="11">
        <f t="shared" si="19"/>
        <v>17.06112551972695</v>
      </c>
      <c r="E69" s="11">
        <f t="shared" si="20"/>
        <v>133.47702361352444</v>
      </c>
      <c r="F69" s="14">
        <f t="shared" si="24"/>
        <v>63</v>
      </c>
      <c r="G69" s="17">
        <f t="shared" si="17"/>
        <v>389.9</v>
      </c>
      <c r="H69" s="16">
        <f t="shared" si="14"/>
        <v>217.95410000000001</v>
      </c>
      <c r="I69" s="16">
        <f t="shared" si="21"/>
        <v>53.669977958700343</v>
      </c>
      <c r="J69" s="16">
        <f t="shared" si="22"/>
        <v>473.07860244473642</v>
      </c>
      <c r="K69" s="34">
        <f t="shared" si="25"/>
        <v>63</v>
      </c>
      <c r="L69" s="36"/>
      <c r="M69" s="36"/>
      <c r="N69" s="36"/>
      <c r="O69" s="36"/>
      <c r="P69" s="36"/>
      <c r="Q69" s="36"/>
      <c r="R69" s="36"/>
      <c r="S69" s="36"/>
    </row>
    <row r="70" spans="1:19" x14ac:dyDescent="0.25">
      <c r="A70" s="10">
        <v>68</v>
      </c>
      <c r="B70" s="20">
        <f t="shared" si="23"/>
        <v>68</v>
      </c>
      <c r="C70" s="11">
        <f t="shared" si="18"/>
        <v>60.465599999999995</v>
      </c>
      <c r="D70" s="11">
        <f t="shared" si="19"/>
        <v>17.285934288248196</v>
      </c>
      <c r="E70" s="11">
        <f t="shared" si="20"/>
        <v>135.41725555203226</v>
      </c>
      <c r="F70" s="14">
        <f t="shared" si="24"/>
        <v>64</v>
      </c>
      <c r="G70" s="35">
        <f>'Sardin 2012'!J7</f>
        <v>400</v>
      </c>
      <c r="H70" s="16">
        <f t="shared" si="14"/>
        <v>223.6</v>
      </c>
      <c r="I70" s="16">
        <f t="shared" si="21"/>
        <v>54.896587262968644</v>
      </c>
      <c r="J70" s="16">
        <f t="shared" si="22"/>
        <v>485.0482228163371</v>
      </c>
      <c r="K70" s="34">
        <f t="shared" si="25"/>
        <v>64</v>
      </c>
      <c r="L70" s="46">
        <f>G70-G71</f>
        <v>62</v>
      </c>
      <c r="M70" s="36"/>
      <c r="N70" s="36"/>
      <c r="O70" s="36"/>
      <c r="P70" s="36"/>
      <c r="Q70" s="36"/>
      <c r="R70" s="36"/>
      <c r="S70" s="36"/>
    </row>
    <row r="71" spans="1:19" x14ac:dyDescent="0.25">
      <c r="A71" s="10">
        <v>69</v>
      </c>
      <c r="B71" s="20">
        <f t="shared" si="23"/>
        <v>69</v>
      </c>
      <c r="C71" s="11">
        <f t="shared" si="18"/>
        <v>61.354799999999997</v>
      </c>
      <c r="D71" s="11">
        <f t="shared" si="19"/>
        <v>17.510358551572615</v>
      </c>
      <c r="E71" s="11">
        <f t="shared" si="20"/>
        <v>137.35681781065566</v>
      </c>
      <c r="F71" s="14">
        <v>64</v>
      </c>
      <c r="G71" s="18">
        <f>'Sardin 2012'!S7</f>
        <v>338</v>
      </c>
      <c r="H71" s="16">
        <f t="shared" si="14"/>
        <v>188.94200000000001</v>
      </c>
      <c r="I71" s="16">
        <f t="shared" si="21"/>
        <v>47.305968109740604</v>
      </c>
      <c r="J71" s="16">
        <f t="shared" si="22"/>
        <v>411.46521112446482</v>
      </c>
      <c r="K71" s="34">
        <v>64</v>
      </c>
      <c r="L71" s="36"/>
      <c r="M71" s="36"/>
      <c r="N71" s="36"/>
      <c r="O71" s="36"/>
      <c r="P71" s="36"/>
      <c r="Q71" s="36"/>
      <c r="R71" s="36"/>
      <c r="S71" s="36"/>
    </row>
    <row r="72" spans="1:19" x14ac:dyDescent="0.25">
      <c r="A72" s="10">
        <v>70</v>
      </c>
      <c r="B72" s="20">
        <f t="shared" si="23"/>
        <v>70</v>
      </c>
      <c r="C72" s="11">
        <f t="shared" si="18"/>
        <v>62.244</v>
      </c>
      <c r="D72" s="11">
        <f t="shared" si="19"/>
        <v>17.734404526076432</v>
      </c>
      <c r="E72" s="11">
        <f t="shared" si="20"/>
        <v>139.29572121624977</v>
      </c>
      <c r="F72" s="14">
        <f t="shared" si="24"/>
        <v>65</v>
      </c>
      <c r="G72" s="18">
        <f>$G$71+(F72-$F$71)*($G$81-$G$71)/($F$81-$F$71)</f>
        <v>346.7</v>
      </c>
      <c r="H72" s="16">
        <f t="shared" si="14"/>
        <v>193.80529999999999</v>
      </c>
      <c r="I72" s="16">
        <f t="shared" si="21"/>
        <v>48.380277248533332</v>
      </c>
      <c r="J72" s="16">
        <f t="shared" si="22"/>
        <v>421.80654704119553</v>
      </c>
      <c r="K72" s="34">
        <f t="shared" si="25"/>
        <v>65</v>
      </c>
      <c r="L72" s="36"/>
      <c r="M72" s="36"/>
      <c r="N72" s="36"/>
      <c r="O72" s="36"/>
      <c r="P72" s="36"/>
      <c r="Q72" s="36"/>
      <c r="R72" s="36"/>
      <c r="S72" s="36"/>
    </row>
    <row r="73" spans="1:19" x14ac:dyDescent="0.25">
      <c r="A73" s="10">
        <v>71</v>
      </c>
      <c r="B73" s="20">
        <f t="shared" si="23"/>
        <v>71</v>
      </c>
      <c r="C73" s="11">
        <f t="shared" si="18"/>
        <v>63.133199999999995</v>
      </c>
      <c r="D73" s="11">
        <f t="shared" si="19"/>
        <v>17.958078240325325</v>
      </c>
      <c r="E73" s="11">
        <f t="shared" si="20"/>
        <v>141.23397626856661</v>
      </c>
      <c r="F73" s="14">
        <f t="shared" si="24"/>
        <v>66</v>
      </c>
      <c r="G73" s="18">
        <f t="shared" ref="G73:G80" si="26">$G$71+(F73-$F$71)*($G$81-$G$71)/($F$81-$F$71)</f>
        <v>355.4</v>
      </c>
      <c r="H73" s="16">
        <f t="shared" si="14"/>
        <v>198.6686</v>
      </c>
      <c r="I73" s="16">
        <f t="shared" si="21"/>
        <v>49.451452656287465</v>
      </c>
      <c r="J73" s="16">
        <f t="shared" si="22"/>
        <v>432.14242504303394</v>
      </c>
      <c r="K73" s="34">
        <f t="shared" si="25"/>
        <v>66</v>
      </c>
      <c r="L73" s="36"/>
      <c r="M73" s="36"/>
      <c r="N73" s="36"/>
      <c r="O73" s="36"/>
      <c r="P73" s="36"/>
      <c r="Q73" s="36"/>
      <c r="R73" s="36"/>
      <c r="S73" s="36"/>
    </row>
    <row r="74" spans="1:19" x14ac:dyDescent="0.25">
      <c r="A74" s="10">
        <v>72</v>
      </c>
      <c r="B74" s="20">
        <f t="shared" si="23"/>
        <v>72</v>
      </c>
      <c r="C74" s="11">
        <f t="shared" si="18"/>
        <v>64.022400000000005</v>
      </c>
      <c r="D74" s="11">
        <f t="shared" si="19"/>
        <v>18.181385543312242</v>
      </c>
      <c r="E74" s="11">
        <f t="shared" si="20"/>
        <v>143.17159315460216</v>
      </c>
      <c r="F74" s="14">
        <f t="shared" si="24"/>
        <v>67</v>
      </c>
      <c r="G74" s="18">
        <f t="shared" si="26"/>
        <v>364.1</v>
      </c>
      <c r="H74" s="16">
        <f t="shared" si="14"/>
        <v>203.53190000000001</v>
      </c>
      <c r="I74" s="16">
        <f t="shared" si="21"/>
        <v>50.519579869708181</v>
      </c>
      <c r="J74" s="16">
        <f t="shared" si="22"/>
        <v>442.47299410640841</v>
      </c>
      <c r="K74" s="34">
        <f t="shared" si="25"/>
        <v>67</v>
      </c>
      <c r="L74" s="36"/>
      <c r="M74" s="36"/>
      <c r="N74" s="36"/>
      <c r="O74" s="36"/>
      <c r="P74" s="36"/>
      <c r="Q74" s="36"/>
      <c r="R74" s="36"/>
      <c r="S74" s="36"/>
    </row>
    <row r="75" spans="1:19" x14ac:dyDescent="0.25">
      <c r="A75" s="10">
        <v>73</v>
      </c>
      <c r="B75" s="20">
        <f t="shared" si="23"/>
        <v>73</v>
      </c>
      <c r="C75" s="11">
        <f t="shared" si="18"/>
        <v>64.911599999999993</v>
      </c>
      <c r="D75" s="11">
        <f t="shared" si="19"/>
        <v>18.404332112224708</v>
      </c>
      <c r="E75" s="11">
        <f t="shared" si="20"/>
        <v>145.10858176212469</v>
      </c>
      <c r="F75" s="14">
        <f t="shared" si="24"/>
        <v>68</v>
      </c>
      <c r="G75" s="18">
        <f t="shared" si="26"/>
        <v>372.8</v>
      </c>
      <c r="H75" s="16">
        <f t="shared" si="14"/>
        <v>208.39520000000002</v>
      </c>
      <c r="I75" s="16">
        <f t="shared" si="21"/>
        <v>51.584740104647317</v>
      </c>
      <c r="J75" s="16">
        <f t="shared" si="22"/>
        <v>452.79839568226072</v>
      </c>
      <c r="K75" s="34">
        <f t="shared" si="25"/>
        <v>68</v>
      </c>
      <c r="L75" s="36"/>
      <c r="M75" s="36"/>
      <c r="N75" s="36"/>
      <c r="O75" s="36"/>
      <c r="P75" s="36"/>
      <c r="Q75" s="36"/>
      <c r="R75" s="36"/>
      <c r="S75" s="36"/>
    </row>
    <row r="76" spans="1:19" x14ac:dyDescent="0.25">
      <c r="A76" s="10">
        <v>74</v>
      </c>
      <c r="B76" s="20">
        <f t="shared" si="23"/>
        <v>74</v>
      </c>
      <c r="C76" s="11">
        <f t="shared" si="18"/>
        <v>65.800799999999995</v>
      </c>
      <c r="D76" s="11">
        <f t="shared" si="19"/>
        <v>18.626923459774289</v>
      </c>
      <c r="E76" s="11">
        <f t="shared" si="20"/>
        <v>147.04495169244021</v>
      </c>
      <c r="F76" s="14">
        <f t="shared" si="24"/>
        <v>69</v>
      </c>
      <c r="G76" s="18">
        <f t="shared" si="26"/>
        <v>381.5</v>
      </c>
      <c r="H76" s="16">
        <f t="shared" si="14"/>
        <v>213.2585</v>
      </c>
      <c r="I76" s="16">
        <f t="shared" si="21"/>
        <v>52.64701057003554</v>
      </c>
      <c r="J76" s="16">
        <f t="shared" si="22"/>
        <v>463.11876424281189</v>
      </c>
      <c r="K76" s="34">
        <f t="shared" si="25"/>
        <v>69</v>
      </c>
      <c r="L76" s="36"/>
      <c r="M76" s="36"/>
      <c r="N76" s="36"/>
      <c r="O76" s="36"/>
      <c r="P76" s="36"/>
      <c r="Q76" s="36"/>
      <c r="R76" s="36"/>
      <c r="S76" s="36"/>
    </row>
    <row r="77" spans="1:19" x14ac:dyDescent="0.25">
      <c r="A77" s="10">
        <v>75</v>
      </c>
      <c r="B77" s="20">
        <f t="shared" si="23"/>
        <v>75</v>
      </c>
      <c r="C77" s="11">
        <f t="shared" si="18"/>
        <v>66.69</v>
      </c>
      <c r="D77" s="11">
        <f t="shared" si="19"/>
        <v>18.849164941118623</v>
      </c>
      <c r="E77" s="11">
        <f t="shared" si="20"/>
        <v>148.98071227244827</v>
      </c>
      <c r="F77" s="14">
        <f t="shared" si="24"/>
        <v>70</v>
      </c>
      <c r="G77" s="18">
        <f t="shared" si="26"/>
        <v>390.2</v>
      </c>
      <c r="H77" s="16">
        <f t="shared" si="14"/>
        <v>218.12179999999998</v>
      </c>
      <c r="I77" s="16">
        <f t="shared" si="21"/>
        <v>53.706464752369676</v>
      </c>
      <c r="J77" s="16">
        <f t="shared" si="22"/>
        <v>473.43422777704382</v>
      </c>
      <c r="K77" s="34">
        <f t="shared" si="25"/>
        <v>70</v>
      </c>
      <c r="L77" s="36"/>
      <c r="M77" s="36"/>
      <c r="N77" s="36"/>
      <c r="O77" s="36"/>
      <c r="P77" s="36"/>
      <c r="Q77" s="36"/>
      <c r="R77" s="36"/>
      <c r="S77" s="36"/>
    </row>
    <row r="78" spans="1:19" x14ac:dyDescent="0.25">
      <c r="A78" s="10">
        <v>76</v>
      </c>
      <c r="B78" s="20">
        <f t="shared" si="23"/>
        <v>76</v>
      </c>
      <c r="C78" s="11">
        <f t="shared" si="18"/>
        <v>67.5792</v>
      </c>
      <c r="D78" s="11">
        <f t="shared" si="19"/>
        <v>19.07106176040384</v>
      </c>
      <c r="E78" s="11">
        <f t="shared" si="20"/>
        <v>150.91587256603668</v>
      </c>
      <c r="F78" s="14">
        <f t="shared" si="24"/>
        <v>71</v>
      </c>
      <c r="G78" s="18">
        <f t="shared" si="26"/>
        <v>398.9</v>
      </c>
      <c r="H78" s="16">
        <f t="shared" si="14"/>
        <v>222.98509999999996</v>
      </c>
      <c r="I78" s="16">
        <f t="shared" si="21"/>
        <v>54.763172674113605</v>
      </c>
      <c r="J78" s="16">
        <f t="shared" si="22"/>
        <v>483.74490824074769</v>
      </c>
      <c r="K78" s="34">
        <f t="shared" si="25"/>
        <v>71</v>
      </c>
      <c r="L78" s="36"/>
      <c r="M78" s="36"/>
      <c r="N78" s="36"/>
      <c r="O78" s="36"/>
      <c r="P78" s="36"/>
      <c r="Q78" s="36"/>
      <c r="R78" s="36"/>
      <c r="S78" s="36"/>
    </row>
    <row r="79" spans="1:19" x14ac:dyDescent="0.25">
      <c r="A79" s="10">
        <v>77</v>
      </c>
      <c r="B79" s="20">
        <f t="shared" si="23"/>
        <v>77</v>
      </c>
      <c r="C79" s="11">
        <f t="shared" si="18"/>
        <v>68.468400000000003</v>
      </c>
      <c r="D79" s="11">
        <f t="shared" si="19"/>
        <v>19.292618976952735</v>
      </c>
      <c r="E79" s="11">
        <f t="shared" si="20"/>
        <v>152.85044138485935</v>
      </c>
      <c r="F79" s="14">
        <f t="shared" si="24"/>
        <v>72</v>
      </c>
      <c r="G79" s="18">
        <f t="shared" si="26"/>
        <v>407.6</v>
      </c>
      <c r="H79" s="16">
        <f t="shared" si="14"/>
        <v>227.8484</v>
      </c>
      <c r="I79" s="16">
        <f t="shared" si="21"/>
        <v>55.817201128919628</v>
      </c>
      <c r="J79" s="16">
        <f t="shared" si="22"/>
        <v>494.05092196620166</v>
      </c>
      <c r="K79" s="34">
        <f t="shared" si="25"/>
        <v>72</v>
      </c>
      <c r="L79" s="36"/>
      <c r="M79" s="36"/>
      <c r="N79" s="36"/>
      <c r="O79" s="36"/>
      <c r="P79" s="36"/>
      <c r="Q79" s="36"/>
      <c r="R79" s="36"/>
      <c r="S79" s="36"/>
    </row>
    <row r="80" spans="1:19" x14ac:dyDescent="0.25">
      <c r="A80" s="10">
        <v>78</v>
      </c>
      <c r="B80" s="20">
        <f t="shared" si="23"/>
        <v>78</v>
      </c>
      <c r="C80" s="11">
        <f t="shared" si="18"/>
        <v>69.357600000000005</v>
      </c>
      <c r="D80" s="11">
        <f t="shared" si="19"/>
        <v>19.513841511122433</v>
      </c>
      <c r="E80" s="11">
        <f t="shared" si="20"/>
        <v>154.78442729853825</v>
      </c>
      <c r="F80" s="14">
        <f t="shared" si="24"/>
        <v>73</v>
      </c>
      <c r="G80" s="18">
        <f t="shared" si="26"/>
        <v>416.3</v>
      </c>
      <c r="H80" s="16">
        <f t="shared" si="14"/>
        <v>232.71170000000001</v>
      </c>
      <c r="I80" s="16">
        <f t="shared" si="21"/>
        <v>56.868613896200984</v>
      </c>
      <c r="J80" s="16">
        <f t="shared" si="22"/>
        <v>504.35238003588341</v>
      </c>
      <c r="K80" s="34">
        <f t="shared" si="25"/>
        <v>73</v>
      </c>
      <c r="L80" s="36"/>
      <c r="M80" s="36"/>
      <c r="N80" s="36"/>
      <c r="O80" s="36"/>
      <c r="P80" s="36"/>
      <c r="Q80" s="36"/>
      <c r="R80" s="36"/>
      <c r="S80" s="36"/>
    </row>
    <row r="81" spans="1:11" x14ac:dyDescent="0.25">
      <c r="A81" s="10">
        <v>79</v>
      </c>
      <c r="B81" s="20">
        <f t="shared" si="23"/>
        <v>79</v>
      </c>
      <c r="C81" s="11">
        <f t="shared" si="18"/>
        <v>70.246799999999993</v>
      </c>
      <c r="D81" s="11">
        <f t="shared" si="19"/>
        <v>19.734734149853068</v>
      </c>
      <c r="E81" s="11">
        <f t="shared" si="20"/>
        <v>156.7178386443274</v>
      </c>
      <c r="F81" s="14">
        <f t="shared" si="24"/>
        <v>74</v>
      </c>
      <c r="G81" s="1">
        <f>'Sardin 2012'!J8</f>
        <v>425</v>
      </c>
      <c r="H81" s="16">
        <f t="shared" si="14"/>
        <v>237.57499999999999</v>
      </c>
      <c r="I81" s="16">
        <f t="shared" si="21"/>
        <v>57.917471937261162</v>
      </c>
      <c r="J81" s="16">
        <f t="shared" si="22"/>
        <v>514.64938862406314</v>
      </c>
      <c r="K81" s="34">
        <f t="shared" si="25"/>
        <v>74</v>
      </c>
    </row>
    <row r="82" spans="1:11" x14ac:dyDescent="0.25">
      <c r="A82" s="10">
        <v>80</v>
      </c>
      <c r="B82" s="20">
        <f t="shared" si="23"/>
        <v>80</v>
      </c>
      <c r="C82" s="11">
        <f t="shared" si="18"/>
        <v>71.135999999999996</v>
      </c>
      <c r="D82" s="11">
        <f t="shared" si="19"/>
        <v>19.955301551927469</v>
      </c>
      <c r="E82" s="11">
        <f t="shared" si="20"/>
        <v>158.65068353627368</v>
      </c>
      <c r="F82" s="14">
        <v>74</v>
      </c>
      <c r="G82" s="1">
        <f>'Sardin 2012'!S8</f>
        <v>362</v>
      </c>
      <c r="H82" s="16">
        <f t="shared" si="14"/>
        <v>202.358</v>
      </c>
      <c r="I82" s="16">
        <f t="shared" si="21"/>
        <v>50.262030717165921</v>
      </c>
      <c r="J82" s="16">
        <f t="shared" si="22"/>
        <v>439.97988683239731</v>
      </c>
      <c r="K82" s="34">
        <f t="shared" si="25"/>
        <v>75</v>
      </c>
    </row>
    <row r="83" spans="1:11" x14ac:dyDescent="0.25">
      <c r="A83" s="10">
        <v>81</v>
      </c>
      <c r="B83" s="20">
        <f t="shared" si="23"/>
        <v>81</v>
      </c>
      <c r="C83" s="11">
        <f t="shared" si="18"/>
        <v>72.025199999999998</v>
      </c>
      <c r="D83" s="11">
        <f t="shared" si="19"/>
        <v>20.175548252960461</v>
      </c>
      <c r="E83" s="11">
        <f t="shared" si="20"/>
        <v>160.58296987390614</v>
      </c>
      <c r="F83" s="14">
        <f t="shared" si="24"/>
        <v>75</v>
      </c>
      <c r="G83" s="1">
        <f>$G$82+(F83-$F$82)*($G$92-$G$82)/($F$92-$F$82)</f>
        <v>369.3</v>
      </c>
      <c r="H83" s="16">
        <f t="shared" si="14"/>
        <v>206.43870000000001</v>
      </c>
      <c r="I83" s="16">
        <f t="shared" si="21"/>
        <v>51.15657904798293</v>
      </c>
      <c r="J83" s="16">
        <f t="shared" si="22"/>
        <v>448.64511100857027</v>
      </c>
      <c r="K83" s="34">
        <f t="shared" si="25"/>
        <v>76</v>
      </c>
    </row>
    <row r="84" spans="1:11" x14ac:dyDescent="0.25">
      <c r="A84" s="10">
        <v>82</v>
      </c>
      <c r="B84" s="20">
        <f t="shared" si="23"/>
        <v>82</v>
      </c>
      <c r="C84" s="11">
        <f t="shared" si="18"/>
        <v>72.914400000000001</v>
      </c>
      <c r="D84" s="11">
        <f t="shared" si="19"/>
        <v>20.395478670134668</v>
      </c>
      <c r="E84" s="11">
        <f t="shared" si="20"/>
        <v>162.51470535048455</v>
      </c>
      <c r="F84" s="14">
        <f t="shared" si="24"/>
        <v>76</v>
      </c>
      <c r="G84" s="1">
        <f t="shared" ref="G84:G91" si="27">$G$82+(F84-$F$82)*($G$92-$G$82)/($F$92-$F$82)</f>
        <v>376.6</v>
      </c>
      <c r="H84" s="16">
        <f t="shared" si="14"/>
        <v>210.51940000000002</v>
      </c>
      <c r="I84" s="16">
        <f t="shared" si="21"/>
        <v>52.049071342851612</v>
      </c>
      <c r="J84" s="16">
        <f t="shared" si="22"/>
        <v>457.30675425546656</v>
      </c>
      <c r="K84" s="34">
        <f t="shared" si="25"/>
        <v>77</v>
      </c>
    </row>
    <row r="85" spans="1:11" x14ac:dyDescent="0.25">
      <c r="A85" s="10">
        <v>83</v>
      </c>
      <c r="B85" s="20">
        <f t="shared" si="23"/>
        <v>83</v>
      </c>
      <c r="C85" s="11">
        <f t="shared" si="18"/>
        <v>73.803600000000003</v>
      </c>
      <c r="D85" s="11">
        <f t="shared" si="19"/>
        <v>20.615097106698759</v>
      </c>
      <c r="E85" s="11">
        <f t="shared" si="20"/>
        <v>164.44589746083366</v>
      </c>
      <c r="F85" s="14">
        <f t="shared" si="24"/>
        <v>77</v>
      </c>
      <c r="G85" s="1">
        <f t="shared" si="27"/>
        <v>383.9</v>
      </c>
      <c r="H85" s="16">
        <f t="shared" si="14"/>
        <v>214.6001</v>
      </c>
      <c r="I85" s="16">
        <f t="shared" si="21"/>
        <v>52.939552050373152</v>
      </c>
      <c r="J85" s="16">
        <f t="shared" si="22"/>
        <v>465.96489398773321</v>
      </c>
      <c r="K85" s="34">
        <f t="shared" si="25"/>
        <v>78</v>
      </c>
    </row>
    <row r="86" spans="1:11" x14ac:dyDescent="0.25">
      <c r="A86" s="10">
        <v>84</v>
      </c>
      <c r="B86" s="20">
        <f t="shared" si="23"/>
        <v>84</v>
      </c>
      <c r="C86" s="11">
        <f t="shared" si="18"/>
        <v>74.692799999999991</v>
      </c>
      <c r="D86" s="11">
        <f t="shared" si="19"/>
        <v>20.834407756242822</v>
      </c>
      <c r="E86" s="11">
        <f t="shared" si="20"/>
        <v>166.37655350878956</v>
      </c>
      <c r="F86" s="14">
        <f t="shared" si="24"/>
        <v>78</v>
      </c>
      <c r="G86" s="1">
        <f t="shared" si="27"/>
        <v>391.2</v>
      </c>
      <c r="H86" s="16">
        <f t="shared" si="14"/>
        <v>218.6808</v>
      </c>
      <c r="I86" s="16">
        <f t="shared" si="21"/>
        <v>53.828063832009079</v>
      </c>
      <c r="J86" s="16">
        <f t="shared" si="22"/>
        <v>474.61960450741572</v>
      </c>
      <c r="K86" s="34">
        <f t="shared" si="25"/>
        <v>79</v>
      </c>
    </row>
    <row r="87" spans="1:11" x14ac:dyDescent="0.25">
      <c r="A87" s="10">
        <v>85</v>
      </c>
      <c r="B87" s="20">
        <f t="shared" si="23"/>
        <v>85</v>
      </c>
      <c r="C87" s="11">
        <f t="shared" si="18"/>
        <v>75.581999999999994</v>
      </c>
      <c r="D87" s="11">
        <f t="shared" si="19"/>
        <v>21.053414706764119</v>
      </c>
      <c r="E87" s="11">
        <f t="shared" si="20"/>
        <v>168.30668061428082</v>
      </c>
      <c r="F87" s="14">
        <f t="shared" si="24"/>
        <v>79</v>
      </c>
      <c r="G87" s="1">
        <f t="shared" si="27"/>
        <v>398.5</v>
      </c>
      <c r="H87" s="16">
        <f t="shared" si="14"/>
        <v>222.76150000000001</v>
      </c>
      <c r="I87" s="16">
        <f t="shared" si="21"/>
        <v>54.714647665921284</v>
      </c>
      <c r="J87" s="16">
        <f t="shared" si="22"/>
        <v>483.27095718481291</v>
      </c>
      <c r="K87" s="34">
        <f t="shared" si="25"/>
        <v>80</v>
      </c>
    </row>
    <row r="88" spans="1:11" x14ac:dyDescent="0.25">
      <c r="A88" s="10">
        <v>86</v>
      </c>
      <c r="B88" s="20">
        <f t="shared" si="23"/>
        <v>86</v>
      </c>
      <c r="C88" s="11">
        <f t="shared" si="18"/>
        <v>76.471199999999996</v>
      </c>
      <c r="D88" s="11">
        <f t="shared" si="19"/>
        <v>21.272121944536345</v>
      </c>
      <c r="E88" s="11">
        <f t="shared" si="20"/>
        <v>170.23628572006746</v>
      </c>
      <c r="F88" s="14">
        <f t="shared" si="24"/>
        <v>80</v>
      </c>
      <c r="G88" s="1">
        <f t="shared" si="27"/>
        <v>405.8</v>
      </c>
      <c r="H88" s="16">
        <f t="shared" si="14"/>
        <v>226.84220000000002</v>
      </c>
      <c r="I88" s="16">
        <f t="shared" si="21"/>
        <v>55.59934294298791</v>
      </c>
      <c r="J88" s="16">
        <f t="shared" si="22"/>
        <v>491.91902062570398</v>
      </c>
      <c r="K88" s="34">
        <f t="shared" si="25"/>
        <v>81</v>
      </c>
    </row>
    <row r="89" spans="1:11" x14ac:dyDescent="0.25">
      <c r="A89" s="10">
        <v>87</v>
      </c>
      <c r="B89" s="20">
        <f t="shared" si="23"/>
        <v>87</v>
      </c>
      <c r="C89" s="11">
        <f t="shared" si="18"/>
        <v>77.360399999999998</v>
      </c>
      <c r="D89" s="11">
        <f t="shared" si="19"/>
        <v>21.490533357793495</v>
      </c>
      <c r="E89" s="11">
        <f t="shared" si="20"/>
        <v>172.165375598157</v>
      </c>
      <c r="F89" s="14">
        <f t="shared" si="24"/>
        <v>81</v>
      </c>
      <c r="G89" s="1">
        <f t="shared" si="27"/>
        <v>413.1</v>
      </c>
      <c r="H89" s="16">
        <f t="shared" si="14"/>
        <v>230.92290000000003</v>
      </c>
      <c r="I89" s="16">
        <f t="shared" si="21"/>
        <v>56.482187555714752</v>
      </c>
      <c r="J89" s="16">
        <f t="shared" si="22"/>
        <v>500.56386082620321</v>
      </c>
      <c r="K89" s="34">
        <f t="shared" si="25"/>
        <v>82</v>
      </c>
    </row>
    <row r="90" spans="1:11" x14ac:dyDescent="0.25">
      <c r="A90" s="10">
        <v>88</v>
      </c>
      <c r="B90" s="20">
        <f t="shared" si="23"/>
        <v>88</v>
      </c>
      <c r="C90" s="11">
        <f t="shared" si="18"/>
        <v>78.249600000000001</v>
      </c>
      <c r="D90" s="11">
        <f t="shared" si="19"/>
        <v>21.708652740239781</v>
      </c>
      <c r="E90" s="11">
        <f t="shared" si="20"/>
        <v>174.09395685591764</v>
      </c>
      <c r="F90" s="14">
        <f t="shared" si="24"/>
        <v>82</v>
      </c>
      <c r="G90" s="1">
        <f t="shared" si="27"/>
        <v>420.4</v>
      </c>
      <c r="H90" s="16">
        <f t="shared" si="14"/>
        <v>235.00359999999998</v>
      </c>
      <c r="I90" s="16">
        <f t="shared" si="21"/>
        <v>57.363217980684205</v>
      </c>
      <c r="J90" s="16">
        <f t="shared" si="22"/>
        <v>509.20554131635828</v>
      </c>
      <c r="K90" s="34">
        <f t="shared" si="25"/>
        <v>83</v>
      </c>
    </row>
    <row r="91" spans="1:11" x14ac:dyDescent="0.25">
      <c r="A91" s="10">
        <v>89</v>
      </c>
      <c r="B91" s="20">
        <f t="shared" si="23"/>
        <v>89</v>
      </c>
      <c r="C91" s="11">
        <f t="shared" si="18"/>
        <v>79.138799999999989</v>
      </c>
      <c r="D91" s="11">
        <f t="shared" si="19"/>
        <v>21.926483794395324</v>
      </c>
      <c r="E91" s="11">
        <f t="shared" si="20"/>
        <v>176.02203594190516</v>
      </c>
      <c r="F91" s="14">
        <f t="shared" si="24"/>
        <v>83</v>
      </c>
      <c r="G91" s="1">
        <f t="shared" si="27"/>
        <v>427.7</v>
      </c>
      <c r="H91" s="16">
        <f t="shared" si="14"/>
        <v>239.08429999999998</v>
      </c>
      <c r="I91" s="16">
        <f t="shared" si="21"/>
        <v>58.242469355114856</v>
      </c>
      <c r="J91" s="16">
        <f t="shared" si="22"/>
        <v>517.84412329349163</v>
      </c>
      <c r="K91" s="34">
        <f t="shared" si="25"/>
        <v>84</v>
      </c>
    </row>
    <row r="92" spans="1:11" x14ac:dyDescent="0.25">
      <c r="A92" s="10">
        <v>90</v>
      </c>
      <c r="B92" s="20">
        <f t="shared" si="23"/>
        <v>90</v>
      </c>
      <c r="C92" s="11">
        <f t="shared" si="18"/>
        <v>80.027999999999992</v>
      </c>
      <c r="D92" s="11">
        <f t="shared" si="19"/>
        <v>22.144030134787155</v>
      </c>
      <c r="E92" s="11">
        <f t="shared" si="20"/>
        <v>177.94961915142096</v>
      </c>
      <c r="F92" s="14">
        <v>84</v>
      </c>
      <c r="G92" s="1">
        <f>'Sardin 2012'!J9</f>
        <v>435</v>
      </c>
      <c r="H92" s="16">
        <f t="shared" si="14"/>
        <v>243.16499999999999</v>
      </c>
      <c r="I92" s="16">
        <f t="shared" si="21"/>
        <v>59.119975548046618</v>
      </c>
      <c r="J92" s="16">
        <f t="shared" si="22"/>
        <v>526.47966574618113</v>
      </c>
      <c r="K92" s="34">
        <v>84</v>
      </c>
    </row>
    <row r="93" spans="1:11" x14ac:dyDescent="0.25">
      <c r="A93" s="10">
        <v>91</v>
      </c>
      <c r="B93" s="20">
        <f t="shared" si="23"/>
        <v>91</v>
      </c>
      <c r="C93" s="11">
        <f t="shared" si="18"/>
        <v>80.917199999999994</v>
      </c>
      <c r="D93" s="11">
        <f t="shared" si="19"/>
        <v>22.361295290994434</v>
      </c>
      <c r="E93" s="11">
        <f t="shared" si="20"/>
        <v>179.87671263181528</v>
      </c>
      <c r="F93" s="14">
        <v>84</v>
      </c>
      <c r="G93" s="1">
        <f>'Sardin 2012'!S9</f>
        <v>377</v>
      </c>
      <c r="H93" s="16">
        <f t="shared" si="14"/>
        <v>210.74299999999999</v>
      </c>
      <c r="I93" s="16">
        <f t="shared" si="21"/>
        <v>52.097916502275609</v>
      </c>
      <c r="J93" s="16">
        <f t="shared" si="22"/>
        <v>457.78126290812997</v>
      </c>
      <c r="K93" s="34">
        <f t="shared" si="25"/>
        <v>85</v>
      </c>
    </row>
    <row r="94" spans="1:11" x14ac:dyDescent="0.25">
      <c r="A94" s="10">
        <v>92</v>
      </c>
      <c r="B94" s="20">
        <f t="shared" si="23"/>
        <v>92</v>
      </c>
      <c r="C94" s="11">
        <f t="shared" si="18"/>
        <v>81.806399999999996</v>
      </c>
      <c r="D94" s="11">
        <f t="shared" si="19"/>
        <v>22.578282710556032</v>
      </c>
      <c r="E94" s="11">
        <f t="shared" si="20"/>
        <v>181.80332238755173</v>
      </c>
      <c r="F94" s="14">
        <f t="shared" si="24"/>
        <v>85</v>
      </c>
      <c r="G94" s="1">
        <f>$G$93+(F94-$F$93)*($G$103-$G$93)/($F$103-$F$93)</f>
        <v>383.1</v>
      </c>
      <c r="H94" s="16">
        <f t="shared" si="14"/>
        <v>214.15290000000002</v>
      </c>
      <c r="I94" s="16">
        <f t="shared" si="21"/>
        <v>52.842061941841237</v>
      </c>
      <c r="J94" s="16">
        <f t="shared" si="22"/>
        <v>465.01622538204015</v>
      </c>
      <c r="K94" s="34">
        <f t="shared" si="25"/>
        <v>86</v>
      </c>
    </row>
    <row r="95" spans="1:11" x14ac:dyDescent="0.25">
      <c r="A95" s="10">
        <v>93</v>
      </c>
      <c r="B95" s="20">
        <f t="shared" si="23"/>
        <v>93</v>
      </c>
      <c r="C95" s="11">
        <f t="shared" si="18"/>
        <v>82.695599999999999</v>
      </c>
      <c r="D95" s="11">
        <f t="shared" si="19"/>
        <v>22.794995761747849</v>
      </c>
      <c r="E95" s="11">
        <f t="shared" si="20"/>
        <v>183.72945428504417</v>
      </c>
      <c r="F95" s="14">
        <f t="shared" si="24"/>
        <v>86</v>
      </c>
      <c r="G95" s="1">
        <f t="shared" ref="G95:G102" si="28">$G$93+(F95-$F$93)*($G$103-$G$93)/($F$103-$F$93)</f>
        <v>389.2</v>
      </c>
      <c r="H95" s="16">
        <f t="shared" si="14"/>
        <v>217.56279999999998</v>
      </c>
      <c r="I95" s="16">
        <f t="shared" si="21"/>
        <v>53.584829393231026</v>
      </c>
      <c r="J95" s="16">
        <f t="shared" si="22"/>
        <v>472.24878785987738</v>
      </c>
      <c r="K95" s="34">
        <f t="shared" si="25"/>
        <v>87</v>
      </c>
    </row>
    <row r="96" spans="1:11" x14ac:dyDescent="0.25">
      <c r="A96" s="10">
        <v>94</v>
      </c>
      <c r="B96" s="20">
        <f t="shared" si="23"/>
        <v>94</v>
      </c>
      <c r="C96" s="11">
        <f t="shared" si="18"/>
        <v>83.584800000000001</v>
      </c>
      <c r="D96" s="11">
        <f t="shared" si="19"/>
        <v>23.011437736237617</v>
      </c>
      <c r="E96" s="11">
        <f t="shared" si="20"/>
        <v>185.65511405728049</v>
      </c>
      <c r="F96" s="14">
        <f t="shared" si="24"/>
        <v>87</v>
      </c>
      <c r="G96" s="1">
        <f t="shared" si="28"/>
        <v>395.3</v>
      </c>
      <c r="H96" s="16">
        <f t="shared" si="14"/>
        <v>220.9727</v>
      </c>
      <c r="I96" s="16">
        <f t="shared" si="21"/>
        <v>54.326242947845202</v>
      </c>
      <c r="J96" s="16">
        <f t="shared" si="22"/>
        <v>479.47899230083038</v>
      </c>
      <c r="K96" s="34">
        <f t="shared" si="25"/>
        <v>88</v>
      </c>
    </row>
    <row r="97" spans="1:11" x14ac:dyDescent="0.25">
      <c r="A97" s="10"/>
      <c r="B97" s="20"/>
      <c r="C97" s="11"/>
      <c r="D97" s="11"/>
      <c r="E97" s="11"/>
      <c r="F97" s="14">
        <f t="shared" si="24"/>
        <v>88</v>
      </c>
      <c r="G97" s="1">
        <f t="shared" si="28"/>
        <v>401.4</v>
      </c>
      <c r="H97" s="16">
        <f t="shared" si="14"/>
        <v>224.38259999999997</v>
      </c>
      <c r="I97" s="16">
        <f t="shared" si="21"/>
        <v>55.06632591089987</v>
      </c>
      <c r="J97" s="16">
        <f t="shared" si="22"/>
        <v>486.70687929481716</v>
      </c>
      <c r="K97" s="34">
        <f t="shared" si="25"/>
        <v>89</v>
      </c>
    </row>
    <row r="98" spans="1:11" x14ac:dyDescent="0.25">
      <c r="A98" s="10"/>
      <c r="B98" s="20"/>
      <c r="C98" s="11"/>
      <c r="D98" s="11"/>
      <c r="E98" s="11"/>
      <c r="F98" s="14">
        <f t="shared" si="24"/>
        <v>89</v>
      </c>
      <c r="G98" s="1">
        <f t="shared" si="28"/>
        <v>407.5</v>
      </c>
      <c r="H98" s="16">
        <f t="shared" ref="H98:H104" si="29">G98*1.3*0.43</f>
        <v>227.79249999999999</v>
      </c>
      <c r="I98" s="16">
        <f t="shared" si="21"/>
        <v>55.805100838632903</v>
      </c>
      <c r="J98" s="16">
        <f t="shared" si="22"/>
        <v>493.93248812728558</v>
      </c>
      <c r="K98" s="34">
        <f t="shared" si="25"/>
        <v>90</v>
      </c>
    </row>
    <row r="99" spans="1:11" x14ac:dyDescent="0.25">
      <c r="A99" s="10"/>
      <c r="B99" s="20"/>
      <c r="C99" s="11"/>
      <c r="D99" s="11"/>
      <c r="E99" s="11"/>
      <c r="F99" s="14">
        <f t="shared" si="24"/>
        <v>90</v>
      </c>
      <c r="G99" s="1">
        <f t="shared" si="28"/>
        <v>413.6</v>
      </c>
      <c r="H99" s="16">
        <f t="shared" si="29"/>
        <v>231.20240000000001</v>
      </c>
      <c r="I99" s="16">
        <f t="shared" si="21"/>
        <v>56.542589573218741</v>
      </c>
      <c r="J99" s="16">
        <f t="shared" si="22"/>
        <v>501.15585684002258</v>
      </c>
      <c r="K99" s="34">
        <f t="shared" si="25"/>
        <v>91</v>
      </c>
    </row>
    <row r="100" spans="1:11" x14ac:dyDescent="0.25">
      <c r="A100" s="10"/>
      <c r="B100" s="20"/>
      <c r="C100" s="11"/>
      <c r="D100" s="11"/>
      <c r="E100" s="11"/>
      <c r="F100" s="14">
        <f t="shared" si="24"/>
        <v>91</v>
      </c>
      <c r="G100" s="1">
        <f t="shared" si="28"/>
        <v>419.7</v>
      </c>
      <c r="H100" s="16">
        <f t="shared" si="29"/>
        <v>234.6123</v>
      </c>
      <c r="I100" s="16">
        <f t="shared" si="21"/>
        <v>57.278813275565163</v>
      </c>
      <c r="J100" s="16">
        <f t="shared" si="22"/>
        <v>508.3770222882759</v>
      </c>
      <c r="K100" s="34">
        <f t="shared" si="25"/>
        <v>92</v>
      </c>
    </row>
    <row r="101" spans="1:11" x14ac:dyDescent="0.25">
      <c r="A101" s="10"/>
      <c r="B101" s="20"/>
      <c r="C101" s="11"/>
      <c r="D101" s="11"/>
      <c r="E101" s="11"/>
      <c r="F101" s="14">
        <f t="shared" si="24"/>
        <v>92</v>
      </c>
      <c r="G101" s="1">
        <f t="shared" si="28"/>
        <v>425.8</v>
      </c>
      <c r="H101" s="16">
        <f t="shared" si="29"/>
        <v>238.02220000000003</v>
      </c>
      <c r="I101" s="16">
        <f t="shared" si="21"/>
        <v>58.013792456148977</v>
      </c>
      <c r="J101" s="16">
        <f t="shared" si="22"/>
        <v>515.59602019445958</v>
      </c>
      <c r="K101" s="34">
        <f t="shared" si="25"/>
        <v>93</v>
      </c>
    </row>
    <row r="102" spans="1:11" x14ac:dyDescent="0.25">
      <c r="A102" s="10"/>
      <c r="B102" s="20"/>
      <c r="C102" s="11"/>
      <c r="D102" s="11"/>
      <c r="E102" s="11"/>
      <c r="F102" s="14">
        <f t="shared" si="24"/>
        <v>93</v>
      </c>
      <c r="G102" s="1">
        <f t="shared" si="28"/>
        <v>431.9</v>
      </c>
      <c r="H102" s="16">
        <f t="shared" si="29"/>
        <v>241.43210000000002</v>
      </c>
      <c r="I102" s="16">
        <f t="shared" si="21"/>
        <v>58.747547004034544</v>
      </c>
      <c r="J102" s="16">
        <f t="shared" si="22"/>
        <v>522.81288519869349</v>
      </c>
      <c r="K102" s="34">
        <f t="shared" si="25"/>
        <v>94</v>
      </c>
    </row>
    <row r="103" spans="1:11" x14ac:dyDescent="0.25">
      <c r="A103" s="10"/>
      <c r="B103" s="20"/>
      <c r="C103" s="11"/>
      <c r="D103" s="11"/>
      <c r="E103" s="11"/>
      <c r="F103" s="8">
        <v>94</v>
      </c>
      <c r="G103" s="1">
        <f>'Sardin 2012'!J10</f>
        <v>438</v>
      </c>
      <c r="H103" s="16">
        <f t="shared" si="29"/>
        <v>244.84199999999998</v>
      </c>
      <c r="I103" s="16">
        <f t="shared" si="21"/>
        <v>59.480096214206256</v>
      </c>
      <c r="J103" s="16">
        <f t="shared" si="22"/>
        <v>530.02765090640912</v>
      </c>
      <c r="K103" s="34">
        <v>94</v>
      </c>
    </row>
    <row r="104" spans="1:11" x14ac:dyDescent="0.25">
      <c r="F104" s="8">
        <v>94</v>
      </c>
      <c r="G104" s="1">
        <v>0</v>
      </c>
      <c r="H104" s="16">
        <f t="shared" si="29"/>
        <v>0</v>
      </c>
      <c r="I104" s="16">
        <v>0</v>
      </c>
      <c r="J104" s="16">
        <f t="shared" si="22"/>
        <v>0</v>
      </c>
    </row>
    <row r="105" spans="1:11" x14ac:dyDescent="0.25">
      <c r="F105" s="8"/>
    </row>
    <row r="106" spans="1:11" x14ac:dyDescent="0.25">
      <c r="F106" s="8"/>
    </row>
    <row r="107" spans="1:11" x14ac:dyDescent="0.25">
      <c r="F107" s="8"/>
    </row>
    <row r="108" spans="1:11" x14ac:dyDescent="0.25">
      <c r="F108" s="8"/>
    </row>
    <row r="109" spans="1:11" x14ac:dyDescent="0.25">
      <c r="F109" s="8"/>
    </row>
    <row r="110" spans="1:11" x14ac:dyDescent="0.25">
      <c r="F110" s="8"/>
    </row>
    <row r="111" spans="1:11" x14ac:dyDescent="0.25">
      <c r="F111" s="8"/>
    </row>
    <row r="112" spans="1:11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Sardin 2012</vt:lpstr>
      <vt:lpstr>Quantification C</vt:lpstr>
    </vt:vector>
  </TitlesOfParts>
  <Company>CNPF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KASSIMI Sarah</cp:lastModifiedBy>
  <dcterms:created xsi:type="dcterms:W3CDTF">2019-08-21T16:03:59Z</dcterms:created>
  <dcterms:modified xsi:type="dcterms:W3CDTF">2020-02-19T13:45:34Z</dcterms:modified>
</cp:coreProperties>
</file>