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ASLGF Terre de Peyre\Dossier Labellisation\"/>
    </mc:Choice>
  </mc:AlternateContent>
  <bookViews>
    <workbookView xWindow="0" yWindow="0" windowWidth="17970" windowHeight="8280"/>
  </bookViews>
  <sheets>
    <sheet name="Quantification 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" i="2" l="1"/>
  <c r="W5" i="2"/>
  <c r="W6" i="2"/>
  <c r="W3" i="2"/>
  <c r="W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2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3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2" i="2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W14" i="2" l="1"/>
  <c r="W11" i="2"/>
  <c r="G4" i="2"/>
  <c r="H4" i="2" s="1"/>
  <c r="G5" i="2"/>
  <c r="G6" i="2"/>
  <c r="H6" i="2" s="1"/>
  <c r="G7" i="2"/>
  <c r="G8" i="2"/>
  <c r="G9" i="2"/>
  <c r="G10" i="2"/>
  <c r="H10" i="2" s="1"/>
  <c r="G11" i="2"/>
  <c r="H11" i="2" s="1"/>
  <c r="G12" i="2"/>
  <c r="H12" i="2" s="1"/>
  <c r="G13" i="2"/>
  <c r="G14" i="2"/>
  <c r="H14" i="2" s="1"/>
  <c r="G15" i="2"/>
  <c r="G16" i="2"/>
  <c r="G17" i="2"/>
  <c r="G18" i="2"/>
  <c r="G19" i="2"/>
  <c r="G3" i="2"/>
  <c r="H3" i="2" s="1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G59" i="2"/>
  <c r="G60" i="2"/>
  <c r="G61" i="2"/>
  <c r="G62" i="2"/>
  <c r="G63" i="2"/>
  <c r="G64" i="2"/>
  <c r="G65" i="2"/>
  <c r="G66" i="2"/>
  <c r="G67" i="2"/>
  <c r="G68" i="2"/>
  <c r="G52" i="2"/>
  <c r="G53" i="2"/>
  <c r="G54" i="2"/>
  <c r="G55" i="2"/>
  <c r="G51" i="2"/>
  <c r="G45" i="2"/>
  <c r="G46" i="2"/>
  <c r="G47" i="2"/>
  <c r="G48" i="2"/>
  <c r="H48" i="2" s="1"/>
  <c r="G44" i="2"/>
  <c r="G38" i="2"/>
  <c r="G39" i="2"/>
  <c r="G40" i="2"/>
  <c r="G41" i="2"/>
  <c r="G37" i="2"/>
  <c r="G31" i="2"/>
  <c r="G32" i="2"/>
  <c r="G33" i="2"/>
  <c r="G34" i="2"/>
  <c r="G30" i="2"/>
  <c r="G27" i="2"/>
  <c r="G26" i="2"/>
  <c r="G23" i="2"/>
  <c r="G22" i="2"/>
  <c r="H22" i="2" s="1"/>
  <c r="G57" i="2"/>
  <c r="G50" i="2"/>
  <c r="G43" i="2"/>
  <c r="G36" i="2"/>
  <c r="G29" i="2"/>
  <c r="H29" i="2" s="1"/>
  <c r="G25" i="2"/>
  <c r="G21" i="2"/>
  <c r="K58" i="2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52" i="2"/>
  <c r="K53" i="2" s="1"/>
  <c r="K54" i="2" s="1"/>
  <c r="K55" i="2" s="1"/>
  <c r="K56" i="2" s="1"/>
  <c r="K51" i="2"/>
  <c r="K44" i="2"/>
  <c r="K45" i="2" s="1"/>
  <c r="K46" i="2" s="1"/>
  <c r="K47" i="2" s="1"/>
  <c r="K48" i="2" s="1"/>
  <c r="K49" i="2" s="1"/>
  <c r="K37" i="2"/>
  <c r="K38" i="2" s="1"/>
  <c r="K39" i="2" s="1"/>
  <c r="K40" i="2" s="1"/>
  <c r="K41" i="2" s="1"/>
  <c r="K42" i="2" s="1"/>
  <c r="K30" i="2"/>
  <c r="K31" i="2" s="1"/>
  <c r="K32" i="2" s="1"/>
  <c r="K33" i="2" s="1"/>
  <c r="K34" i="2" s="1"/>
  <c r="K35" i="2" s="1"/>
  <c r="K26" i="2"/>
  <c r="K27" i="2" s="1"/>
  <c r="K28" i="2" s="1"/>
  <c r="K23" i="2"/>
  <c r="K24" i="2" s="1"/>
  <c r="K22" i="2"/>
  <c r="K3" i="2"/>
  <c r="K4" i="2" s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F63" i="2"/>
  <c r="F64" i="2" s="1"/>
  <c r="F65" i="2" s="1"/>
  <c r="F66" i="2" s="1"/>
  <c r="F67" i="2" s="1"/>
  <c r="F68" i="2" s="1"/>
  <c r="F69" i="2" s="1"/>
  <c r="F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2" i="2" s="1"/>
  <c r="F23" i="2" s="1"/>
  <c r="F24" i="2" s="1"/>
  <c r="F26" i="2" s="1"/>
  <c r="F27" i="2" s="1"/>
  <c r="F28" i="2" s="1"/>
  <c r="F30" i="2" s="1"/>
  <c r="F31" i="2" s="1"/>
  <c r="F32" i="2" s="1"/>
  <c r="F33" i="2" s="1"/>
  <c r="F34" i="2" s="1"/>
  <c r="F35" i="2" s="1"/>
  <c r="F37" i="2" s="1"/>
  <c r="F38" i="2" s="1"/>
  <c r="F39" i="2" s="1"/>
  <c r="F40" i="2" s="1"/>
  <c r="F41" i="2" s="1"/>
  <c r="F42" i="2" s="1"/>
  <c r="F44" i="2" s="1"/>
  <c r="F45" i="2" s="1"/>
  <c r="F46" i="2" s="1"/>
  <c r="F47" i="2" s="1"/>
  <c r="F48" i="2" s="1"/>
  <c r="F49" i="2" s="1"/>
  <c r="F51" i="2" s="1"/>
  <c r="F52" i="2" s="1"/>
  <c r="F53" i="2" s="1"/>
  <c r="F54" i="2" s="1"/>
  <c r="F55" i="2" s="1"/>
  <c r="F56" i="2" s="1"/>
  <c r="F58" i="2" s="1"/>
  <c r="F59" i="2" s="1"/>
  <c r="F60" i="2" s="1"/>
  <c r="F61" i="2" s="1"/>
  <c r="F62" i="2" s="1"/>
  <c r="H5" i="2"/>
  <c r="H7" i="2"/>
  <c r="H8" i="2"/>
  <c r="H9" i="2"/>
  <c r="H13" i="2"/>
  <c r="H15" i="2"/>
  <c r="H16" i="2"/>
  <c r="H35" i="2"/>
  <c r="H2" i="2"/>
  <c r="H49" i="2" l="1"/>
  <c r="H36" i="2"/>
  <c r="H23" i="2"/>
  <c r="H30" i="2"/>
  <c r="H17" i="2"/>
  <c r="W13" i="2" l="1"/>
  <c r="I35" i="2" l="1"/>
  <c r="I48" i="2"/>
  <c r="J49" i="2"/>
  <c r="I36" i="2"/>
  <c r="F3" i="2"/>
  <c r="H21" i="2" l="1"/>
  <c r="J48" i="2"/>
  <c r="J35" i="2"/>
  <c r="I29" i="2"/>
  <c r="J29" i="2" s="1"/>
  <c r="I30" i="2"/>
  <c r="J30" i="2" s="1"/>
  <c r="J36" i="2"/>
  <c r="H18" i="2" l="1"/>
  <c r="H19" i="2"/>
  <c r="H20" i="2"/>
  <c r="W7" i="2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P6" i="2"/>
  <c r="S5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P7" i="2" l="1"/>
  <c r="S6" i="2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H28" i="2" l="1"/>
  <c r="P8" i="2"/>
  <c r="S7" i="2"/>
  <c r="I22" i="2"/>
  <c r="J22" i="2" s="1"/>
  <c r="I23" i="2"/>
  <c r="J23" i="2" s="1"/>
  <c r="H24" i="2" l="1"/>
  <c r="I24" i="2" s="1"/>
  <c r="J24" i="2" s="1"/>
  <c r="H25" i="2"/>
  <c r="I25" i="2" s="1"/>
  <c r="J25" i="2" s="1"/>
  <c r="H26" i="2"/>
  <c r="I26" i="2" s="1"/>
  <c r="J26" i="2" s="1"/>
  <c r="H27" i="2"/>
  <c r="I27" i="2" s="1"/>
  <c r="J27" i="2" s="1"/>
  <c r="P9" i="2"/>
  <c r="S8" i="2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I20" i="2"/>
  <c r="J20" i="2" s="1"/>
  <c r="I28" i="2"/>
  <c r="J28" i="2" s="1"/>
  <c r="P10" i="2" l="1"/>
  <c r="S9" i="2"/>
  <c r="P11" i="2" l="1"/>
  <c r="S10" i="2"/>
  <c r="P12" i="2" l="1"/>
  <c r="S11" i="2"/>
  <c r="H34" i="2" l="1"/>
  <c r="P13" i="2"/>
  <c r="S12" i="2"/>
  <c r="I34" i="2" l="1"/>
  <c r="J34" i="2" s="1"/>
  <c r="H31" i="2"/>
  <c r="I31" i="2" s="1"/>
  <c r="J31" i="2" s="1"/>
  <c r="H32" i="2"/>
  <c r="I32" i="2" s="1"/>
  <c r="J32" i="2" s="1"/>
  <c r="H33" i="2"/>
  <c r="I33" i="2" s="1"/>
  <c r="J33" i="2" s="1"/>
  <c r="P14" i="2"/>
  <c r="S13" i="2"/>
  <c r="P15" i="2" l="1"/>
  <c r="S14" i="2"/>
  <c r="P16" i="2" l="1"/>
  <c r="S15" i="2"/>
  <c r="P17" i="2" l="1"/>
  <c r="S16" i="2"/>
  <c r="P18" i="2" l="1"/>
  <c r="S17" i="2"/>
  <c r="P19" i="2" l="1"/>
  <c r="S18" i="2"/>
  <c r="S19" i="2" l="1"/>
  <c r="P20" i="2"/>
  <c r="S20" i="2" l="1"/>
  <c r="P21" i="2"/>
  <c r="P22" i="2" l="1"/>
  <c r="S21" i="2"/>
  <c r="P23" i="2" l="1"/>
  <c r="S22" i="2"/>
  <c r="P24" i="2" l="1"/>
  <c r="S23" i="2"/>
  <c r="H47" i="2" l="1"/>
  <c r="I47" i="2" s="1"/>
  <c r="J47" i="2" s="1"/>
  <c r="P25" i="2"/>
  <c r="S24" i="2"/>
  <c r="H37" i="2" l="1"/>
  <c r="I37" i="2" s="1"/>
  <c r="J37" i="2" s="1"/>
  <c r="H38" i="2"/>
  <c r="I38" i="2" s="1"/>
  <c r="J38" i="2" s="1"/>
  <c r="H39" i="2"/>
  <c r="I39" i="2" s="1"/>
  <c r="J39" i="2" s="1"/>
  <c r="H40" i="2"/>
  <c r="H41" i="2"/>
  <c r="I41" i="2" s="1"/>
  <c r="J41" i="2" s="1"/>
  <c r="H42" i="2"/>
  <c r="I42" i="2" s="1"/>
  <c r="J42" i="2" s="1"/>
  <c r="H43" i="2"/>
  <c r="I43" i="2" s="1"/>
  <c r="J43" i="2" s="1"/>
  <c r="H44" i="2"/>
  <c r="I44" i="2" s="1"/>
  <c r="J44" i="2" s="1"/>
  <c r="H45" i="2"/>
  <c r="I45" i="2" s="1"/>
  <c r="J45" i="2" s="1"/>
  <c r="H46" i="2"/>
  <c r="I46" i="2" s="1"/>
  <c r="J46" i="2" s="1"/>
  <c r="P26" i="2"/>
  <c r="S25" i="2"/>
  <c r="I40" i="2" l="1"/>
  <c r="J40" i="2" s="1"/>
  <c r="W10" i="2"/>
  <c r="P27" i="2"/>
  <c r="S26" i="2"/>
  <c r="P28" i="2" l="1"/>
  <c r="S27" i="2"/>
  <c r="P29" i="2" l="1"/>
  <c r="S28" i="2"/>
  <c r="P30" i="2" l="1"/>
  <c r="S29" i="2"/>
  <c r="P31" i="2" l="1"/>
  <c r="S30" i="2"/>
  <c r="P32" i="2" l="1"/>
  <c r="S31" i="2"/>
  <c r="P33" i="2" l="1"/>
  <c r="S32" i="2"/>
  <c r="P34" i="2" l="1"/>
  <c r="S33" i="2"/>
  <c r="P35" i="2" l="1"/>
  <c r="S34" i="2"/>
  <c r="P36" i="2" l="1"/>
  <c r="S35" i="2"/>
  <c r="P37" i="2" l="1"/>
  <c r="S36" i="2"/>
  <c r="P38" i="2" l="1"/>
  <c r="S37" i="2"/>
  <c r="P39" i="2" l="1"/>
  <c r="S38" i="2"/>
  <c r="P40" i="2" l="1"/>
  <c r="S39" i="2"/>
  <c r="P41" i="2" l="1"/>
  <c r="S40" i="2"/>
  <c r="P42" i="2" l="1"/>
  <c r="S41" i="2"/>
  <c r="P43" i="2" l="1"/>
  <c r="S42" i="2"/>
  <c r="P44" i="2" l="1"/>
  <c r="S43" i="2"/>
  <c r="P45" i="2" l="1"/>
  <c r="S44" i="2"/>
  <c r="P46" i="2" l="1"/>
  <c r="S45" i="2"/>
  <c r="P47" i="2" l="1"/>
  <c r="S46" i="2"/>
  <c r="P48" i="2" l="1"/>
  <c r="S47" i="2"/>
  <c r="P49" i="2" l="1"/>
  <c r="S48" i="2"/>
  <c r="S49" i="2" l="1"/>
  <c r="G58" i="2" l="1"/>
  <c r="G70" i="2"/>
</calcChain>
</file>

<file path=xl/sharedStrings.xml><?xml version="1.0" encoding="utf-8"?>
<sst xmlns="http://schemas.openxmlformats.org/spreadsheetml/2006/main" count="34" uniqueCount="29">
  <si>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</si>
  <si>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</si>
  <si>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</si>
  <si>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</si>
  <si>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</si>
  <si>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</si>
  <si>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</si>
  <si>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</si>
  <si>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</si>
  <si>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</si>
  <si>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</si>
  <si>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</si>
  <si>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</si>
  <si>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</si>
  <si>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</si>
  <si>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</si>
  <si>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</si>
  <si>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</si>
  <si>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</si>
  <si>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</si>
  <si>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</si>
  <si>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</si>
  <si>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</si>
  <si>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</si>
  <si>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</si>
  <si>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</si>
  <si>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r>
      <t>Biomasse totale mélèze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</si>
  <si>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V (m³/ha)</t>
  </si>
  <si>
    <t>Biomasse 
totale (tCO₂/ha)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</si>
</sst>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mélèze d'Europe</a:t>
            </a:r>
            <a:endParaRPr lang="fr-FR" b="1" baseline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mélèze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C'!$F$2:$F$70</c:f>
              <c:numCache>
                <c:formatCode>General</c:formatCode>
                <c:ptCount val="6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24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42</c:v>
                </c:pt>
                <c:pt idx="49">
                  <c:v>43</c:v>
                </c:pt>
                <c:pt idx="50">
                  <c:v>44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48</c:v>
                </c:pt>
                <c:pt idx="56">
                  <c:v>49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</c:numCache>
            </c:numRef>
          </c:xVal>
          <c:yVal>
            <c:numRef>
              <c:f>'Quantification C'!$J$2:$J$70</c:f>
              <c:numCache>
                <c:formatCode>0.0</c:formatCode>
                <c:ptCount val="69"/>
                <c:pt idx="0" formatCode="General">
                  <c:v>0</c:v>
                </c:pt>
                <c:pt idx="1">
                  <c:v>9.4234801846315648</c:v>
                </c:pt>
                <c:pt idx="2">
                  <c:v>18.434408320281577</c:v>
                </c:pt>
                <c:pt idx="3">
                  <c:v>27.312102852927946</c:v>
                </c:pt>
                <c:pt idx="4">
                  <c:v>36.107669092678883</c:v>
                </c:pt>
                <c:pt idx="5">
                  <c:v>44.844269641418293</c:v>
                </c:pt>
                <c:pt idx="6">
                  <c:v>53.5351174143264</c:v>
                </c:pt>
                <c:pt idx="7">
                  <c:v>62.188730266935018</c:v>
                </c:pt>
                <c:pt idx="8">
                  <c:v>70.811041221906891</c:v>
                </c:pt>
                <c:pt idx="9">
                  <c:v>79.406411126373158</c:v>
                </c:pt>
                <c:pt idx="10">
                  <c:v>87.978174899288021</c:v>
                </c:pt>
                <c:pt idx="11">
                  <c:v>96.528961879245401</c:v>
                </c:pt>
                <c:pt idx="12">
                  <c:v>105.06089592323821</c:v>
                </c:pt>
                <c:pt idx="13">
                  <c:v>113.57572672687924</c:v>
                </c:pt>
                <c:pt idx="14">
                  <c:v>122.07491951046114</c:v>
                </c:pt>
                <c:pt idx="15">
                  <c:v>130.55971831619283</c:v>
                </c:pt>
                <c:pt idx="16">
                  <c:v>139.03119192982737</c:v>
                </c:pt>
                <c:pt idx="17">
                  <c:v>147.49026798790302</c:v>
                </c:pt>
                <c:pt idx="18">
                  <c:v>155.93775882820455</c:v>
                </c:pt>
                <c:pt idx="19">
                  <c:v>128.74270297836003</c:v>
                </c:pt>
                <c:pt idx="20">
                  <c:v>153.22371186614836</c:v>
                </c:pt>
                <c:pt idx="21">
                  <c:v>177.61148225294494</c:v>
                </c:pt>
                <c:pt idx="22">
                  <c:v>201.92063702336623</c:v>
                </c:pt>
                <c:pt idx="23">
                  <c:v>166.78293977832863</c:v>
                </c:pt>
                <c:pt idx="24">
                  <c:v>188.42454454363443</c:v>
                </c:pt>
                <c:pt idx="25">
                  <c:v>210.0081668012941</c:v>
                </c:pt>
                <c:pt idx="26">
                  <c:v>231.54060536306486</c:v>
                </c:pt>
                <c:pt idx="27">
                  <c:v>192.47566296316532</c:v>
                </c:pt>
                <c:pt idx="28">
                  <c:v>211.57989792897527</c:v>
                </c:pt>
                <c:pt idx="29">
                  <c:v>230.64436776020281</c:v>
                </c:pt>
                <c:pt idx="30">
                  <c:v>249.67282178538537</c:v>
                </c:pt>
                <c:pt idx="31">
                  <c:v>268.66839076988151</c:v>
                </c:pt>
                <c:pt idx="32">
                  <c:v>287.63372643257628</c:v>
                </c:pt>
                <c:pt idx="33">
                  <c:v>306.57110217476514</c:v>
                </c:pt>
                <c:pt idx="34">
                  <c:v>235.57269835021739</c:v>
                </c:pt>
                <c:pt idx="35">
                  <c:v>252.80368978904485</c:v>
                </c:pt>
                <c:pt idx="36">
                  <c:v>270.00808353321963</c:v>
                </c:pt>
                <c:pt idx="37">
                  <c:v>287.18781271272871</c:v>
                </c:pt>
                <c:pt idx="38">
                  <c:v>304.3445602390621</c:v>
                </c:pt>
                <c:pt idx="39">
                  <c:v>321.47980377066716</c:v>
                </c:pt>
                <c:pt idx="40">
                  <c:v>338.59485058221645</c:v>
                </c:pt>
                <c:pt idx="41">
                  <c:v>255.71013753254616</c:v>
                </c:pt>
                <c:pt idx="42">
                  <c:v>271.12437982914275</c:v>
                </c:pt>
                <c:pt idx="43">
                  <c:v>286.51891307475506</c:v>
                </c:pt>
                <c:pt idx="44">
                  <c:v>301.89494535388934</c:v>
                </c:pt>
                <c:pt idx="45">
                  <c:v>317.25355162035777</c:v>
                </c:pt>
                <c:pt idx="46">
                  <c:v>332.59569423900763</c:v>
                </c:pt>
                <c:pt idx="47">
                  <c:v>347.92223953697521</c:v>
                </c:pt>
                <c:pt idx="48">
                  <c:v>258.39234861284348</c:v>
                </c:pt>
                <c:pt idx="49">
                  <c:v>272.68702100091002</c:v>
                </c:pt>
                <c:pt idx="50">
                  <c:v>286.96485004460743</c:v>
                </c:pt>
                <c:pt idx="51">
                  <c:v>301.22679191692959</c:v>
                </c:pt>
                <c:pt idx="52">
                  <c:v>315.4737048324921</c:v>
                </c:pt>
                <c:pt idx="53">
                  <c:v>329.70636314748066</c:v>
                </c:pt>
                <c:pt idx="54">
                  <c:v>343.92546889640727</c:v>
                </c:pt>
                <c:pt idx="55">
                  <c:v>257.05132222059098</c:v>
                </c:pt>
                <c:pt idx="56">
                  <c:v>270.11971783077769</c:v>
                </c:pt>
                <c:pt idx="57">
                  <c:v>283.1738887162237</c:v>
                </c:pt>
                <c:pt idx="58">
                  <c:v>296.21458319381429</c:v>
                </c:pt>
                <c:pt idx="59">
                  <c:v>309.24247828757859</c:v>
                </c:pt>
                <c:pt idx="60">
                  <c:v>322.25818930207646</c:v>
                </c:pt>
                <c:pt idx="61">
                  <c:v>335.26227776744742</c:v>
                </c:pt>
                <c:pt idx="62">
                  <c:v>348.25525808679191</c:v>
                </c:pt>
                <c:pt idx="63">
                  <c:v>361.2376031393249</c:v>
                </c:pt>
                <c:pt idx="64">
                  <c:v>374.20974903573409</c:v>
                </c:pt>
                <c:pt idx="65">
                  <c:v>387.17209917956251</c:v>
                </c:pt>
                <c:pt idx="66">
                  <c:v>400.12502775620351</c:v>
                </c:pt>
                <c:pt idx="67">
                  <c:v>413.06888274647389</c:v>
                </c:pt>
                <c:pt idx="68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'Quantification C'!$E$2:$E$62</c:f>
              <c:numCache>
                <c:formatCode>0.0</c:formatCode>
                <c:ptCount val="61"/>
                <c:pt idx="0">
                  <c:v>0</c:v>
                </c:pt>
                <c:pt idx="1">
                  <c:v>1.3046205557992308</c:v>
                </c:pt>
                <c:pt idx="2">
                  <c:v>2.5448398666007854</c:v>
                </c:pt>
                <c:pt idx="3">
                  <c:v>3.7642608080083622</c:v>
                </c:pt>
                <c:pt idx="4">
                  <c:v>4.9708611505968179</c:v>
                </c:pt>
                <c:pt idx="5">
                  <c:v>6.1682566815192894</c:v>
                </c:pt>
                <c:pt idx="6">
                  <c:v>7.3585099967312573</c:v>
                </c:pt>
                <c:pt idx="7">
                  <c:v>8.5429507720937838</c:v>
                </c:pt>
                <c:pt idx="8">
                  <c:v>9.722505179339672</c:v>
                </c:pt>
                <c:pt idx="9">
                  <c:v>10.897853966474379</c:v>
                </c:pt>
                <c:pt idx="10">
                  <c:v>12.069517729464268</c:v>
                </c:pt>
                <c:pt idx="11">
                  <c:v>13.23790691998299</c:v>
                </c:pt>
                <c:pt idx="12">
                  <c:v>14.403353081734846</c:v>
                </c:pt>
                <c:pt idx="13">
                  <c:v>15.566129350136606</c:v>
                </c:pt>
                <c:pt idx="14">
                  <c:v>16.726464452717963</c:v>
                </c:pt>
                <c:pt idx="15">
                  <c:v>17.884552590107152</c:v>
                </c:pt>
                <c:pt idx="16">
                  <c:v>19.040560604605162</c:v>
                </c:pt>
                <c:pt idx="17">
                  <c:v>20.194633304480689</c:v>
                </c:pt>
                <c:pt idx="18">
                  <c:v>21.346897499344415</c:v>
                </c:pt>
                <c:pt idx="19">
                  <c:v>22.497465113064344</c:v>
                </c:pt>
                <c:pt idx="20">
                  <c:v>23.646435622634961</c:v>
                </c:pt>
                <c:pt idx="21">
                  <c:v>24.793897995410774</c:v>
                </c:pt>
                <c:pt idx="22">
                  <c:v>25.939932246888109</c:v>
                </c:pt>
                <c:pt idx="23">
                  <c:v>27.084610707247457</c:v>
                </c:pt>
                <c:pt idx="24">
                  <c:v>28.227999061412319</c:v>
                </c:pt>
                <c:pt idx="25">
                  <c:v>29.370157210880436</c:v>
                </c:pt>
                <c:pt idx="26">
                  <c:v>30.511139993780432</c:v>
                </c:pt>
                <c:pt idx="27">
                  <c:v>31.650997791034701</c:v>
                </c:pt>
                <c:pt idx="28">
                  <c:v>32.789777040195823</c:v>
                </c:pt>
                <c:pt idx="29">
                  <c:v>33.927520673815131</c:v>
                </c:pt>
                <c:pt idx="30">
                  <c:v>35.064268495647781</c:v>
                </c:pt>
                <c:pt idx="31">
                  <c:v>36.200057505288171</c:v>
                </c:pt>
                <c:pt idx="32">
                  <c:v>37.334922179740161</c:v>
                </c:pt>
                <c:pt idx="33">
                  <c:v>38.468894718802311</c:v>
                </c:pt>
                <c:pt idx="34">
                  <c:v>39.602005259873792</c:v>
                </c:pt>
                <c:pt idx="35">
                  <c:v>40.734282066778803</c:v>
                </c:pt>
                <c:pt idx="36">
                  <c:v>41.86575169640458</c:v>
                </c:pt>
                <c:pt idx="37">
                  <c:v>42.996439146303501</c:v>
                </c:pt>
                <c:pt idx="38">
                  <c:v>44.126367985889502</c:v>
                </c:pt>
                <c:pt idx="39">
                  <c:v>45.255560473435786</c:v>
                </c:pt>
                <c:pt idx="40">
                  <c:v>46.384037660735203</c:v>
                </c:pt>
                <c:pt idx="41">
                  <c:v>47.511819486999961</c:v>
                </c:pt>
                <c:pt idx="42">
                  <c:v>48.638924863342389</c:v>
                </c:pt>
                <c:pt idx="43">
                  <c:v>49.765371748983348</c:v>
                </c:pt>
                <c:pt idx="44">
                  <c:v>50.891177220171684</c:v>
                </c:pt>
                <c:pt idx="45">
                  <c:v>52.016357532661729</c:v>
                </c:pt>
                <c:pt idx="46">
                  <c:v>53.1409281784806</c:v>
                </c:pt>
                <c:pt idx="47">
                  <c:v>54.264903937619977</c:v>
                </c:pt>
                <c:pt idx="48">
                  <c:v>55.388298925204424</c:v>
                </c:pt>
                <c:pt idx="49">
                  <c:v>56.511126634618201</c:v>
                </c:pt>
                <c:pt idx="50">
                  <c:v>57.633399977011848</c:v>
                </c:pt>
                <c:pt idx="51">
                  <c:v>58.755131317559233</c:v>
                </c:pt>
                <c:pt idx="52">
                  <c:v>59.876332508790355</c:v>
                </c:pt>
                <c:pt idx="53">
                  <c:v>60.997014921287743</c:v>
                </c:pt>
                <c:pt idx="54">
                  <c:v>62.117189472000554</c:v>
                </c:pt>
                <c:pt idx="55">
                  <c:v>63.236866650402021</c:v>
                </c:pt>
                <c:pt idx="56">
                  <c:v>64.356056542690766</c:v>
                </c:pt>
                <c:pt idx="57">
                  <c:v>65.47476885421446</c:v>
                </c:pt>
                <c:pt idx="58">
                  <c:v>66.593012930275322</c:v>
                </c:pt>
                <c:pt idx="59">
                  <c:v>67.710797775460165</c:v>
                </c:pt>
                <c:pt idx="60">
                  <c:v>68.828132071622832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4336144"/>
        <c:axId val="-124339408"/>
      </c:scatterChart>
      <c:valAx>
        <c:axId val="-124336144"/>
        <c:scaling>
          <c:orientation val="minMax"/>
          <c:max val="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4339408"/>
        <c:crosses val="autoZero"/>
        <c:crossBetween val="midCat"/>
      </c:valAx>
      <c:valAx>
        <c:axId val="-124339408"/>
        <c:scaling>
          <c:orientation val="minMax"/>
          <c:max val="4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4336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C1" zoomScaleNormal="100" workbookViewId="0">
      <selection activeCell="W6" sqref="W6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10.42578125" customWidth="1"/>
    <col min="4" max="4" width="10.5703125" bestFit="1" customWidth="1"/>
    <col min="5" max="5" width="9.42578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60" x14ac:dyDescent="0.25">
      <c r="A1" s="9" t="s">
        <v>2</v>
      </c>
      <c r="B1" s="9" t="s">
        <v>27</v>
      </c>
      <c r="C1" s="7" t="s">
        <v>6</v>
      </c>
      <c r="D1" s="7" t="s">
        <v>7</v>
      </c>
      <c r="E1" s="7" t="s">
        <v>28</v>
      </c>
      <c r="F1" s="12" t="s">
        <v>2</v>
      </c>
      <c r="G1" s="13" t="s">
        <v>3</v>
      </c>
      <c r="H1" s="6" t="s">
        <v>6</v>
      </c>
      <c r="I1" s="6" t="s">
        <v>7</v>
      </c>
      <c r="J1" s="6" t="s">
        <v>26</v>
      </c>
      <c r="K1" s="19" t="s">
        <v>2</v>
      </c>
      <c r="L1" s="20" t="s">
        <v>4</v>
      </c>
      <c r="M1" s="21" t="s">
        <v>1</v>
      </c>
      <c r="N1" s="21" t="s">
        <v>0</v>
      </c>
      <c r="O1" s="20" t="s">
        <v>5</v>
      </c>
      <c r="P1" s="20" t="s">
        <v>8</v>
      </c>
      <c r="Q1" s="20" t="s">
        <v>9</v>
      </c>
      <c r="R1" s="20" t="s">
        <v>10</v>
      </c>
      <c r="S1" s="20" t="s">
        <v>11</v>
      </c>
      <c r="W1" s="2"/>
      <c r="X1" s="2"/>
      <c r="Y1" s="2"/>
    </row>
    <row r="2" spans="1:25" x14ac:dyDescent="0.25">
      <c r="A2" s="10">
        <v>0</v>
      </c>
      <c r="B2" s="43">
        <v>0</v>
      </c>
      <c r="C2" s="44">
        <f>B2*1.56*0.57</f>
        <v>0</v>
      </c>
      <c r="D2" s="10">
        <v>0</v>
      </c>
      <c r="E2" s="11">
        <f>C2+D2</f>
        <v>0</v>
      </c>
      <c r="F2" s="14">
        <v>0</v>
      </c>
      <c r="G2" s="15">
        <v>0</v>
      </c>
      <c r="H2" s="16">
        <f>G2*1.3*0.48</f>
        <v>0</v>
      </c>
      <c r="I2" s="15">
        <v>0</v>
      </c>
      <c r="J2" s="15">
        <v>0</v>
      </c>
      <c r="K2" s="32">
        <v>0</v>
      </c>
      <c r="L2" s="22"/>
      <c r="M2" s="22"/>
      <c r="N2" s="22"/>
      <c r="O2" s="22"/>
      <c r="P2" s="22">
        <v>0</v>
      </c>
      <c r="Q2" s="22">
        <v>0</v>
      </c>
      <c r="R2" s="22">
        <v>0</v>
      </c>
      <c r="S2" s="22">
        <f>SUM(P2:R2)</f>
        <v>0</v>
      </c>
      <c r="U2" s="2" t="s">
        <v>14</v>
      </c>
      <c r="V2" s="2" t="s">
        <v>12</v>
      </c>
      <c r="W2" s="3">
        <f>AVERAGE(J2:J69)</f>
        <v>224.92030282974875</v>
      </c>
      <c r="X2" s="2"/>
      <c r="Y2" s="2"/>
    </row>
    <row r="3" spans="1:25" x14ac:dyDescent="0.25">
      <c r="A3" s="10">
        <v>1</v>
      </c>
      <c r="B3" s="43">
        <f>B2+1</f>
        <v>1</v>
      </c>
      <c r="C3" s="44">
        <f t="shared" ref="C3:C66" si="0">B3*1.56*0.57</f>
        <v>0.88919999999999999</v>
      </c>
      <c r="D3" s="44">
        <f>EXP(-1.0587+0.8836*LN(C3)+0.284)</f>
        <v>0.41542055579923082</v>
      </c>
      <c r="E3" s="11">
        <f t="shared" ref="E3:E62" si="1">C3+D3</f>
        <v>1.3046205557992308</v>
      </c>
      <c r="F3" s="14">
        <f>F2+1</f>
        <v>1</v>
      </c>
      <c r="G3" s="41">
        <f>$G$2+(F3-$F$2)*($G$20-$G$2)/($F$20-$F$2)</f>
        <v>6.2222222222222223</v>
      </c>
      <c r="H3" s="16">
        <f t="shared" ref="H3:H66" si="2">G3*1.3*0.48</f>
        <v>3.8826666666666663</v>
      </c>
      <c r="I3" s="16">
        <f t="shared" ref="I3:I66" si="3">EXP(-1.0587+0.8836*LN(H3)+0.284)</f>
        <v>1.5279439656576774</v>
      </c>
      <c r="J3" s="16">
        <f t="shared" ref="J3:J66" si="4">(H3+I3)*0.475*44/12</f>
        <v>9.4234801846315648</v>
      </c>
      <c r="K3" s="32">
        <f>K2+1</f>
        <v>1</v>
      </c>
      <c r="L3" s="22"/>
      <c r="M3" s="22"/>
      <c r="N3" s="22"/>
      <c r="O3" s="22"/>
      <c r="P3" s="23">
        <f>EXP(-LN(2)/35)*P2+(1-EXP(-LN(2)/35))/(LN(2)/35)*M3*L3*0.43*0.475*44/12</f>
        <v>0</v>
      </c>
      <c r="Q3" s="23">
        <f>EXP(-LN(2)/25)*Q2+(1-EXP(-LN(2)/25))/(LN(2)/25)*N3*L3*0.43*0.475*44/12</f>
        <v>0</v>
      </c>
      <c r="R3" s="23">
        <f>EXP(-LN(2)/2)*R2+(1-EXP(-LN(2)/2))/(LN(2)/2)*O3*L3*0.43*0.475*44/12</f>
        <v>0</v>
      </c>
      <c r="S3" s="23">
        <f>SUM(P3:R3)</f>
        <v>0</v>
      </c>
      <c r="U3" s="2" t="s">
        <v>15</v>
      </c>
      <c r="V3" s="2" t="s">
        <v>12</v>
      </c>
      <c r="W3" s="3">
        <f>AVERAGE(E2:E62)</f>
        <v>34.884013224662283</v>
      </c>
      <c r="X3" s="2"/>
      <c r="Y3" s="2"/>
    </row>
    <row r="4" spans="1:25" x14ac:dyDescent="0.25">
      <c r="A4" s="10">
        <v>2</v>
      </c>
      <c r="B4" s="43">
        <f t="shared" ref="B4:B62" si="5">B3+1</f>
        <v>2</v>
      </c>
      <c r="C4" s="44">
        <f t="shared" si="0"/>
        <v>1.7784</v>
      </c>
      <c r="D4" s="44">
        <f t="shared" ref="D4:D67" si="6">EXP(-1.0587+0.8836*LN(C4)+0.284)</f>
        <v>0.76643986660078545</v>
      </c>
      <c r="E4" s="11">
        <f t="shared" si="1"/>
        <v>2.5448398666007854</v>
      </c>
      <c r="F4" s="14">
        <f t="shared" ref="F4:F67" si="7">F3+1</f>
        <v>2</v>
      </c>
      <c r="G4" s="41">
        <f t="shared" ref="G4:G19" si="8">$G$2+(F4-$F$2)*($G$20-$G$2)/($F$20-$F$2)</f>
        <v>12.444444444444445</v>
      </c>
      <c r="H4" s="16">
        <f t="shared" si="2"/>
        <v>7.7653333333333325</v>
      </c>
      <c r="I4" s="16">
        <f t="shared" si="3"/>
        <v>2.8190159414694866</v>
      </c>
      <c r="J4" s="16">
        <f t="shared" si="4"/>
        <v>18.434408320281577</v>
      </c>
      <c r="K4" s="32">
        <f t="shared" ref="K4:K67" si="9">K3+1</f>
        <v>2</v>
      </c>
      <c r="L4" s="22"/>
      <c r="M4" s="22"/>
      <c r="N4" s="22"/>
      <c r="O4" s="22"/>
      <c r="P4" s="23">
        <f t="shared" ref="P4:P49" si="10">EXP(-LN(2)/35)*P3+(1-EXP(-LN(2)/35))/(LN(2)/35)*M4*L4*0.43*0.475*44/12</f>
        <v>0</v>
      </c>
      <c r="Q4" s="23">
        <f t="shared" ref="Q4:Q49" si="11">EXP(-LN(2)/25)*Q3+(1-EXP(-LN(2)/25))/(LN(2)/25)*N4*L4*0.43*0.475*44/12</f>
        <v>0</v>
      </c>
      <c r="R4" s="23">
        <f t="shared" ref="R4:R49" si="12">EXP(-LN(2)/2)*R3+(1-EXP(-LN(2)/2))/(LN(2)/2)*O4*L4*0.43*0.475*44/12</f>
        <v>0</v>
      </c>
      <c r="S4" s="23">
        <f>SUM(P4:R4)</f>
        <v>0</v>
      </c>
      <c r="U4" s="2"/>
      <c r="V4" s="1" t="s">
        <v>17</v>
      </c>
      <c r="W4" s="3">
        <f>W2-W3</f>
        <v>190.03628960508647</v>
      </c>
      <c r="X4" s="2"/>
      <c r="Y4" s="2"/>
    </row>
    <row r="5" spans="1:25" x14ac:dyDescent="0.25">
      <c r="A5" s="10">
        <v>3</v>
      </c>
      <c r="B5" s="43">
        <f t="shared" si="5"/>
        <v>3</v>
      </c>
      <c r="C5" s="44">
        <f t="shared" si="0"/>
        <v>2.6675999999999997</v>
      </c>
      <c r="D5" s="44">
        <f t="shared" si="6"/>
        <v>1.0966608080083624</v>
      </c>
      <c r="E5" s="11">
        <f t="shared" si="1"/>
        <v>3.7642608080083622</v>
      </c>
      <c r="F5" s="14">
        <f t="shared" si="7"/>
        <v>3</v>
      </c>
      <c r="G5" s="41">
        <f t="shared" si="8"/>
        <v>18.666666666666668</v>
      </c>
      <c r="H5" s="16">
        <f t="shared" si="2"/>
        <v>11.648000000000001</v>
      </c>
      <c r="I5" s="16">
        <f t="shared" si="3"/>
        <v>4.033590154791165</v>
      </c>
      <c r="J5" s="16">
        <f t="shared" si="4"/>
        <v>27.312102852927946</v>
      </c>
      <c r="K5" s="32">
        <f t="shared" si="9"/>
        <v>3</v>
      </c>
      <c r="L5" s="22"/>
      <c r="M5" s="22"/>
      <c r="N5" s="22"/>
      <c r="O5" s="22"/>
      <c r="P5" s="23">
        <f t="shared" si="10"/>
        <v>0</v>
      </c>
      <c r="Q5" s="23">
        <f t="shared" si="11"/>
        <v>0</v>
      </c>
      <c r="R5" s="23">
        <f t="shared" si="12"/>
        <v>0</v>
      </c>
      <c r="S5" s="23">
        <f t="shared" ref="S5:S49" si="13">SUM(P5:R5)</f>
        <v>0</v>
      </c>
      <c r="U5" s="2"/>
      <c r="V5" s="2" t="s">
        <v>16</v>
      </c>
      <c r="W5" s="3">
        <f>J35-E32</f>
        <v>271.50683367911734</v>
      </c>
      <c r="X5" s="2"/>
      <c r="Y5" s="2"/>
    </row>
    <row r="6" spans="1:25" x14ac:dyDescent="0.25">
      <c r="A6" s="10">
        <v>4</v>
      </c>
      <c r="B6" s="43">
        <f t="shared" si="5"/>
        <v>4</v>
      </c>
      <c r="C6" s="44">
        <f t="shared" si="0"/>
        <v>3.5568</v>
      </c>
      <c r="D6" s="44">
        <f t="shared" si="6"/>
        <v>1.4140611505968179</v>
      </c>
      <c r="E6" s="11">
        <f t="shared" si="1"/>
        <v>4.9708611505968179</v>
      </c>
      <c r="F6" s="14">
        <f t="shared" si="7"/>
        <v>4</v>
      </c>
      <c r="G6" s="41">
        <f t="shared" si="8"/>
        <v>24.888888888888889</v>
      </c>
      <c r="H6" s="16">
        <f t="shared" si="2"/>
        <v>15.530666666666665</v>
      </c>
      <c r="I6" s="16">
        <f t="shared" si="3"/>
        <v>5.2010093674073357</v>
      </c>
      <c r="J6" s="16">
        <f t="shared" si="4"/>
        <v>36.107669092678883</v>
      </c>
      <c r="K6" s="32">
        <f t="shared" si="9"/>
        <v>4</v>
      </c>
      <c r="L6" s="22"/>
      <c r="M6" s="22"/>
      <c r="N6" s="22"/>
      <c r="O6" s="22"/>
      <c r="P6" s="23">
        <f t="shared" si="10"/>
        <v>0</v>
      </c>
      <c r="Q6" s="23">
        <f t="shared" si="11"/>
        <v>0</v>
      </c>
      <c r="R6" s="23">
        <f t="shared" si="12"/>
        <v>0</v>
      </c>
      <c r="S6" s="23">
        <f t="shared" si="13"/>
        <v>0</v>
      </c>
      <c r="U6" s="2"/>
      <c r="V6" s="29" t="s">
        <v>21</v>
      </c>
      <c r="W6" s="30">
        <f>W4</f>
        <v>190.03628960508647</v>
      </c>
      <c r="X6" s="2"/>
      <c r="Y6" s="2"/>
    </row>
    <row r="7" spans="1:25" x14ac:dyDescent="0.25">
      <c r="A7" s="10">
        <v>5</v>
      </c>
      <c r="B7" s="43">
        <f t="shared" si="5"/>
        <v>5</v>
      </c>
      <c r="C7" s="44">
        <f t="shared" si="0"/>
        <v>4.4459999999999997</v>
      </c>
      <c r="D7" s="44">
        <f t="shared" si="6"/>
        <v>1.7222566815192897</v>
      </c>
      <c r="E7" s="11">
        <f t="shared" si="1"/>
        <v>6.1682566815192894</v>
      </c>
      <c r="F7" s="14">
        <f t="shared" si="7"/>
        <v>5</v>
      </c>
      <c r="G7" s="41">
        <f t="shared" si="8"/>
        <v>31.111111111111111</v>
      </c>
      <c r="H7" s="16">
        <f t="shared" si="2"/>
        <v>19.41333333333333</v>
      </c>
      <c r="I7" s="16">
        <f t="shared" si="3"/>
        <v>6.3345726808781322</v>
      </c>
      <c r="J7" s="16">
        <f t="shared" si="4"/>
        <v>44.844269641418293</v>
      </c>
      <c r="K7" s="32">
        <f t="shared" si="9"/>
        <v>5</v>
      </c>
      <c r="L7" s="22"/>
      <c r="M7" s="22"/>
      <c r="N7" s="22"/>
      <c r="O7" s="22"/>
      <c r="P7" s="23">
        <f t="shared" si="10"/>
        <v>0</v>
      </c>
      <c r="Q7" s="23">
        <f t="shared" si="11"/>
        <v>0</v>
      </c>
      <c r="R7" s="23">
        <f t="shared" si="12"/>
        <v>0</v>
      </c>
      <c r="S7" s="23">
        <f t="shared" si="13"/>
        <v>0</v>
      </c>
      <c r="U7" s="2"/>
      <c r="V7" s="2" t="s">
        <v>18</v>
      </c>
      <c r="W7" s="36">
        <f>10*44/12</f>
        <v>36.666666666666664</v>
      </c>
    </row>
    <row r="8" spans="1:25" x14ac:dyDescent="0.25">
      <c r="A8" s="10">
        <v>6</v>
      </c>
      <c r="B8" s="43">
        <f t="shared" si="5"/>
        <v>6</v>
      </c>
      <c r="C8" s="44">
        <f t="shared" si="0"/>
        <v>5.3351999999999995</v>
      </c>
      <c r="D8" s="44">
        <f t="shared" si="6"/>
        <v>2.0233099967312578</v>
      </c>
      <c r="E8" s="11">
        <f t="shared" si="1"/>
        <v>7.3585099967312573</v>
      </c>
      <c r="F8" s="14">
        <f t="shared" si="7"/>
        <v>6</v>
      </c>
      <c r="G8" s="41">
        <f t="shared" si="8"/>
        <v>37.333333333333336</v>
      </c>
      <c r="H8" s="16">
        <f t="shared" si="2"/>
        <v>23.296000000000003</v>
      </c>
      <c r="I8" s="16">
        <f t="shared" si="3"/>
        <v>7.4418664579864453</v>
      </c>
      <c r="J8" s="16">
        <f t="shared" si="4"/>
        <v>53.5351174143264</v>
      </c>
      <c r="K8" s="32">
        <f t="shared" si="9"/>
        <v>6</v>
      </c>
      <c r="L8" s="22"/>
      <c r="M8" s="22"/>
      <c r="N8" s="22"/>
      <c r="O8" s="22"/>
      <c r="P8" s="23">
        <f t="shared" si="10"/>
        <v>0</v>
      </c>
      <c r="Q8" s="23">
        <f t="shared" si="11"/>
        <v>0</v>
      </c>
      <c r="R8" s="23">
        <f t="shared" si="12"/>
        <v>0</v>
      </c>
      <c r="S8" s="23">
        <f t="shared" si="13"/>
        <v>0</v>
      </c>
      <c r="U8" s="2"/>
      <c r="V8" s="2" t="s">
        <v>19</v>
      </c>
      <c r="W8" s="1">
        <v>0</v>
      </c>
    </row>
    <row r="9" spans="1:25" x14ac:dyDescent="0.25">
      <c r="A9" s="10">
        <v>7</v>
      </c>
      <c r="B9" s="43">
        <f t="shared" si="5"/>
        <v>7</v>
      </c>
      <c r="C9" s="44">
        <f t="shared" si="0"/>
        <v>6.2243999999999993</v>
      </c>
      <c r="D9" s="44">
        <f t="shared" si="6"/>
        <v>2.3185507720937846</v>
      </c>
      <c r="E9" s="11">
        <f t="shared" si="1"/>
        <v>8.5429507720937838</v>
      </c>
      <c r="F9" s="14">
        <f t="shared" si="7"/>
        <v>7</v>
      </c>
      <c r="G9" s="41">
        <f t="shared" si="8"/>
        <v>43.555555555555557</v>
      </c>
      <c r="H9" s="16">
        <f t="shared" si="2"/>
        <v>27.178666666666668</v>
      </c>
      <c r="I9" s="16">
        <f t="shared" si="3"/>
        <v>8.5277813334874146</v>
      </c>
      <c r="J9" s="16">
        <f t="shared" si="4"/>
        <v>62.188730266935018</v>
      </c>
      <c r="K9" s="32">
        <f t="shared" si="9"/>
        <v>7</v>
      </c>
      <c r="L9" s="22"/>
      <c r="M9" s="22"/>
      <c r="N9" s="22"/>
      <c r="O9" s="22"/>
      <c r="P9" s="23">
        <f t="shared" si="10"/>
        <v>0</v>
      </c>
      <c r="Q9" s="23">
        <f t="shared" si="11"/>
        <v>0</v>
      </c>
      <c r="R9" s="23">
        <f t="shared" si="12"/>
        <v>0</v>
      </c>
      <c r="S9" s="23">
        <f t="shared" si="13"/>
        <v>0</v>
      </c>
      <c r="U9" s="2"/>
      <c r="V9" s="2" t="s">
        <v>20</v>
      </c>
      <c r="W9" s="36">
        <v>0</v>
      </c>
      <c r="X9" s="2"/>
      <c r="Y9" s="2"/>
    </row>
    <row r="10" spans="1:25" x14ac:dyDescent="0.25">
      <c r="A10" s="10">
        <v>8</v>
      </c>
      <c r="B10" s="43">
        <f t="shared" si="5"/>
        <v>8</v>
      </c>
      <c r="C10" s="44">
        <f t="shared" si="0"/>
        <v>7.1135999999999999</v>
      </c>
      <c r="D10" s="44">
        <f t="shared" si="6"/>
        <v>2.6089051793396725</v>
      </c>
      <c r="E10" s="11">
        <f t="shared" si="1"/>
        <v>9.722505179339672</v>
      </c>
      <c r="F10" s="14">
        <f t="shared" si="7"/>
        <v>8</v>
      </c>
      <c r="G10" s="41">
        <f t="shared" si="8"/>
        <v>49.777777777777779</v>
      </c>
      <c r="H10" s="16">
        <f t="shared" si="2"/>
        <v>31.06133333333333</v>
      </c>
      <c r="I10" s="16">
        <f t="shared" si="3"/>
        <v>9.5957238275701506</v>
      </c>
      <c r="J10" s="16">
        <f t="shared" si="4"/>
        <v>70.811041221906891</v>
      </c>
      <c r="K10" s="32">
        <f t="shared" si="9"/>
        <v>8</v>
      </c>
      <c r="L10" s="22"/>
      <c r="M10" s="22"/>
      <c r="N10" s="22"/>
      <c r="O10" s="22"/>
      <c r="P10" s="23">
        <f t="shared" si="10"/>
        <v>0</v>
      </c>
      <c r="Q10" s="23">
        <f t="shared" si="11"/>
        <v>0</v>
      </c>
      <c r="R10" s="23">
        <f t="shared" si="12"/>
        <v>0</v>
      </c>
      <c r="S10" s="23">
        <f t="shared" si="13"/>
        <v>0</v>
      </c>
      <c r="U10" s="2"/>
      <c r="V10" s="5" t="s">
        <v>22</v>
      </c>
      <c r="W10" s="37">
        <f>SUM(W6:W9)</f>
        <v>226.70295627175312</v>
      </c>
      <c r="X10" s="2"/>
      <c r="Y10" s="2"/>
    </row>
    <row r="11" spans="1:25" x14ac:dyDescent="0.25">
      <c r="A11" s="10">
        <v>9</v>
      </c>
      <c r="B11" s="43">
        <f t="shared" si="5"/>
        <v>9</v>
      </c>
      <c r="C11" s="44">
        <f t="shared" si="0"/>
        <v>8.0028000000000006</v>
      </c>
      <c r="D11" s="44">
        <f t="shared" si="6"/>
        <v>2.8950539664743791</v>
      </c>
      <c r="E11" s="11">
        <f t="shared" si="1"/>
        <v>10.897853966474379</v>
      </c>
      <c r="F11" s="14">
        <f t="shared" si="7"/>
        <v>9</v>
      </c>
      <c r="G11" s="41">
        <f t="shared" si="8"/>
        <v>56</v>
      </c>
      <c r="H11" s="16">
        <f t="shared" si="2"/>
        <v>34.943999999999996</v>
      </c>
      <c r="I11" s="16">
        <f t="shared" si="3"/>
        <v>10.648197775908045</v>
      </c>
      <c r="J11" s="16">
        <f t="shared" si="4"/>
        <v>79.406411126373158</v>
      </c>
      <c r="K11" s="32">
        <f t="shared" si="9"/>
        <v>9</v>
      </c>
      <c r="L11" s="22"/>
      <c r="M11" s="22"/>
      <c r="N11" s="22"/>
      <c r="O11" s="22"/>
      <c r="P11" s="23">
        <f t="shared" si="10"/>
        <v>0</v>
      </c>
      <c r="Q11" s="23">
        <f t="shared" si="11"/>
        <v>0</v>
      </c>
      <c r="R11" s="23">
        <f t="shared" si="12"/>
        <v>0</v>
      </c>
      <c r="S11" s="23">
        <f t="shared" si="13"/>
        <v>0</v>
      </c>
      <c r="U11" s="2"/>
      <c r="V11" s="2" t="s">
        <v>23</v>
      </c>
      <c r="W11" s="3">
        <f>SUM(L20:L35)</f>
        <v>128</v>
      </c>
      <c r="X11" s="2"/>
      <c r="Y11" s="2"/>
    </row>
    <row r="12" spans="1:25" x14ac:dyDescent="0.25">
      <c r="A12" s="10">
        <v>10</v>
      </c>
      <c r="B12" s="43">
        <f t="shared" si="5"/>
        <v>10</v>
      </c>
      <c r="C12" s="44">
        <f t="shared" si="0"/>
        <v>8.8919999999999995</v>
      </c>
      <c r="D12" s="44">
        <f t="shared" si="6"/>
        <v>3.177517729464268</v>
      </c>
      <c r="E12" s="11">
        <f t="shared" si="1"/>
        <v>12.069517729464268</v>
      </c>
      <c r="F12" s="14">
        <f t="shared" si="7"/>
        <v>10</v>
      </c>
      <c r="G12" s="41">
        <f t="shared" si="8"/>
        <v>62.222222222222221</v>
      </c>
      <c r="H12" s="16">
        <f t="shared" si="2"/>
        <v>38.826666666666661</v>
      </c>
      <c r="I12" s="16">
        <f t="shared" si="3"/>
        <v>11.687117964503491</v>
      </c>
      <c r="J12" s="16">
        <f t="shared" si="4"/>
        <v>87.978174899288021</v>
      </c>
      <c r="K12" s="32">
        <f t="shared" si="9"/>
        <v>10</v>
      </c>
      <c r="L12" s="22"/>
      <c r="M12" s="22"/>
      <c r="N12" s="22"/>
      <c r="O12" s="22"/>
      <c r="P12" s="23">
        <f t="shared" si="10"/>
        <v>0</v>
      </c>
      <c r="Q12" s="23">
        <f t="shared" si="11"/>
        <v>0</v>
      </c>
      <c r="R12" s="23">
        <f t="shared" si="12"/>
        <v>0</v>
      </c>
      <c r="S12" s="23">
        <f t="shared" si="13"/>
        <v>0</v>
      </c>
      <c r="U12" s="2"/>
      <c r="V12" s="2" t="s">
        <v>13</v>
      </c>
      <c r="W12" s="2">
        <v>0.43</v>
      </c>
      <c r="X12" s="2"/>
      <c r="Y12" s="2"/>
    </row>
    <row r="13" spans="1:25" x14ac:dyDescent="0.25">
      <c r="A13" s="10">
        <v>11</v>
      </c>
      <c r="B13" s="43">
        <f t="shared" si="5"/>
        <v>11</v>
      </c>
      <c r="C13" s="44">
        <f t="shared" si="0"/>
        <v>9.7812000000000001</v>
      </c>
      <c r="D13" s="44">
        <f t="shared" si="6"/>
        <v>3.4567069199829903</v>
      </c>
      <c r="E13" s="11">
        <f t="shared" si="1"/>
        <v>13.23790691998299</v>
      </c>
      <c r="F13" s="14">
        <f t="shared" si="7"/>
        <v>11</v>
      </c>
      <c r="G13" s="41">
        <f t="shared" si="8"/>
        <v>68.444444444444443</v>
      </c>
      <c r="H13" s="16">
        <f t="shared" si="2"/>
        <v>42.709333333333333</v>
      </c>
      <c r="I13" s="16">
        <f t="shared" si="3"/>
        <v>12.713994061448721</v>
      </c>
      <c r="J13" s="16">
        <f>(H13+I13)*0.475*44/12</f>
        <v>96.528961879245401</v>
      </c>
      <c r="K13" s="32">
        <f t="shared" si="9"/>
        <v>11</v>
      </c>
      <c r="L13" s="22"/>
      <c r="M13" s="22"/>
      <c r="N13" s="22"/>
      <c r="O13" s="22"/>
      <c r="P13" s="23">
        <f t="shared" si="10"/>
        <v>0</v>
      </c>
      <c r="Q13" s="23">
        <f t="shared" si="11"/>
        <v>0</v>
      </c>
      <c r="R13" s="23">
        <f t="shared" si="12"/>
        <v>0</v>
      </c>
      <c r="S13" s="23">
        <f t="shared" si="13"/>
        <v>0</v>
      </c>
      <c r="U13" s="2"/>
      <c r="V13" s="5" t="s">
        <v>24</v>
      </c>
      <c r="W13" s="31">
        <f>W11*W12</f>
        <v>55.04</v>
      </c>
      <c r="X13" s="2"/>
      <c r="Y13" s="2"/>
    </row>
    <row r="14" spans="1:25" x14ac:dyDescent="0.25">
      <c r="A14" s="10">
        <v>12</v>
      </c>
      <c r="B14" s="43">
        <f t="shared" si="5"/>
        <v>12</v>
      </c>
      <c r="C14" s="44">
        <f t="shared" si="0"/>
        <v>10.670399999999999</v>
      </c>
      <c r="D14" s="44">
        <f t="shared" si="6"/>
        <v>3.7329530817348457</v>
      </c>
      <c r="E14" s="11">
        <f t="shared" si="1"/>
        <v>14.403353081734846</v>
      </c>
      <c r="F14" s="14">
        <f t="shared" si="7"/>
        <v>12</v>
      </c>
      <c r="G14" s="41">
        <f t="shared" si="8"/>
        <v>74.666666666666671</v>
      </c>
      <c r="H14" s="16">
        <f t="shared" si="2"/>
        <v>46.592000000000006</v>
      </c>
      <c r="I14" s="16">
        <f t="shared" si="3"/>
        <v>13.730045506165473</v>
      </c>
      <c r="J14" s="16">
        <f t="shared" si="4"/>
        <v>105.06089592323821</v>
      </c>
      <c r="K14" s="32">
        <f t="shared" si="9"/>
        <v>12</v>
      </c>
      <c r="L14" s="22"/>
      <c r="M14" s="22"/>
      <c r="N14" s="22"/>
      <c r="O14" s="22"/>
      <c r="P14" s="23">
        <f t="shared" si="10"/>
        <v>0</v>
      </c>
      <c r="Q14" s="23">
        <f t="shared" si="11"/>
        <v>0</v>
      </c>
      <c r="R14" s="23">
        <f t="shared" si="12"/>
        <v>0</v>
      </c>
      <c r="S14" s="23">
        <f t="shared" si="13"/>
        <v>0</v>
      </c>
      <c r="U14" s="2"/>
      <c r="V14" s="5" t="s">
        <v>25</v>
      </c>
      <c r="W14" s="37">
        <f>AVERAGE(S2:S35)</f>
        <v>3.6548966463618209</v>
      </c>
      <c r="X14" s="2"/>
      <c r="Y14" s="2"/>
    </row>
    <row r="15" spans="1:25" x14ac:dyDescent="0.25">
      <c r="A15" s="10">
        <v>13</v>
      </c>
      <c r="B15" s="43">
        <f t="shared" si="5"/>
        <v>13</v>
      </c>
      <c r="C15" s="44">
        <f t="shared" si="0"/>
        <v>11.5596</v>
      </c>
      <c r="D15" s="44">
        <f t="shared" si="6"/>
        <v>4.0065293501366055</v>
      </c>
      <c r="E15" s="11">
        <f t="shared" si="1"/>
        <v>15.566129350136606</v>
      </c>
      <c r="F15" s="14">
        <f t="shared" si="7"/>
        <v>13</v>
      </c>
      <c r="G15" s="41">
        <f t="shared" si="8"/>
        <v>80.888888888888886</v>
      </c>
      <c r="H15" s="16">
        <f t="shared" si="2"/>
        <v>50.474666666666664</v>
      </c>
      <c r="I15" s="16">
        <f t="shared" si="3"/>
        <v>14.736276908575009</v>
      </c>
      <c r="J15" s="16">
        <f t="shared" si="4"/>
        <v>113.57572672687924</v>
      </c>
      <c r="K15" s="32">
        <f t="shared" si="9"/>
        <v>13</v>
      </c>
      <c r="L15" s="22"/>
      <c r="M15" s="22"/>
      <c r="N15" s="22"/>
      <c r="O15" s="22"/>
      <c r="P15" s="23">
        <f t="shared" si="10"/>
        <v>0</v>
      </c>
      <c r="Q15" s="23">
        <f t="shared" si="11"/>
        <v>0</v>
      </c>
      <c r="R15" s="23">
        <f t="shared" si="12"/>
        <v>0</v>
      </c>
      <c r="S15" s="23">
        <f t="shared" si="13"/>
        <v>0</v>
      </c>
      <c r="U15" s="2"/>
      <c r="X15" s="2"/>
      <c r="Y15" s="2"/>
    </row>
    <row r="16" spans="1:25" x14ac:dyDescent="0.25">
      <c r="A16" s="10">
        <v>14</v>
      </c>
      <c r="B16" s="43">
        <f t="shared" si="5"/>
        <v>14</v>
      </c>
      <c r="C16" s="44">
        <f t="shared" si="0"/>
        <v>12.448799999999999</v>
      </c>
      <c r="D16" s="44">
        <f t="shared" si="6"/>
        <v>4.2776644527179633</v>
      </c>
      <c r="E16" s="11">
        <f t="shared" si="1"/>
        <v>16.726464452717963</v>
      </c>
      <c r="F16" s="14">
        <f t="shared" si="7"/>
        <v>14</v>
      </c>
      <c r="G16" s="41">
        <f t="shared" si="8"/>
        <v>87.111111111111114</v>
      </c>
      <c r="H16" s="16">
        <f t="shared" si="2"/>
        <v>54.357333333333337</v>
      </c>
      <c r="I16" s="16">
        <f t="shared" si="3"/>
        <v>15.733529543486462</v>
      </c>
      <c r="J16" s="16">
        <f t="shared" si="4"/>
        <v>122.07491951046114</v>
      </c>
      <c r="K16" s="32">
        <f t="shared" si="9"/>
        <v>14</v>
      </c>
      <c r="L16" s="22"/>
      <c r="M16" s="24"/>
      <c r="N16" s="24"/>
      <c r="O16" s="24"/>
      <c r="P16" s="23">
        <f t="shared" si="10"/>
        <v>0</v>
      </c>
      <c r="Q16" s="23">
        <f t="shared" si="11"/>
        <v>0</v>
      </c>
      <c r="R16" s="23">
        <f t="shared" si="12"/>
        <v>0</v>
      </c>
      <c r="S16" s="23">
        <f t="shared" si="13"/>
        <v>0</v>
      </c>
      <c r="U16" s="2"/>
      <c r="W16" s="38"/>
      <c r="X16" s="2"/>
      <c r="Y16" s="2"/>
    </row>
    <row r="17" spans="1:25" x14ac:dyDescent="0.25">
      <c r="A17" s="10">
        <v>15</v>
      </c>
      <c r="B17" s="43">
        <f t="shared" si="5"/>
        <v>15</v>
      </c>
      <c r="C17" s="44">
        <f t="shared" si="0"/>
        <v>13.337999999999999</v>
      </c>
      <c r="D17" s="44">
        <f t="shared" si="6"/>
        <v>4.5465525901071517</v>
      </c>
      <c r="E17" s="11">
        <f t="shared" si="1"/>
        <v>17.884552590107152</v>
      </c>
      <c r="F17" s="14">
        <f t="shared" si="7"/>
        <v>15</v>
      </c>
      <c r="G17" s="41">
        <f t="shared" si="8"/>
        <v>93.333333333333329</v>
      </c>
      <c r="H17" s="16">
        <f t="shared" si="2"/>
        <v>58.239999999999995</v>
      </c>
      <c r="I17" s="16">
        <f t="shared" si="3"/>
        <v>16.722517693507864</v>
      </c>
      <c r="J17" s="16">
        <f t="shared" si="4"/>
        <v>130.55971831619283</v>
      </c>
      <c r="K17" s="32">
        <f t="shared" si="9"/>
        <v>15</v>
      </c>
      <c r="L17" s="22"/>
      <c r="M17" s="22"/>
      <c r="N17" s="22"/>
      <c r="O17" s="22"/>
      <c r="P17" s="23">
        <f t="shared" si="10"/>
        <v>0</v>
      </c>
      <c r="Q17" s="23">
        <f t="shared" si="11"/>
        <v>0</v>
      </c>
      <c r="R17" s="23">
        <f t="shared" si="12"/>
        <v>0</v>
      </c>
      <c r="S17" s="23">
        <f t="shared" si="13"/>
        <v>0</v>
      </c>
    </row>
    <row r="18" spans="1:25" x14ac:dyDescent="0.25">
      <c r="A18" s="10">
        <v>16</v>
      </c>
      <c r="B18" s="43">
        <f t="shared" si="5"/>
        <v>16</v>
      </c>
      <c r="C18" s="44">
        <f t="shared" si="0"/>
        <v>14.2272</v>
      </c>
      <c r="D18" s="44">
        <f t="shared" si="6"/>
        <v>4.81336060460516</v>
      </c>
      <c r="E18" s="11">
        <f t="shared" si="1"/>
        <v>19.040560604605162</v>
      </c>
      <c r="F18" s="14">
        <f t="shared" si="7"/>
        <v>16</v>
      </c>
      <c r="G18" s="41">
        <f t="shared" si="8"/>
        <v>99.555555555555557</v>
      </c>
      <c r="H18" s="16">
        <f t="shared" si="2"/>
        <v>62.12266666666666</v>
      </c>
      <c r="I18" s="16">
        <f t="shared" si="3"/>
        <v>17.703855015530891</v>
      </c>
      <c r="J18" s="16">
        <f t="shared" si="4"/>
        <v>139.03119192982737</v>
      </c>
      <c r="K18" s="32">
        <f t="shared" si="9"/>
        <v>16</v>
      </c>
      <c r="L18" s="22"/>
      <c r="M18" s="22"/>
      <c r="N18" s="24"/>
      <c r="O18" s="24"/>
      <c r="P18" s="23">
        <f t="shared" si="10"/>
        <v>0</v>
      </c>
      <c r="Q18" s="23">
        <f t="shared" si="11"/>
        <v>0</v>
      </c>
      <c r="R18" s="23">
        <f t="shared" si="12"/>
        <v>0</v>
      </c>
      <c r="S18" s="23">
        <f t="shared" si="13"/>
        <v>0</v>
      </c>
      <c r="X18" s="2"/>
      <c r="Y18" s="2"/>
    </row>
    <row r="19" spans="1:25" x14ac:dyDescent="0.25">
      <c r="A19" s="10">
        <v>17</v>
      </c>
      <c r="B19" s="43">
        <f t="shared" si="5"/>
        <v>17</v>
      </c>
      <c r="C19" s="44">
        <f t="shared" si="0"/>
        <v>15.116399999999999</v>
      </c>
      <c r="D19" s="44">
        <f t="shared" si="6"/>
        <v>5.0782333044806913</v>
      </c>
      <c r="E19" s="11">
        <f t="shared" si="1"/>
        <v>20.194633304480689</v>
      </c>
      <c r="F19" s="14">
        <f t="shared" si="7"/>
        <v>17</v>
      </c>
      <c r="G19" s="41">
        <f t="shared" si="8"/>
        <v>105.77777777777777</v>
      </c>
      <c r="H19" s="16">
        <f t="shared" si="2"/>
        <v>66.00533333333334</v>
      </c>
      <c r="I19" s="16">
        <f t="shared" si="3"/>
        <v>18.678074123835859</v>
      </c>
      <c r="J19" s="16">
        <f t="shared" si="4"/>
        <v>147.49026798790302</v>
      </c>
      <c r="K19" s="32">
        <f t="shared" si="9"/>
        <v>17</v>
      </c>
      <c r="L19" s="22"/>
      <c r="M19" s="22"/>
      <c r="N19" s="22"/>
      <c r="O19" s="22"/>
      <c r="P19" s="23">
        <f t="shared" si="10"/>
        <v>0</v>
      </c>
      <c r="Q19" s="23">
        <f t="shared" si="11"/>
        <v>0</v>
      </c>
      <c r="R19" s="23">
        <f t="shared" si="12"/>
        <v>0</v>
      </c>
      <c r="S19" s="23">
        <f t="shared" si="13"/>
        <v>0</v>
      </c>
      <c r="X19" s="2"/>
      <c r="Y19" s="2"/>
    </row>
    <row r="20" spans="1:25" x14ac:dyDescent="0.25">
      <c r="A20" s="10">
        <v>18</v>
      </c>
      <c r="B20" s="43">
        <f t="shared" si="5"/>
        <v>18</v>
      </c>
      <c r="C20" s="44">
        <f t="shared" si="0"/>
        <v>16.005600000000001</v>
      </c>
      <c r="D20" s="44">
        <f t="shared" si="6"/>
        <v>5.3412974993444156</v>
      </c>
      <c r="E20" s="11">
        <f t="shared" si="1"/>
        <v>21.346897499344415</v>
      </c>
      <c r="F20" s="14">
        <f t="shared" si="7"/>
        <v>18</v>
      </c>
      <c r="G20" s="39">
        <v>112</v>
      </c>
      <c r="H20" s="16">
        <f t="shared" si="2"/>
        <v>69.887999999999991</v>
      </c>
      <c r="I20" s="16">
        <f t="shared" si="3"/>
        <v>19.645641432461961</v>
      </c>
      <c r="J20" s="16">
        <f t="shared" si="4"/>
        <v>155.93775882820455</v>
      </c>
      <c r="K20" s="32">
        <f t="shared" si="9"/>
        <v>18</v>
      </c>
      <c r="L20" s="22">
        <v>20</v>
      </c>
      <c r="M20" s="24"/>
      <c r="N20" s="24">
        <v>0</v>
      </c>
      <c r="O20" s="24">
        <v>0.5</v>
      </c>
      <c r="P20" s="23">
        <f t="shared" si="10"/>
        <v>0</v>
      </c>
      <c r="Q20" s="23">
        <f t="shared" si="11"/>
        <v>0</v>
      </c>
      <c r="R20" s="23">
        <f t="shared" si="12"/>
        <v>6.3291785431729446</v>
      </c>
      <c r="S20" s="23">
        <f t="shared" si="13"/>
        <v>6.3291785431729446</v>
      </c>
      <c r="V20" s="4"/>
      <c r="W20" s="28"/>
    </row>
    <row r="21" spans="1:25" x14ac:dyDescent="0.25">
      <c r="A21" s="10">
        <v>19</v>
      </c>
      <c r="B21" s="43">
        <f t="shared" si="5"/>
        <v>19</v>
      </c>
      <c r="C21" s="44">
        <f t="shared" si="0"/>
        <v>16.8948</v>
      </c>
      <c r="D21" s="44">
        <f t="shared" si="6"/>
        <v>5.6026651130643454</v>
      </c>
      <c r="E21" s="11">
        <f t="shared" si="1"/>
        <v>22.497465113064344</v>
      </c>
      <c r="F21" s="14">
        <v>18</v>
      </c>
      <c r="G21" s="39">
        <f>G20-L20</f>
        <v>92</v>
      </c>
      <c r="H21" s="16">
        <f t="shared" si="2"/>
        <v>57.408000000000001</v>
      </c>
      <c r="I21" s="16">
        <f t="shared" si="3"/>
        <v>16.511255298579947</v>
      </c>
      <c r="J21" s="16">
        <f t="shared" si="4"/>
        <v>128.74270297836003</v>
      </c>
      <c r="K21" s="32">
        <v>18</v>
      </c>
      <c r="L21" s="25"/>
      <c r="M21" s="34"/>
      <c r="N21" s="34"/>
      <c r="O21" s="34"/>
      <c r="P21" s="23">
        <f t="shared" si="10"/>
        <v>0</v>
      </c>
      <c r="Q21" s="23">
        <f t="shared" si="11"/>
        <v>0</v>
      </c>
      <c r="R21" s="23">
        <f t="shared" si="12"/>
        <v>4.4754050672179835</v>
      </c>
      <c r="S21" s="23">
        <f t="shared" si="13"/>
        <v>4.4754050672179835</v>
      </c>
      <c r="W21" s="2"/>
    </row>
    <row r="22" spans="1:25" x14ac:dyDescent="0.25">
      <c r="A22" s="10">
        <v>20</v>
      </c>
      <c r="B22" s="43">
        <f t="shared" si="5"/>
        <v>20</v>
      </c>
      <c r="C22" s="44">
        <f t="shared" si="0"/>
        <v>17.783999999999999</v>
      </c>
      <c r="D22" s="44">
        <f t="shared" si="6"/>
        <v>5.862435622634961</v>
      </c>
      <c r="E22" s="11">
        <f t="shared" si="1"/>
        <v>23.646435622634961</v>
      </c>
      <c r="F22" s="14">
        <f t="shared" si="7"/>
        <v>19</v>
      </c>
      <c r="G22" s="41">
        <f>$G$21+(F22-$F$21)*($G$24-$G$21)/($F$24-$F$21)</f>
        <v>110</v>
      </c>
      <c r="H22" s="16">
        <f t="shared" si="2"/>
        <v>68.64</v>
      </c>
      <c r="I22" s="16">
        <f t="shared" si="3"/>
        <v>19.335336956640202</v>
      </c>
      <c r="J22" s="16">
        <f t="shared" si="4"/>
        <v>153.22371186614836</v>
      </c>
      <c r="K22" s="32">
        <f t="shared" si="9"/>
        <v>19</v>
      </c>
      <c r="L22" s="22"/>
      <c r="M22" s="24"/>
      <c r="N22" s="40"/>
      <c r="O22" s="40"/>
      <c r="P22" s="23">
        <f t="shared" si="10"/>
        <v>0</v>
      </c>
      <c r="Q22" s="23">
        <f t="shared" si="11"/>
        <v>0</v>
      </c>
      <c r="R22" s="23">
        <f t="shared" si="12"/>
        <v>3.1645892715864727</v>
      </c>
      <c r="S22" s="23">
        <f t="shared" si="13"/>
        <v>3.1645892715864727</v>
      </c>
      <c r="W22" s="2"/>
    </row>
    <row r="23" spans="1:25" x14ac:dyDescent="0.25">
      <c r="A23" s="10">
        <v>21</v>
      </c>
      <c r="B23" s="43">
        <f t="shared" si="5"/>
        <v>21</v>
      </c>
      <c r="C23" s="44">
        <f t="shared" si="0"/>
        <v>18.673199999999998</v>
      </c>
      <c r="D23" s="44">
        <f t="shared" si="6"/>
        <v>6.120697995410775</v>
      </c>
      <c r="E23" s="11">
        <f t="shared" si="1"/>
        <v>24.793897995410774</v>
      </c>
      <c r="F23" s="14">
        <f t="shared" si="7"/>
        <v>20</v>
      </c>
      <c r="G23" s="41">
        <f>$G$21+(F23-$F$21)*($G$24-$G$21)/($F$24-$F$21)</f>
        <v>128</v>
      </c>
      <c r="H23" s="16">
        <f t="shared" si="2"/>
        <v>79.872</v>
      </c>
      <c r="I23" s="16">
        <f t="shared" si="3"/>
        <v>22.105884547145418</v>
      </c>
      <c r="J23" s="16">
        <f t="shared" si="4"/>
        <v>177.61148225294494</v>
      </c>
      <c r="K23" s="32">
        <f t="shared" si="9"/>
        <v>20</v>
      </c>
      <c r="L23" s="22"/>
      <c r="M23" s="24"/>
      <c r="N23" s="24"/>
      <c r="O23" s="24"/>
      <c r="P23" s="23">
        <f t="shared" si="10"/>
        <v>0</v>
      </c>
      <c r="Q23" s="23">
        <f t="shared" si="11"/>
        <v>0</v>
      </c>
      <c r="R23" s="23">
        <f t="shared" si="12"/>
        <v>2.2377025336089917</v>
      </c>
      <c r="S23" s="23">
        <f t="shared" si="13"/>
        <v>2.2377025336089917</v>
      </c>
      <c r="W23" s="2"/>
    </row>
    <row r="24" spans="1:25" x14ac:dyDescent="0.25">
      <c r="A24" s="10">
        <v>22</v>
      </c>
      <c r="B24" s="43">
        <f t="shared" si="5"/>
        <v>22</v>
      </c>
      <c r="C24" s="44">
        <f t="shared" si="0"/>
        <v>19.5624</v>
      </c>
      <c r="D24" s="44">
        <f t="shared" si="6"/>
        <v>6.3775322468881095</v>
      </c>
      <c r="E24" s="11">
        <f t="shared" si="1"/>
        <v>25.939932246888109</v>
      </c>
      <c r="F24" s="14">
        <f t="shared" si="7"/>
        <v>21</v>
      </c>
      <c r="G24" s="41">
        <v>146</v>
      </c>
      <c r="H24" s="16">
        <f t="shared" si="2"/>
        <v>91.103999999999999</v>
      </c>
      <c r="I24" s="16">
        <f t="shared" si="3"/>
        <v>24.831293984707884</v>
      </c>
      <c r="J24" s="16">
        <f t="shared" si="4"/>
        <v>201.92063702336623</v>
      </c>
      <c r="K24" s="32">
        <f t="shared" si="9"/>
        <v>21</v>
      </c>
      <c r="L24" s="22">
        <v>26</v>
      </c>
      <c r="M24" s="22"/>
      <c r="N24" s="24">
        <v>0</v>
      </c>
      <c r="O24" s="24">
        <v>0.5</v>
      </c>
      <c r="P24" s="23">
        <f t="shared" si="10"/>
        <v>0</v>
      </c>
      <c r="Q24" s="23">
        <f t="shared" si="11"/>
        <v>0</v>
      </c>
      <c r="R24" s="23">
        <f t="shared" si="12"/>
        <v>9.8102267419180631</v>
      </c>
      <c r="S24" s="23">
        <f t="shared" si="13"/>
        <v>9.8102267419180631</v>
      </c>
      <c r="W24" s="2"/>
    </row>
    <row r="25" spans="1:25" x14ac:dyDescent="0.25">
      <c r="A25" s="10">
        <v>23</v>
      </c>
      <c r="B25" s="43">
        <f t="shared" si="5"/>
        <v>23</v>
      </c>
      <c r="C25" s="44">
        <f t="shared" si="0"/>
        <v>20.451599999999999</v>
      </c>
      <c r="D25" s="44">
        <f t="shared" si="6"/>
        <v>6.6330107072474558</v>
      </c>
      <c r="E25" s="11">
        <f t="shared" si="1"/>
        <v>27.084610707247457</v>
      </c>
      <c r="F25" s="14">
        <v>21</v>
      </c>
      <c r="G25" s="41">
        <f>G24-L24</f>
        <v>120</v>
      </c>
      <c r="H25" s="16">
        <f t="shared" si="2"/>
        <v>74.88</v>
      </c>
      <c r="I25" s="16">
        <f t="shared" si="3"/>
        <v>20.880539585643231</v>
      </c>
      <c r="J25" s="16">
        <f t="shared" si="4"/>
        <v>166.78293977832863</v>
      </c>
      <c r="K25" s="32">
        <v>21</v>
      </c>
      <c r="L25" s="22"/>
      <c r="M25" s="24"/>
      <c r="N25" s="24"/>
      <c r="O25" s="40"/>
      <c r="P25" s="23">
        <f t="shared" si="10"/>
        <v>0</v>
      </c>
      <c r="Q25" s="23">
        <f t="shared" si="11"/>
        <v>0</v>
      </c>
      <c r="R25" s="23">
        <f t="shared" si="12"/>
        <v>6.9368778541878733</v>
      </c>
      <c r="S25" s="23">
        <f t="shared" si="13"/>
        <v>6.9368778541878733</v>
      </c>
      <c r="W25" s="2"/>
    </row>
    <row r="26" spans="1:25" x14ac:dyDescent="0.25">
      <c r="A26" s="10">
        <v>24</v>
      </c>
      <c r="B26" s="43">
        <f t="shared" si="5"/>
        <v>24</v>
      </c>
      <c r="C26" s="44">
        <f t="shared" si="0"/>
        <v>21.340799999999998</v>
      </c>
      <c r="D26" s="44">
        <f t="shared" si="6"/>
        <v>6.8871990614123195</v>
      </c>
      <c r="E26" s="11">
        <f t="shared" si="1"/>
        <v>28.227999061412319</v>
      </c>
      <c r="F26" s="14">
        <f t="shared" si="7"/>
        <v>22</v>
      </c>
      <c r="G26" s="41">
        <f>$G$25+(F26-$F$25)*($G$28-$G$25)/($F$28-$F$25)</f>
        <v>136</v>
      </c>
      <c r="H26" s="16">
        <f t="shared" si="2"/>
        <v>84.864000000000004</v>
      </c>
      <c r="I26" s="16">
        <f t="shared" si="3"/>
        <v>23.322341364766192</v>
      </c>
      <c r="J26" s="16">
        <f t="shared" si="4"/>
        <v>188.42454454363443</v>
      </c>
      <c r="K26" s="32">
        <f t="shared" si="9"/>
        <v>22</v>
      </c>
      <c r="L26" s="26"/>
      <c r="M26" s="27"/>
      <c r="N26" s="24"/>
      <c r="O26" s="24"/>
      <c r="P26" s="23">
        <f t="shared" si="10"/>
        <v>0</v>
      </c>
      <c r="Q26" s="23">
        <f t="shared" si="11"/>
        <v>0</v>
      </c>
      <c r="R26" s="23">
        <f t="shared" si="12"/>
        <v>4.9051133709590324</v>
      </c>
      <c r="S26" s="23">
        <f t="shared" si="13"/>
        <v>4.9051133709590324</v>
      </c>
      <c r="W26" s="2"/>
    </row>
    <row r="27" spans="1:25" x14ac:dyDescent="0.25">
      <c r="A27" s="10">
        <v>25</v>
      </c>
      <c r="B27" s="43">
        <f t="shared" si="5"/>
        <v>25</v>
      </c>
      <c r="C27" s="44">
        <f t="shared" si="0"/>
        <v>22.229999999999997</v>
      </c>
      <c r="D27" s="44">
        <f t="shared" si="6"/>
        <v>7.140157210880437</v>
      </c>
      <c r="E27" s="11">
        <f t="shared" si="1"/>
        <v>29.370157210880436</v>
      </c>
      <c r="F27" s="14">
        <f t="shared" si="7"/>
        <v>23</v>
      </c>
      <c r="G27" s="41">
        <f>$G$25+(F27-$F$25)*($G$28-$G$25)/($F$28-$F$25)</f>
        <v>152</v>
      </c>
      <c r="H27" s="16">
        <f t="shared" si="2"/>
        <v>94.847999999999999</v>
      </c>
      <c r="I27" s="16">
        <f t="shared" si="3"/>
        <v>25.730851751939202</v>
      </c>
      <c r="J27" s="16">
        <f t="shared" si="4"/>
        <v>210.0081668012941</v>
      </c>
      <c r="K27" s="32">
        <f t="shared" si="9"/>
        <v>23</v>
      </c>
      <c r="L27" s="34"/>
      <c r="M27" s="35"/>
      <c r="N27" s="35"/>
      <c r="O27" s="35"/>
      <c r="P27" s="23">
        <f t="shared" si="10"/>
        <v>0</v>
      </c>
      <c r="Q27" s="23">
        <f t="shared" si="11"/>
        <v>0</v>
      </c>
      <c r="R27" s="23">
        <f t="shared" si="12"/>
        <v>3.4684389270939371</v>
      </c>
      <c r="S27" s="23">
        <f t="shared" si="13"/>
        <v>3.4684389270939371</v>
      </c>
      <c r="W27" s="2"/>
    </row>
    <row r="28" spans="1:25" x14ac:dyDescent="0.25">
      <c r="A28" s="10">
        <v>26</v>
      </c>
      <c r="B28" s="43">
        <f t="shared" si="5"/>
        <v>26</v>
      </c>
      <c r="C28" s="44">
        <f t="shared" si="0"/>
        <v>23.119199999999999</v>
      </c>
      <c r="D28" s="44">
        <f t="shared" si="6"/>
        <v>7.3919399937804329</v>
      </c>
      <c r="E28" s="11">
        <f t="shared" si="1"/>
        <v>30.511139993780432</v>
      </c>
      <c r="F28" s="14">
        <f t="shared" si="7"/>
        <v>24</v>
      </c>
      <c r="G28" s="41">
        <v>168</v>
      </c>
      <c r="H28" s="16">
        <f t="shared" si="2"/>
        <v>104.83199999999999</v>
      </c>
      <c r="I28" s="16">
        <f t="shared" si="3"/>
        <v>28.109974371137717</v>
      </c>
      <c r="J28" s="16">
        <f t="shared" si="4"/>
        <v>231.54060536306486</v>
      </c>
      <c r="K28" s="32">
        <f t="shared" si="9"/>
        <v>24</v>
      </c>
      <c r="L28" s="26">
        <v>29</v>
      </c>
      <c r="M28" s="26"/>
      <c r="N28" s="24">
        <v>0.2</v>
      </c>
      <c r="O28" s="24">
        <v>0.3</v>
      </c>
      <c r="P28" s="23">
        <f t="shared" si="10"/>
        <v>0</v>
      </c>
      <c r="Q28" s="23">
        <f t="shared" si="11"/>
        <v>4.2840526517102182</v>
      </c>
      <c r="R28" s="23">
        <f t="shared" si="12"/>
        <v>7.9589420180399761</v>
      </c>
      <c r="S28" s="23">
        <f t="shared" si="13"/>
        <v>12.242994669750194</v>
      </c>
      <c r="W28" s="2"/>
    </row>
    <row r="29" spans="1:25" x14ac:dyDescent="0.25">
      <c r="A29" s="10">
        <v>27</v>
      </c>
      <c r="B29" s="43">
        <f t="shared" si="5"/>
        <v>27</v>
      </c>
      <c r="C29" s="44">
        <f t="shared" si="0"/>
        <v>24.008400000000002</v>
      </c>
      <c r="D29" s="44">
        <f t="shared" si="6"/>
        <v>7.6425977910346994</v>
      </c>
      <c r="E29" s="11">
        <f t="shared" si="1"/>
        <v>31.650997791034701</v>
      </c>
      <c r="F29" s="14">
        <v>24</v>
      </c>
      <c r="G29" s="41">
        <f>G28-L28</f>
        <v>139</v>
      </c>
      <c r="H29" s="16">
        <f t="shared" si="2"/>
        <v>86.736000000000004</v>
      </c>
      <c r="I29" s="16">
        <f t="shared" si="3"/>
        <v>23.776342371195419</v>
      </c>
      <c r="J29" s="16">
        <f t="shared" si="4"/>
        <v>192.47566296316532</v>
      </c>
      <c r="K29" s="32">
        <v>24</v>
      </c>
      <c r="L29" s="26"/>
      <c r="M29" s="27"/>
      <c r="N29" s="24"/>
      <c r="O29" s="24"/>
      <c r="P29" s="23">
        <f t="shared" si="10"/>
        <v>0</v>
      </c>
      <c r="Q29" s="23">
        <f t="shared" si="11"/>
        <v>4.1669050066606648</v>
      </c>
      <c r="R29" s="23">
        <f t="shared" si="12"/>
        <v>5.6278218720266127</v>
      </c>
      <c r="S29" s="23">
        <f t="shared" si="13"/>
        <v>9.7947268786872783</v>
      </c>
      <c r="W29" s="2"/>
    </row>
    <row r="30" spans="1:25" x14ac:dyDescent="0.25">
      <c r="A30" s="10">
        <v>28</v>
      </c>
      <c r="B30" s="43">
        <f t="shared" si="5"/>
        <v>28</v>
      </c>
      <c r="C30" s="44">
        <f t="shared" si="0"/>
        <v>24.897599999999997</v>
      </c>
      <c r="D30" s="44">
        <f t="shared" si="6"/>
        <v>7.8921770401958238</v>
      </c>
      <c r="E30" s="11">
        <f t="shared" si="1"/>
        <v>32.789777040195823</v>
      </c>
      <c r="F30" s="14">
        <f t="shared" si="7"/>
        <v>25</v>
      </c>
      <c r="G30" s="41">
        <f>$G$29+(F30-$F$29)*($G$35-$G$29)/($F$35-$F$29)</f>
        <v>153.16666666666666</v>
      </c>
      <c r="H30" s="16">
        <f t="shared" si="2"/>
        <v>95.575999999999993</v>
      </c>
      <c r="I30" s="16">
        <f t="shared" si="3"/>
        <v>25.905281107545633</v>
      </c>
      <c r="J30" s="16">
        <f t="shared" si="4"/>
        <v>211.57989792897527</v>
      </c>
      <c r="K30" s="32">
        <f t="shared" si="9"/>
        <v>25</v>
      </c>
      <c r="L30" s="26"/>
      <c r="M30" s="26"/>
      <c r="N30" s="22"/>
      <c r="O30" s="22"/>
      <c r="P30" s="23">
        <f t="shared" si="10"/>
        <v>0</v>
      </c>
      <c r="Q30" s="23">
        <f t="shared" si="11"/>
        <v>4.0529607701255186</v>
      </c>
      <c r="R30" s="23">
        <f t="shared" si="12"/>
        <v>3.9794710090199885</v>
      </c>
      <c r="S30" s="23">
        <f t="shared" si="13"/>
        <v>8.032431779145508</v>
      </c>
      <c r="W30" s="2"/>
    </row>
    <row r="31" spans="1:25" x14ac:dyDescent="0.25">
      <c r="A31" s="10">
        <v>29</v>
      </c>
      <c r="B31" s="43">
        <f t="shared" si="5"/>
        <v>29</v>
      </c>
      <c r="C31" s="44">
        <f t="shared" si="0"/>
        <v>25.786799999999999</v>
      </c>
      <c r="D31" s="44">
        <f t="shared" si="6"/>
        <v>8.1407206738151334</v>
      </c>
      <c r="E31" s="11">
        <f t="shared" si="1"/>
        <v>33.927520673815131</v>
      </c>
      <c r="F31" s="14">
        <f t="shared" si="7"/>
        <v>26</v>
      </c>
      <c r="G31" s="41">
        <f t="shared" ref="G31:G34" si="14">$G$29+(F31-$F$29)*($G$35-$G$29)/($F$35-$F$29)</f>
        <v>167.33333333333334</v>
      </c>
      <c r="H31" s="16">
        <f t="shared" si="2"/>
        <v>104.41600000000001</v>
      </c>
      <c r="I31" s="16">
        <f t="shared" si="3"/>
        <v>28.01138818767625</v>
      </c>
      <c r="J31" s="16">
        <f t="shared" si="4"/>
        <v>230.64436776020281</v>
      </c>
      <c r="K31" s="32">
        <f t="shared" si="9"/>
        <v>26</v>
      </c>
      <c r="L31" s="26"/>
      <c r="M31" s="27"/>
      <c r="N31" s="24"/>
      <c r="O31" s="24"/>
      <c r="P31" s="23">
        <f t="shared" si="10"/>
        <v>0</v>
      </c>
      <c r="Q31" s="23">
        <f t="shared" si="11"/>
        <v>3.9421323447304926</v>
      </c>
      <c r="R31" s="23">
        <f t="shared" si="12"/>
        <v>2.8139109360133068</v>
      </c>
      <c r="S31" s="23">
        <f t="shared" si="13"/>
        <v>6.7560432807437998</v>
      </c>
      <c r="W31" s="2"/>
    </row>
    <row r="32" spans="1:25" x14ac:dyDescent="0.25">
      <c r="A32" s="10">
        <v>30</v>
      </c>
      <c r="B32" s="43">
        <f t="shared" si="5"/>
        <v>30</v>
      </c>
      <c r="C32" s="44">
        <f t="shared" si="0"/>
        <v>26.675999999999998</v>
      </c>
      <c r="D32" s="44">
        <f t="shared" si="6"/>
        <v>8.388268495647786</v>
      </c>
      <c r="E32" s="11">
        <f t="shared" si="1"/>
        <v>35.064268495647781</v>
      </c>
      <c r="F32" s="14">
        <f t="shared" si="7"/>
        <v>27</v>
      </c>
      <c r="G32" s="41">
        <f t="shared" si="14"/>
        <v>181.5</v>
      </c>
      <c r="H32" s="16">
        <f t="shared" si="2"/>
        <v>113.256</v>
      </c>
      <c r="I32" s="16">
        <f t="shared" si="3"/>
        <v>30.096816336106439</v>
      </c>
      <c r="J32" s="16">
        <f t="shared" si="4"/>
        <v>249.67282178538537</v>
      </c>
      <c r="K32" s="32">
        <f t="shared" si="9"/>
        <v>27</v>
      </c>
      <c r="L32" s="26"/>
      <c r="M32" s="27"/>
      <c r="N32" s="24"/>
      <c r="O32" s="24"/>
      <c r="P32" s="23">
        <f t="shared" si="10"/>
        <v>0</v>
      </c>
      <c r="Q32" s="23">
        <f t="shared" si="11"/>
        <v>3.834334528456107</v>
      </c>
      <c r="R32" s="23">
        <f t="shared" si="12"/>
        <v>1.9897355045099945</v>
      </c>
      <c r="S32" s="23">
        <f t="shared" si="13"/>
        <v>5.8240700329661017</v>
      </c>
      <c r="W32" s="2"/>
    </row>
    <row r="33" spans="1:25" x14ac:dyDescent="0.25">
      <c r="A33" s="10">
        <v>31</v>
      </c>
      <c r="B33" s="43">
        <f t="shared" si="5"/>
        <v>31</v>
      </c>
      <c r="C33" s="44">
        <f t="shared" si="0"/>
        <v>27.565199999999997</v>
      </c>
      <c r="D33" s="44">
        <f t="shared" si="6"/>
        <v>8.6348575052881742</v>
      </c>
      <c r="E33" s="11">
        <f t="shared" si="1"/>
        <v>36.200057505288171</v>
      </c>
      <c r="F33" s="14">
        <f t="shared" si="7"/>
        <v>28</v>
      </c>
      <c r="G33" s="41">
        <f t="shared" si="14"/>
        <v>195.66666666666666</v>
      </c>
      <c r="H33" s="16">
        <f t="shared" si="2"/>
        <v>122.096</v>
      </c>
      <c r="I33" s="16">
        <f t="shared" si="3"/>
        <v>32.163363121463057</v>
      </c>
      <c r="J33" s="16">
        <f t="shared" si="4"/>
        <v>268.66839076988151</v>
      </c>
      <c r="K33" s="32">
        <f t="shared" si="9"/>
        <v>28</v>
      </c>
      <c r="L33" s="26"/>
      <c r="M33" s="27"/>
      <c r="N33" s="24"/>
      <c r="O33" s="24"/>
      <c r="P33" s="23">
        <f t="shared" si="10"/>
        <v>0</v>
      </c>
      <c r="Q33" s="23">
        <f t="shared" si="11"/>
        <v>3.7294844491365855</v>
      </c>
      <c r="R33" s="23">
        <f t="shared" si="12"/>
        <v>1.4069554680066536</v>
      </c>
      <c r="S33" s="23">
        <f t="shared" si="13"/>
        <v>5.1364399171432389</v>
      </c>
      <c r="W33" s="2"/>
    </row>
    <row r="34" spans="1:25" x14ac:dyDescent="0.25">
      <c r="A34" s="10">
        <v>32</v>
      </c>
      <c r="B34" s="43">
        <f t="shared" si="5"/>
        <v>32</v>
      </c>
      <c r="C34" s="44">
        <f t="shared" si="0"/>
        <v>28.4544</v>
      </c>
      <c r="D34" s="44">
        <f t="shared" si="6"/>
        <v>8.8805221797401614</v>
      </c>
      <c r="E34" s="11">
        <f t="shared" si="1"/>
        <v>37.334922179740161</v>
      </c>
      <c r="F34" s="14">
        <f t="shared" si="7"/>
        <v>29</v>
      </c>
      <c r="G34" s="41">
        <f t="shared" si="14"/>
        <v>209.83333333333331</v>
      </c>
      <c r="H34" s="16">
        <f t="shared" si="2"/>
        <v>130.93599999999998</v>
      </c>
      <c r="I34" s="16">
        <f t="shared" si="3"/>
        <v>34.21255106176632</v>
      </c>
      <c r="J34" s="16">
        <f t="shared" si="4"/>
        <v>287.63372643257628</v>
      </c>
      <c r="K34" s="32">
        <f t="shared" si="9"/>
        <v>29</v>
      </c>
      <c r="L34" s="34"/>
      <c r="M34" s="35"/>
      <c r="N34" s="35"/>
      <c r="O34" s="35"/>
      <c r="P34" s="23">
        <f t="shared" si="10"/>
        <v>0</v>
      </c>
      <c r="Q34" s="23">
        <f t="shared" si="11"/>
        <v>3.6275015007498821</v>
      </c>
      <c r="R34" s="23">
        <f t="shared" si="12"/>
        <v>0.99486775225499746</v>
      </c>
      <c r="S34" s="23">
        <f t="shared" si="13"/>
        <v>4.6223692530048792</v>
      </c>
      <c r="W34" s="2"/>
    </row>
    <row r="35" spans="1:25" x14ac:dyDescent="0.25">
      <c r="A35" s="10">
        <v>33</v>
      </c>
      <c r="B35" s="43">
        <f t="shared" si="5"/>
        <v>33</v>
      </c>
      <c r="C35" s="44">
        <f t="shared" si="0"/>
        <v>29.343599999999999</v>
      </c>
      <c r="D35" s="44">
        <f t="shared" si="6"/>
        <v>9.1252947188023139</v>
      </c>
      <c r="E35" s="11">
        <f t="shared" si="1"/>
        <v>38.468894718802311</v>
      </c>
      <c r="F35" s="14">
        <f t="shared" si="7"/>
        <v>30</v>
      </c>
      <c r="G35" s="39">
        <v>224</v>
      </c>
      <c r="H35" s="16">
        <f t="shared" si="2"/>
        <v>139.77599999999998</v>
      </c>
      <c r="I35" s="16">
        <f t="shared" si="3"/>
        <v>36.245685459195286</v>
      </c>
      <c r="J35" s="16">
        <f t="shared" si="4"/>
        <v>306.57110217476514</v>
      </c>
      <c r="K35" s="32">
        <f t="shared" si="9"/>
        <v>30</v>
      </c>
      <c r="L35" s="26">
        <v>53</v>
      </c>
      <c r="M35" s="27">
        <v>0.1</v>
      </c>
      <c r="N35" s="24">
        <v>0.4</v>
      </c>
      <c r="O35" s="24">
        <v>0.2</v>
      </c>
      <c r="P35" s="23">
        <f t="shared" si="10"/>
        <v>3.9302125121307263</v>
      </c>
      <c r="Q35" s="23">
        <f t="shared" si="11"/>
        <v>19.187258353218247</v>
      </c>
      <c r="R35" s="23">
        <f t="shared" si="12"/>
        <v>7.4124069897666471</v>
      </c>
      <c r="S35" s="23">
        <f t="shared" si="13"/>
        <v>30.529877855115622</v>
      </c>
      <c r="W35" s="2"/>
      <c r="X35" s="2"/>
      <c r="Y35" s="2"/>
    </row>
    <row r="36" spans="1:25" x14ac:dyDescent="0.25">
      <c r="A36" s="10">
        <v>34</v>
      </c>
      <c r="B36" s="43">
        <f t="shared" si="5"/>
        <v>34</v>
      </c>
      <c r="C36" s="44">
        <f t="shared" si="0"/>
        <v>30.232799999999997</v>
      </c>
      <c r="D36" s="44">
        <f t="shared" si="6"/>
        <v>9.3692052598737945</v>
      </c>
      <c r="E36" s="11">
        <f t="shared" si="1"/>
        <v>39.602005259873792</v>
      </c>
      <c r="F36" s="14">
        <v>30</v>
      </c>
      <c r="G36" s="39">
        <f>G35-L35</f>
        <v>171</v>
      </c>
      <c r="H36" s="16">
        <f t="shared" si="2"/>
        <v>106.70400000000001</v>
      </c>
      <c r="I36" s="16">
        <f t="shared" si="3"/>
        <v>28.55305168433533</v>
      </c>
      <c r="J36" s="16">
        <f t="shared" si="4"/>
        <v>235.57269835021739</v>
      </c>
      <c r="K36" s="32">
        <v>30</v>
      </c>
      <c r="L36" s="26"/>
      <c r="M36" s="26"/>
      <c r="N36" s="22"/>
      <c r="O36" s="22"/>
      <c r="P36" s="23">
        <f t="shared" si="10"/>
        <v>3.8531434419607722</v>
      </c>
      <c r="Q36" s="23">
        <f t="shared" si="11"/>
        <v>18.662581764535432</v>
      </c>
      <c r="R36" s="23">
        <f t="shared" si="12"/>
        <v>5.2413632473785601</v>
      </c>
      <c r="S36" s="23">
        <f t="shared" si="13"/>
        <v>27.757088453874765</v>
      </c>
      <c r="W36" s="2"/>
      <c r="X36" s="2"/>
      <c r="Y36" s="2"/>
    </row>
    <row r="37" spans="1:25" x14ac:dyDescent="0.25">
      <c r="A37" s="10">
        <v>35</v>
      </c>
      <c r="B37" s="43">
        <f t="shared" si="5"/>
        <v>35</v>
      </c>
      <c r="C37" s="44">
        <f t="shared" si="0"/>
        <v>31.122</v>
      </c>
      <c r="D37" s="44">
        <f t="shared" si="6"/>
        <v>9.6122820667788016</v>
      </c>
      <c r="E37" s="11">
        <f t="shared" si="1"/>
        <v>40.734282066778803</v>
      </c>
      <c r="F37" s="14">
        <f t="shared" si="7"/>
        <v>31</v>
      </c>
      <c r="G37" s="39">
        <f>$G$36+(F37-$F$36)*($G$42-$G$36)/($F$42-$F$36)</f>
        <v>183.83333333333334</v>
      </c>
      <c r="H37" s="16">
        <f t="shared" si="2"/>
        <v>114.712</v>
      </c>
      <c r="I37" s="16">
        <f t="shared" si="3"/>
        <v>30.438443898016189</v>
      </c>
      <c r="J37" s="16">
        <f t="shared" si="4"/>
        <v>252.80368978904485</v>
      </c>
      <c r="K37" s="32">
        <f t="shared" si="9"/>
        <v>31</v>
      </c>
      <c r="L37" s="26"/>
      <c r="M37" s="26"/>
      <c r="N37" s="22"/>
      <c r="O37" s="22"/>
      <c r="P37" s="23">
        <f t="shared" si="10"/>
        <v>3.7775856492493594</v>
      </c>
      <c r="Q37" s="23">
        <f t="shared" si="11"/>
        <v>18.152252484761689</v>
      </c>
      <c r="R37" s="23">
        <f t="shared" si="12"/>
        <v>3.706203494883324</v>
      </c>
      <c r="S37" s="23">
        <f t="shared" si="13"/>
        <v>25.636041628894375</v>
      </c>
      <c r="W37" s="2"/>
      <c r="X37" s="2"/>
      <c r="Y37" s="2"/>
    </row>
    <row r="38" spans="1:25" x14ac:dyDescent="0.25">
      <c r="A38" s="10">
        <v>36</v>
      </c>
      <c r="B38" s="43">
        <f t="shared" si="5"/>
        <v>36</v>
      </c>
      <c r="C38" s="44">
        <f t="shared" si="0"/>
        <v>32.011200000000002</v>
      </c>
      <c r="D38" s="44">
        <f t="shared" si="6"/>
        <v>9.8545516964045792</v>
      </c>
      <c r="E38" s="11">
        <f t="shared" si="1"/>
        <v>41.86575169640458</v>
      </c>
      <c r="F38" s="14">
        <f t="shared" si="7"/>
        <v>32</v>
      </c>
      <c r="G38" s="39">
        <f t="shared" ref="G38:G41" si="15">$G$36+(F38-$F$36)*($G$42-$G$36)/($F$42-$F$36)</f>
        <v>196.66666666666666</v>
      </c>
      <c r="H38" s="16">
        <f t="shared" si="2"/>
        <v>122.71999999999998</v>
      </c>
      <c r="I38" s="16">
        <f t="shared" si="3"/>
        <v>32.308564708068729</v>
      </c>
      <c r="J38" s="16">
        <f t="shared" si="4"/>
        <v>270.00808353321963</v>
      </c>
      <c r="K38" s="32">
        <f t="shared" si="9"/>
        <v>32</v>
      </c>
      <c r="L38" s="26"/>
      <c r="M38" s="27"/>
      <c r="N38" s="24"/>
      <c r="O38" s="24"/>
      <c r="P38" s="23">
        <f t="shared" si="10"/>
        <v>3.7035094987673145</v>
      </c>
      <c r="Q38" s="23">
        <f t="shared" si="11"/>
        <v>17.655878185980409</v>
      </c>
      <c r="R38" s="23">
        <f t="shared" si="12"/>
        <v>2.6206816236892805</v>
      </c>
      <c r="S38" s="23">
        <f t="shared" si="13"/>
        <v>23.980069308437002</v>
      </c>
      <c r="W38" s="2"/>
      <c r="X38" s="2"/>
      <c r="Y38" s="2"/>
    </row>
    <row r="39" spans="1:25" x14ac:dyDescent="0.25">
      <c r="A39" s="10">
        <v>37</v>
      </c>
      <c r="B39" s="43">
        <f t="shared" si="5"/>
        <v>37</v>
      </c>
      <c r="C39" s="44">
        <f t="shared" si="0"/>
        <v>32.900399999999998</v>
      </c>
      <c r="D39" s="44">
        <f t="shared" si="6"/>
        <v>10.096039146303504</v>
      </c>
      <c r="E39" s="11">
        <f t="shared" si="1"/>
        <v>42.996439146303501</v>
      </c>
      <c r="F39" s="14">
        <f t="shared" si="7"/>
        <v>33</v>
      </c>
      <c r="G39" s="39">
        <f t="shared" si="15"/>
        <v>209.5</v>
      </c>
      <c r="H39" s="16">
        <f t="shared" si="2"/>
        <v>130.72800000000001</v>
      </c>
      <c r="I39" s="16">
        <f t="shared" si="3"/>
        <v>34.164524045585857</v>
      </c>
      <c r="J39" s="16">
        <f t="shared" si="4"/>
        <v>287.18781271272871</v>
      </c>
      <c r="K39" s="32">
        <f t="shared" si="9"/>
        <v>33</v>
      </c>
      <c r="L39" s="26"/>
      <c r="M39" s="26"/>
      <c r="N39" s="22"/>
      <c r="O39" s="22"/>
      <c r="P39" s="23">
        <f t="shared" si="10"/>
        <v>3.6308859364142321</v>
      </c>
      <c r="Q39" s="23">
        <f t="shared" si="11"/>
        <v>17.173077268502496</v>
      </c>
      <c r="R39" s="23">
        <f t="shared" si="12"/>
        <v>1.8531017474416622</v>
      </c>
      <c r="S39" s="23">
        <f t="shared" si="13"/>
        <v>22.65706495235839</v>
      </c>
      <c r="W39" s="2"/>
      <c r="X39" s="2"/>
      <c r="Y39" s="2"/>
    </row>
    <row r="40" spans="1:25" x14ac:dyDescent="0.25">
      <c r="A40" s="10">
        <v>38</v>
      </c>
      <c r="B40" s="43">
        <f t="shared" si="5"/>
        <v>38</v>
      </c>
      <c r="C40" s="44">
        <f t="shared" si="0"/>
        <v>33.7896</v>
      </c>
      <c r="D40" s="44">
        <f t="shared" si="6"/>
        <v>10.3367679858895</v>
      </c>
      <c r="E40" s="11">
        <f t="shared" si="1"/>
        <v>44.126367985889502</v>
      </c>
      <c r="F40" s="14">
        <f t="shared" si="7"/>
        <v>34</v>
      </c>
      <c r="G40" s="39">
        <f t="shared" si="15"/>
        <v>222.33333333333334</v>
      </c>
      <c r="H40" s="16">
        <f t="shared" si="2"/>
        <v>138.73600000000002</v>
      </c>
      <c r="I40" s="16">
        <f t="shared" si="3"/>
        <v>36.007288175538044</v>
      </c>
      <c r="J40" s="16">
        <f t="shared" si="4"/>
        <v>304.3445602390621</v>
      </c>
      <c r="K40" s="32">
        <f t="shared" si="9"/>
        <v>34</v>
      </c>
      <c r="L40" s="26"/>
      <c r="M40" s="26"/>
      <c r="N40" s="22"/>
      <c r="O40" s="22"/>
      <c r="P40" s="23">
        <f t="shared" si="10"/>
        <v>3.5596864778228943</v>
      </c>
      <c r="Q40" s="23">
        <f t="shared" si="11"/>
        <v>16.703478567502412</v>
      </c>
      <c r="R40" s="23">
        <f t="shared" si="12"/>
        <v>1.3103408118446405</v>
      </c>
      <c r="S40" s="23">
        <f t="shared" si="13"/>
        <v>21.573505857169945</v>
      </c>
      <c r="W40" s="2"/>
      <c r="X40" s="2"/>
      <c r="Y40" s="2"/>
    </row>
    <row r="41" spans="1:25" x14ac:dyDescent="0.25">
      <c r="A41" s="10">
        <v>39</v>
      </c>
      <c r="B41" s="43">
        <f t="shared" si="5"/>
        <v>39</v>
      </c>
      <c r="C41" s="44">
        <f t="shared" si="0"/>
        <v>34.678800000000003</v>
      </c>
      <c r="D41" s="44">
        <f t="shared" si="6"/>
        <v>10.576760473435781</v>
      </c>
      <c r="E41" s="11">
        <f t="shared" si="1"/>
        <v>45.255560473435786</v>
      </c>
      <c r="F41" s="14">
        <f t="shared" si="7"/>
        <v>35</v>
      </c>
      <c r="G41" s="39">
        <f t="shared" si="15"/>
        <v>235.16666666666669</v>
      </c>
      <c r="H41" s="16">
        <f t="shared" si="2"/>
        <v>146.744</v>
      </c>
      <c r="I41" s="16">
        <f t="shared" si="3"/>
        <v>37.837705514258651</v>
      </c>
      <c r="J41" s="16">
        <f t="shared" si="4"/>
        <v>321.47980377066716</v>
      </c>
      <c r="K41" s="32">
        <f t="shared" si="9"/>
        <v>35</v>
      </c>
      <c r="L41" s="34"/>
      <c r="M41" s="35"/>
      <c r="N41" s="35"/>
      <c r="O41" s="35"/>
      <c r="P41" s="23">
        <f t="shared" si="10"/>
        <v>3.4898831971871513</v>
      </c>
      <c r="Q41" s="23">
        <f t="shared" si="11"/>
        <v>16.246721067676297</v>
      </c>
      <c r="R41" s="23">
        <f t="shared" si="12"/>
        <v>0.92655087372083134</v>
      </c>
      <c r="S41" s="23">
        <f t="shared" si="13"/>
        <v>20.66315513858428</v>
      </c>
      <c r="W41" s="2"/>
      <c r="X41" s="2"/>
      <c r="Y41" s="2"/>
    </row>
    <row r="42" spans="1:25" x14ac:dyDescent="0.25">
      <c r="A42" s="10">
        <v>40</v>
      </c>
      <c r="B42" s="43">
        <f t="shared" si="5"/>
        <v>40</v>
      </c>
      <c r="C42" s="44">
        <f t="shared" si="0"/>
        <v>35.567999999999998</v>
      </c>
      <c r="D42" s="44">
        <f t="shared" si="6"/>
        <v>10.816037660735208</v>
      </c>
      <c r="E42" s="11">
        <f t="shared" si="1"/>
        <v>46.384037660735203</v>
      </c>
      <c r="F42" s="14">
        <f t="shared" si="7"/>
        <v>36</v>
      </c>
      <c r="G42" s="39">
        <v>248</v>
      </c>
      <c r="H42" s="16">
        <f t="shared" si="2"/>
        <v>154.75200000000001</v>
      </c>
      <c r="I42" s="16">
        <f t="shared" si="3"/>
        <v>39.656526650076415</v>
      </c>
      <c r="J42" s="16">
        <f t="shared" si="4"/>
        <v>338.59485058221645</v>
      </c>
      <c r="K42" s="32">
        <f t="shared" si="9"/>
        <v>36</v>
      </c>
      <c r="L42" s="26">
        <v>62</v>
      </c>
      <c r="M42" s="26"/>
      <c r="N42" s="22"/>
      <c r="O42" s="22"/>
      <c r="P42" s="23">
        <f t="shared" si="10"/>
        <v>3.4214487163088778</v>
      </c>
      <c r="Q42" s="23">
        <f t="shared" si="11"/>
        <v>15.802453625702761</v>
      </c>
      <c r="R42" s="23">
        <f t="shared" si="12"/>
        <v>0.65517040592232034</v>
      </c>
      <c r="S42" s="23">
        <f t="shared" si="13"/>
        <v>19.879072747933957</v>
      </c>
      <c r="W42" s="2"/>
      <c r="X42" s="2"/>
      <c r="Y42" s="2"/>
    </row>
    <row r="43" spans="1:25" x14ac:dyDescent="0.25">
      <c r="A43" s="10">
        <v>41</v>
      </c>
      <c r="B43" s="43">
        <f t="shared" si="5"/>
        <v>41</v>
      </c>
      <c r="C43" s="44">
        <f t="shared" si="0"/>
        <v>36.4572</v>
      </c>
      <c r="D43" s="44">
        <f t="shared" si="6"/>
        <v>11.054619486999963</v>
      </c>
      <c r="E43" s="11">
        <f t="shared" si="1"/>
        <v>47.511819486999961</v>
      </c>
      <c r="F43" s="14">
        <v>36</v>
      </c>
      <c r="G43" s="39">
        <f>G42-L42</f>
        <v>186</v>
      </c>
      <c r="H43" s="16">
        <f t="shared" si="2"/>
        <v>116.06400000000001</v>
      </c>
      <c r="I43" s="16">
        <f t="shared" si="3"/>
        <v>30.755217722036068</v>
      </c>
      <c r="J43" s="16">
        <f t="shared" si="4"/>
        <v>255.71013753254616</v>
      </c>
      <c r="K43" s="32">
        <v>36</v>
      </c>
      <c r="L43" s="26"/>
      <c r="M43" s="26"/>
      <c r="N43" s="22"/>
      <c r="O43" s="22"/>
      <c r="P43" s="23">
        <f t="shared" si="10"/>
        <v>3.3543561938597155</v>
      </c>
      <c r="Q43" s="23">
        <f t="shared" si="11"/>
        <v>15.370334700293</v>
      </c>
      <c r="R43" s="23">
        <f t="shared" si="12"/>
        <v>0.46327543686041572</v>
      </c>
      <c r="S43" s="23">
        <f t="shared" si="13"/>
        <v>19.187966331013129</v>
      </c>
      <c r="W43" s="2"/>
      <c r="X43" s="2"/>
      <c r="Y43" s="2"/>
    </row>
    <row r="44" spans="1:25" x14ac:dyDescent="0.25">
      <c r="A44" s="10">
        <v>42</v>
      </c>
      <c r="B44" s="43">
        <f t="shared" si="5"/>
        <v>42</v>
      </c>
      <c r="C44" s="44">
        <f t="shared" si="0"/>
        <v>37.346399999999996</v>
      </c>
      <c r="D44" s="44">
        <f t="shared" si="6"/>
        <v>11.292524863342392</v>
      </c>
      <c r="E44" s="11">
        <f t="shared" si="1"/>
        <v>48.638924863342389</v>
      </c>
      <c r="F44" s="14">
        <f t="shared" si="7"/>
        <v>37</v>
      </c>
      <c r="G44" s="39">
        <f>$G$43+(F44-$F$43)*($G$49-$G$43)/($F$49-$F$43)</f>
        <v>197.5</v>
      </c>
      <c r="H44" s="16">
        <f t="shared" si="2"/>
        <v>123.24</v>
      </c>
      <c r="I44" s="16">
        <f t="shared" si="3"/>
        <v>32.429500380369056</v>
      </c>
      <c r="J44" s="16">
        <f t="shared" si="4"/>
        <v>271.12437982914275</v>
      </c>
      <c r="K44" s="32">
        <f t="shared" si="9"/>
        <v>37</v>
      </c>
      <c r="L44" s="26"/>
      <c r="M44" s="27"/>
      <c r="N44" s="24"/>
      <c r="O44" s="24"/>
      <c r="P44" s="23">
        <f t="shared" si="10"/>
        <v>3.2885793148533833</v>
      </c>
      <c r="Q44" s="23">
        <f t="shared" si="11"/>
        <v>14.950032089622715</v>
      </c>
      <c r="R44" s="23">
        <f t="shared" si="12"/>
        <v>0.32758520296116023</v>
      </c>
      <c r="S44" s="23">
        <f t="shared" si="13"/>
        <v>18.566196607437259</v>
      </c>
      <c r="W44" s="2"/>
      <c r="X44" s="2"/>
      <c r="Y44" s="2"/>
    </row>
    <row r="45" spans="1:25" x14ac:dyDescent="0.25">
      <c r="A45" s="10">
        <v>43</v>
      </c>
      <c r="B45" s="43">
        <f t="shared" si="5"/>
        <v>43</v>
      </c>
      <c r="C45" s="44">
        <f t="shared" si="0"/>
        <v>38.235599999999998</v>
      </c>
      <c r="D45" s="44">
        <f t="shared" si="6"/>
        <v>11.529771748983352</v>
      </c>
      <c r="E45" s="11">
        <f t="shared" si="1"/>
        <v>49.765371748983348</v>
      </c>
      <c r="F45" s="14">
        <f t="shared" si="7"/>
        <v>38</v>
      </c>
      <c r="G45" s="39">
        <f t="shared" ref="G45:G48" si="16">$G$43+(F45-$F$43)*($G$49-$G$43)/($F$49-$F$43)</f>
        <v>209</v>
      </c>
      <c r="H45" s="16">
        <f t="shared" si="2"/>
        <v>130.416</v>
      </c>
      <c r="I45" s="16">
        <f t="shared" si="3"/>
        <v>34.092466837179941</v>
      </c>
      <c r="J45" s="16">
        <f t="shared" si="4"/>
        <v>286.51891307475506</v>
      </c>
      <c r="K45" s="32">
        <f t="shared" si="9"/>
        <v>38</v>
      </c>
      <c r="L45" s="26"/>
      <c r="M45" s="26"/>
      <c r="N45" s="22"/>
      <c r="O45" s="22"/>
      <c r="P45" s="23">
        <f t="shared" si="10"/>
        <v>3.2240922803244305</v>
      </c>
      <c r="Q45" s="23">
        <f t="shared" si="11"/>
        <v>14.541222675943963</v>
      </c>
      <c r="R45" s="23">
        <f t="shared" si="12"/>
        <v>0.23163771843020789</v>
      </c>
      <c r="S45" s="23">
        <f t="shared" si="13"/>
        <v>17.996952674698601</v>
      </c>
      <c r="W45" s="2"/>
      <c r="X45" s="2"/>
      <c r="Y45" s="2"/>
    </row>
    <row r="46" spans="1:25" x14ac:dyDescent="0.25">
      <c r="A46" s="10">
        <v>44</v>
      </c>
      <c r="B46" s="43">
        <f t="shared" si="5"/>
        <v>44</v>
      </c>
      <c r="C46" s="44">
        <f t="shared" si="0"/>
        <v>39.1248</v>
      </c>
      <c r="D46" s="44">
        <f t="shared" si="6"/>
        <v>11.766377220171686</v>
      </c>
      <c r="E46" s="11">
        <f t="shared" si="1"/>
        <v>50.891177220171684</v>
      </c>
      <c r="F46" s="14">
        <f t="shared" si="7"/>
        <v>39</v>
      </c>
      <c r="G46" s="39">
        <f t="shared" si="16"/>
        <v>220.5</v>
      </c>
      <c r="H46" s="16">
        <f t="shared" si="2"/>
        <v>137.59200000000001</v>
      </c>
      <c r="I46" s="16">
        <f t="shared" si="3"/>
        <v>35.744810729505801</v>
      </c>
      <c r="J46" s="16">
        <f t="shared" si="4"/>
        <v>301.89494535388934</v>
      </c>
      <c r="K46" s="32">
        <f t="shared" si="9"/>
        <v>39</v>
      </c>
      <c r="L46" s="26"/>
      <c r="M46" s="26"/>
      <c r="N46" s="22"/>
      <c r="O46" s="22"/>
      <c r="P46" s="23">
        <f t="shared" si="10"/>
        <v>3.1608697972093833</v>
      </c>
      <c r="Q46" s="23">
        <f t="shared" si="11"/>
        <v>14.14359217718061</v>
      </c>
      <c r="R46" s="23">
        <f t="shared" si="12"/>
        <v>0.16379260148058014</v>
      </c>
      <c r="S46" s="23">
        <f t="shared" si="13"/>
        <v>17.468254575870574</v>
      </c>
      <c r="W46" s="2"/>
      <c r="X46" s="2"/>
      <c r="Y46" s="2"/>
    </row>
    <row r="47" spans="1:25" x14ac:dyDescent="0.25">
      <c r="A47" s="10">
        <v>45</v>
      </c>
      <c r="B47" s="43">
        <f t="shared" si="5"/>
        <v>45</v>
      </c>
      <c r="C47" s="44">
        <f t="shared" si="0"/>
        <v>40.013999999999996</v>
      </c>
      <c r="D47" s="44">
        <f t="shared" si="6"/>
        <v>12.002357532661732</v>
      </c>
      <c r="E47" s="11">
        <f t="shared" si="1"/>
        <v>52.016357532661729</v>
      </c>
      <c r="F47" s="14">
        <f t="shared" si="7"/>
        <v>40</v>
      </c>
      <c r="G47" s="39">
        <f t="shared" si="16"/>
        <v>232</v>
      </c>
      <c r="H47" s="16">
        <f t="shared" si="2"/>
        <v>144.768</v>
      </c>
      <c r="I47" s="16">
        <f t="shared" si="3"/>
        <v>37.387149255707826</v>
      </c>
      <c r="J47" s="16">
        <f t="shared" si="4"/>
        <v>317.25355162035777</v>
      </c>
      <c r="K47" s="32">
        <f t="shared" si="9"/>
        <v>40</v>
      </c>
      <c r="L47" s="34"/>
      <c r="M47" s="34"/>
      <c r="N47" s="34"/>
      <c r="O47" s="34"/>
      <c r="P47" s="23">
        <f t="shared" si="10"/>
        <v>3.0988870684263152</v>
      </c>
      <c r="Q47" s="23">
        <f t="shared" si="11"/>
        <v>13.756834905316419</v>
      </c>
      <c r="R47" s="23">
        <f t="shared" si="12"/>
        <v>0.11581885921510397</v>
      </c>
      <c r="S47" s="23">
        <f t="shared" si="13"/>
        <v>16.971540832957839</v>
      </c>
      <c r="W47" s="2"/>
      <c r="X47" s="2"/>
      <c r="Y47" s="2"/>
    </row>
    <row r="48" spans="1:25" x14ac:dyDescent="0.25">
      <c r="A48" s="10">
        <v>46</v>
      </c>
      <c r="B48" s="43">
        <f t="shared" si="5"/>
        <v>46</v>
      </c>
      <c r="C48" s="44">
        <f t="shared" si="0"/>
        <v>40.903199999999998</v>
      </c>
      <c r="D48" s="44">
        <f t="shared" si="6"/>
        <v>12.2377281784806</v>
      </c>
      <c r="E48" s="11">
        <f t="shared" si="1"/>
        <v>53.1409281784806</v>
      </c>
      <c r="F48" s="14">
        <f t="shared" si="7"/>
        <v>41</v>
      </c>
      <c r="G48" s="39">
        <f t="shared" si="16"/>
        <v>243.5</v>
      </c>
      <c r="H48" s="16">
        <f t="shared" si="2"/>
        <v>151.94399999999999</v>
      </c>
      <c r="I48" s="16">
        <f t="shared" si="3"/>
        <v>39.02003496976517</v>
      </c>
      <c r="J48" s="16">
        <f t="shared" si="4"/>
        <v>332.59569423900763</v>
      </c>
      <c r="K48" s="32">
        <f t="shared" si="9"/>
        <v>41</v>
      </c>
      <c r="L48" s="26"/>
      <c r="M48" s="27"/>
      <c r="N48" s="24"/>
      <c r="O48" s="24"/>
      <c r="P48" s="23">
        <f t="shared" si="10"/>
        <v>3.0381197831489515</v>
      </c>
      <c r="Q48" s="23">
        <f t="shared" si="11"/>
        <v>13.380653531390035</v>
      </c>
      <c r="R48" s="23">
        <f t="shared" si="12"/>
        <v>8.1896300740290084E-2</v>
      </c>
      <c r="S48" s="23">
        <f t="shared" si="13"/>
        <v>16.500669615279275</v>
      </c>
      <c r="W48" s="2"/>
      <c r="X48" s="2"/>
      <c r="Y48" s="2"/>
    </row>
    <row r="49" spans="1:25" x14ac:dyDescent="0.25">
      <c r="A49" s="10">
        <v>47</v>
      </c>
      <c r="B49" s="43">
        <f t="shared" si="5"/>
        <v>47</v>
      </c>
      <c r="C49" s="44">
        <f t="shared" si="0"/>
        <v>41.792400000000001</v>
      </c>
      <c r="D49" s="44">
        <f t="shared" si="6"/>
        <v>12.472503937619972</v>
      </c>
      <c r="E49" s="11">
        <f t="shared" si="1"/>
        <v>54.264903937619977</v>
      </c>
      <c r="F49" s="14">
        <f t="shared" si="7"/>
        <v>42</v>
      </c>
      <c r="G49" s="42">
        <v>255</v>
      </c>
      <c r="H49" s="16">
        <f t="shared" si="2"/>
        <v>159.12</v>
      </c>
      <c r="I49" s="16">
        <f t="shared" si="3"/>
        <v>40.643965284387697</v>
      </c>
      <c r="J49" s="16">
        <f t="shared" si="4"/>
        <v>347.92223953697521</v>
      </c>
      <c r="K49" s="32">
        <f t="shared" si="9"/>
        <v>42</v>
      </c>
      <c r="L49" s="26">
        <v>67</v>
      </c>
      <c r="M49" s="26"/>
      <c r="N49" s="22"/>
      <c r="O49" s="22"/>
      <c r="P49" s="23">
        <f t="shared" si="10"/>
        <v>2.9785441072714929</v>
      </c>
      <c r="Q49" s="23">
        <f t="shared" si="11"/>
        <v>13.014758856916187</v>
      </c>
      <c r="R49" s="23">
        <f t="shared" si="12"/>
        <v>5.7909429607551993E-2</v>
      </c>
      <c r="S49" s="23">
        <f t="shared" si="13"/>
        <v>16.051212393795232</v>
      </c>
      <c r="W49" s="2"/>
      <c r="X49" s="2"/>
      <c r="Y49" s="2"/>
    </row>
    <row r="50" spans="1:25" x14ac:dyDescent="0.25">
      <c r="A50" s="10">
        <v>48</v>
      </c>
      <c r="B50" s="43">
        <f t="shared" si="5"/>
        <v>48</v>
      </c>
      <c r="C50" s="44">
        <f t="shared" si="0"/>
        <v>42.681599999999996</v>
      </c>
      <c r="D50" s="44">
        <f t="shared" si="6"/>
        <v>12.70669892520443</v>
      </c>
      <c r="E50" s="11">
        <f t="shared" si="1"/>
        <v>55.388298925204424</v>
      </c>
      <c r="F50" s="14">
        <v>42</v>
      </c>
      <c r="G50" s="42">
        <f>G49-L49</f>
        <v>188</v>
      </c>
      <c r="H50" s="16">
        <f t="shared" si="2"/>
        <v>117.312</v>
      </c>
      <c r="I50" s="16">
        <f t="shared" si="3"/>
        <v>31.047243222685228</v>
      </c>
      <c r="J50" s="16">
        <f t="shared" si="4"/>
        <v>258.39234861284348</v>
      </c>
      <c r="K50" s="32">
        <v>42</v>
      </c>
      <c r="L50" s="26"/>
      <c r="M50" s="27"/>
      <c r="N50" s="24"/>
      <c r="O50" s="24"/>
      <c r="P50" s="23"/>
      <c r="Q50" s="23"/>
      <c r="R50" s="23"/>
      <c r="S50" s="23"/>
      <c r="W50" s="2"/>
      <c r="X50" s="2"/>
      <c r="Y50" s="2"/>
    </row>
    <row r="51" spans="1:25" x14ac:dyDescent="0.25">
      <c r="A51" s="10">
        <v>49</v>
      </c>
      <c r="B51" s="43">
        <f t="shared" si="5"/>
        <v>49</v>
      </c>
      <c r="C51" s="44">
        <f t="shared" si="0"/>
        <v>43.570799999999998</v>
      </c>
      <c r="D51" s="44">
        <f t="shared" si="6"/>
        <v>12.940326634618202</v>
      </c>
      <c r="E51" s="11">
        <f t="shared" si="1"/>
        <v>56.511126634618201</v>
      </c>
      <c r="F51" s="14">
        <f t="shared" si="7"/>
        <v>43</v>
      </c>
      <c r="G51" s="42">
        <f>$G$50+(F51-$F$50)*($G$56-$G$50)/($F$56-$F$50)</f>
        <v>198.66666666666666</v>
      </c>
      <c r="H51" s="16">
        <f t="shared" si="2"/>
        <v>123.96799999999999</v>
      </c>
      <c r="I51" s="16">
        <f t="shared" si="3"/>
        <v>32.598710622532067</v>
      </c>
      <c r="J51" s="16">
        <f t="shared" si="4"/>
        <v>272.68702100091002</v>
      </c>
      <c r="K51" s="32">
        <f t="shared" si="9"/>
        <v>43</v>
      </c>
      <c r="L51" s="26"/>
      <c r="M51" s="26"/>
      <c r="N51" s="22"/>
      <c r="O51" s="22"/>
      <c r="P51" s="23"/>
      <c r="Q51" s="23"/>
      <c r="R51" s="23"/>
      <c r="S51" s="23"/>
      <c r="W51" s="2"/>
      <c r="X51" s="2"/>
      <c r="Y51" s="2"/>
    </row>
    <row r="52" spans="1:25" x14ac:dyDescent="0.25">
      <c r="A52" s="10">
        <v>50</v>
      </c>
      <c r="B52" s="43">
        <f t="shared" si="5"/>
        <v>50</v>
      </c>
      <c r="C52" s="44">
        <f t="shared" si="0"/>
        <v>44.459999999999994</v>
      </c>
      <c r="D52" s="44">
        <f t="shared" si="6"/>
        <v>13.173399977011854</v>
      </c>
      <c r="E52" s="11">
        <f t="shared" si="1"/>
        <v>57.633399977011848</v>
      </c>
      <c r="F52" s="14">
        <f t="shared" si="7"/>
        <v>44</v>
      </c>
      <c r="G52" s="42">
        <f t="shared" ref="G52:G55" si="17">$G$50+(F52-$F$50)*($G$56-$G$50)/($F$56-$F$50)</f>
        <v>209.33333333333334</v>
      </c>
      <c r="H52" s="16">
        <f t="shared" si="2"/>
        <v>130.62400000000002</v>
      </c>
      <c r="I52" s="16">
        <f t="shared" si="3"/>
        <v>34.140507202645395</v>
      </c>
      <c r="J52" s="16">
        <f t="shared" si="4"/>
        <v>286.96485004460743</v>
      </c>
      <c r="K52" s="32">
        <f t="shared" si="9"/>
        <v>44</v>
      </c>
      <c r="L52" s="26"/>
      <c r="M52" s="26"/>
      <c r="N52" s="22"/>
      <c r="O52" s="22"/>
      <c r="P52" s="23"/>
      <c r="Q52" s="23"/>
      <c r="R52" s="23"/>
      <c r="S52" s="23"/>
      <c r="W52" s="2"/>
      <c r="X52" s="2"/>
      <c r="Y52" s="2"/>
    </row>
    <row r="53" spans="1:25" x14ac:dyDescent="0.25">
      <c r="A53" s="10">
        <v>51</v>
      </c>
      <c r="B53" s="43">
        <f t="shared" si="5"/>
        <v>51</v>
      </c>
      <c r="C53" s="44">
        <f t="shared" si="0"/>
        <v>45.349199999999996</v>
      </c>
      <c r="D53" s="44">
        <f t="shared" si="6"/>
        <v>13.405931317559235</v>
      </c>
      <c r="E53" s="11">
        <f t="shared" si="1"/>
        <v>58.755131317559233</v>
      </c>
      <c r="F53" s="14">
        <f t="shared" si="7"/>
        <v>45</v>
      </c>
      <c r="G53" s="42">
        <f t="shared" si="17"/>
        <v>220</v>
      </c>
      <c r="H53" s="16">
        <f t="shared" si="2"/>
        <v>137.28</v>
      </c>
      <c r="I53" s="16">
        <f t="shared" si="3"/>
        <v>35.673181961873446</v>
      </c>
      <c r="J53" s="16">
        <f t="shared" si="4"/>
        <v>301.22679191692959</v>
      </c>
      <c r="K53" s="32">
        <f t="shared" si="9"/>
        <v>45</v>
      </c>
      <c r="L53" s="26"/>
      <c r="M53" s="26"/>
      <c r="N53" s="22"/>
      <c r="O53" s="22"/>
      <c r="P53" s="23"/>
      <c r="Q53" s="23"/>
      <c r="R53" s="23"/>
      <c r="S53" s="23"/>
      <c r="W53" s="2"/>
      <c r="X53" s="2"/>
      <c r="Y53" s="2"/>
    </row>
    <row r="54" spans="1:25" x14ac:dyDescent="0.25">
      <c r="A54" s="10">
        <v>52</v>
      </c>
      <c r="B54" s="43">
        <f t="shared" si="5"/>
        <v>52</v>
      </c>
      <c r="C54" s="44">
        <f t="shared" si="0"/>
        <v>46.238399999999999</v>
      </c>
      <c r="D54" s="44">
        <f t="shared" si="6"/>
        <v>13.637932508790355</v>
      </c>
      <c r="E54" s="11">
        <f t="shared" si="1"/>
        <v>59.876332508790355</v>
      </c>
      <c r="F54" s="14">
        <f t="shared" si="7"/>
        <v>46</v>
      </c>
      <c r="G54" s="42">
        <f t="shared" si="17"/>
        <v>230.66666666666666</v>
      </c>
      <c r="H54" s="16">
        <f t="shared" si="2"/>
        <v>143.93600000000001</v>
      </c>
      <c r="I54" s="16">
        <f t="shared" si="3"/>
        <v>37.197227655019397</v>
      </c>
      <c r="J54" s="16">
        <f t="shared" si="4"/>
        <v>315.4737048324921</v>
      </c>
      <c r="K54" s="32">
        <f t="shared" si="9"/>
        <v>46</v>
      </c>
      <c r="L54" s="34"/>
      <c r="M54" s="34"/>
      <c r="N54" s="34"/>
      <c r="O54" s="34"/>
      <c r="P54" s="23"/>
      <c r="Q54" s="23"/>
      <c r="R54" s="23"/>
      <c r="S54" s="23"/>
      <c r="W54" s="2"/>
      <c r="X54" s="2"/>
      <c r="Y54" s="2"/>
    </row>
    <row r="55" spans="1:25" x14ac:dyDescent="0.25">
      <c r="A55" s="10">
        <v>53</v>
      </c>
      <c r="B55" s="43">
        <f t="shared" si="5"/>
        <v>53</v>
      </c>
      <c r="C55" s="44">
        <f t="shared" si="0"/>
        <v>47.127600000000001</v>
      </c>
      <c r="D55" s="44">
        <f t="shared" si="6"/>
        <v>13.869414921287742</v>
      </c>
      <c r="E55" s="11">
        <f t="shared" si="1"/>
        <v>60.997014921287743</v>
      </c>
      <c r="F55" s="14">
        <f t="shared" si="7"/>
        <v>47</v>
      </c>
      <c r="G55" s="42">
        <f t="shared" si="17"/>
        <v>241.33333333333334</v>
      </c>
      <c r="H55" s="16">
        <f t="shared" si="2"/>
        <v>150.59200000000001</v>
      </c>
      <c r="I55" s="16">
        <f t="shared" si="3"/>
        <v>38.713088888505631</v>
      </c>
      <c r="J55" s="16">
        <f t="shared" si="4"/>
        <v>329.70636314748066</v>
      </c>
      <c r="K55" s="32">
        <f t="shared" si="9"/>
        <v>47</v>
      </c>
      <c r="L55" s="26"/>
      <c r="M55" s="27"/>
      <c r="N55" s="24"/>
      <c r="O55" s="24"/>
      <c r="P55" s="23"/>
      <c r="Q55" s="23"/>
      <c r="R55" s="23"/>
      <c r="S55" s="23"/>
      <c r="W55" s="2"/>
      <c r="X55" s="2"/>
      <c r="Y55" s="2"/>
    </row>
    <row r="56" spans="1:25" x14ac:dyDescent="0.25">
      <c r="A56" s="10">
        <v>54</v>
      </c>
      <c r="B56" s="43">
        <f t="shared" si="5"/>
        <v>54</v>
      </c>
      <c r="C56" s="44">
        <f t="shared" si="0"/>
        <v>48.016800000000003</v>
      </c>
      <c r="D56" s="44">
        <f t="shared" si="6"/>
        <v>14.10038947200055</v>
      </c>
      <c r="E56" s="11">
        <f t="shared" si="1"/>
        <v>62.117189472000554</v>
      </c>
      <c r="F56" s="14">
        <f t="shared" si="7"/>
        <v>48</v>
      </c>
      <c r="G56" s="42">
        <v>252</v>
      </c>
      <c r="H56" s="16">
        <f t="shared" si="2"/>
        <v>157.24800000000002</v>
      </c>
      <c r="I56" s="16">
        <f t="shared" si="3"/>
        <v>40.221168744348645</v>
      </c>
      <c r="J56" s="16">
        <f t="shared" si="4"/>
        <v>343.92546889640727</v>
      </c>
      <c r="K56" s="32">
        <f t="shared" si="9"/>
        <v>48</v>
      </c>
      <c r="L56" s="22">
        <v>65</v>
      </c>
      <c r="M56" s="24"/>
      <c r="N56" s="24"/>
      <c r="O56" s="24"/>
      <c r="P56" s="23"/>
      <c r="Q56" s="23"/>
      <c r="R56" s="23"/>
      <c r="S56" s="23"/>
      <c r="W56" s="2"/>
      <c r="X56" s="2"/>
      <c r="Y56" s="2"/>
    </row>
    <row r="57" spans="1:25" x14ac:dyDescent="0.25">
      <c r="A57" s="10">
        <v>55</v>
      </c>
      <c r="B57" s="43">
        <f t="shared" si="5"/>
        <v>55</v>
      </c>
      <c r="C57" s="44">
        <f t="shared" si="0"/>
        <v>48.905999999999992</v>
      </c>
      <c r="D57" s="44">
        <f t="shared" si="6"/>
        <v>14.330866650402026</v>
      </c>
      <c r="E57" s="11">
        <f t="shared" si="1"/>
        <v>63.236866650402021</v>
      </c>
      <c r="F57" s="14">
        <v>48</v>
      </c>
      <c r="G57" s="42">
        <f>G56-L56</f>
        <v>187</v>
      </c>
      <c r="H57" s="16">
        <f t="shared" si="2"/>
        <v>116.68799999999999</v>
      </c>
      <c r="I57" s="16">
        <f t="shared" si="3"/>
        <v>30.901275916128835</v>
      </c>
      <c r="J57" s="16">
        <f t="shared" si="4"/>
        <v>257.05132222059098</v>
      </c>
      <c r="K57" s="32">
        <v>48</v>
      </c>
      <c r="L57" s="22"/>
      <c r="M57" s="22"/>
      <c r="N57" s="22"/>
      <c r="O57" s="22"/>
      <c r="P57" s="23"/>
      <c r="Q57" s="23"/>
      <c r="R57" s="23"/>
      <c r="S57" s="23"/>
      <c r="W57" s="2"/>
      <c r="X57" s="2"/>
      <c r="Y57" s="2"/>
    </row>
    <row r="58" spans="1:25" x14ac:dyDescent="0.25">
      <c r="A58" s="10">
        <v>56</v>
      </c>
      <c r="B58" s="43">
        <f t="shared" si="5"/>
        <v>56</v>
      </c>
      <c r="C58" s="44">
        <f t="shared" si="0"/>
        <v>49.795199999999994</v>
      </c>
      <c r="D58" s="44">
        <f t="shared" si="6"/>
        <v>14.560856542690773</v>
      </c>
      <c r="E58" s="11">
        <f t="shared" si="1"/>
        <v>64.356056542690766</v>
      </c>
      <c r="F58" s="14">
        <f t="shared" si="7"/>
        <v>49</v>
      </c>
      <c r="G58" s="42">
        <f>$G$57+(F58-$F$57)*($G$69-$G$57)/($F$69-$F$57)</f>
        <v>196.75</v>
      </c>
      <c r="H58" s="16">
        <f t="shared" si="2"/>
        <v>122.77199999999999</v>
      </c>
      <c r="I58" s="16">
        <f t="shared" si="3"/>
        <v>32.320660955470466</v>
      </c>
      <c r="J58" s="16">
        <f t="shared" si="4"/>
        <v>270.11971783077769</v>
      </c>
      <c r="K58" s="32">
        <f t="shared" si="9"/>
        <v>49</v>
      </c>
      <c r="L58" s="22"/>
      <c r="M58" s="22"/>
      <c r="N58" s="22"/>
      <c r="O58" s="22"/>
      <c r="P58" s="23"/>
      <c r="Q58" s="23"/>
      <c r="R58" s="23"/>
      <c r="S58" s="23"/>
      <c r="T58" s="2"/>
      <c r="U58" s="2"/>
      <c r="V58" s="2"/>
      <c r="W58" s="2"/>
      <c r="X58" s="2"/>
      <c r="Y58" s="2"/>
    </row>
    <row r="59" spans="1:25" x14ac:dyDescent="0.25">
      <c r="A59" s="10">
        <v>57</v>
      </c>
      <c r="B59" s="43">
        <f t="shared" si="5"/>
        <v>57</v>
      </c>
      <c r="C59" s="44">
        <f t="shared" si="0"/>
        <v>50.684399999999997</v>
      </c>
      <c r="D59" s="44">
        <f t="shared" si="6"/>
        <v>14.790368854214469</v>
      </c>
      <c r="E59" s="11">
        <f t="shared" si="1"/>
        <v>65.47476885421446</v>
      </c>
      <c r="F59" s="14">
        <f t="shared" si="7"/>
        <v>50</v>
      </c>
      <c r="G59" s="42">
        <f t="shared" ref="G59:G68" si="18">$G$57+(F59-$F$57)*($G$69-$G$57)/($F$69-$F$57)</f>
        <v>206.5</v>
      </c>
      <c r="H59" s="16">
        <f t="shared" si="2"/>
        <v>128.85599999999999</v>
      </c>
      <c r="I59" s="16">
        <f t="shared" si="3"/>
        <v>33.731878688740906</v>
      </c>
      <c r="J59" s="16">
        <f t="shared" si="4"/>
        <v>283.1738887162237</v>
      </c>
      <c r="K59" s="32">
        <f t="shared" si="9"/>
        <v>50</v>
      </c>
      <c r="L59" s="22"/>
      <c r="M59" s="22"/>
      <c r="N59" s="22"/>
      <c r="O59" s="22"/>
      <c r="P59" s="23"/>
      <c r="Q59" s="23"/>
      <c r="R59" s="23"/>
      <c r="S59" s="23"/>
      <c r="T59" s="2"/>
      <c r="U59" s="2"/>
      <c r="V59" s="2"/>
      <c r="W59" s="2"/>
      <c r="X59" s="2"/>
      <c r="Y59" s="2"/>
    </row>
    <row r="60" spans="1:25" x14ac:dyDescent="0.25">
      <c r="A60" s="10">
        <v>58</v>
      </c>
      <c r="B60" s="43">
        <f t="shared" si="5"/>
        <v>58</v>
      </c>
      <c r="C60" s="44">
        <f t="shared" si="0"/>
        <v>51.573599999999999</v>
      </c>
      <c r="D60" s="44">
        <f t="shared" si="6"/>
        <v>15.019412930275323</v>
      </c>
      <c r="E60" s="11">
        <f t="shared" si="1"/>
        <v>66.593012930275322</v>
      </c>
      <c r="F60" s="14">
        <f t="shared" si="7"/>
        <v>51</v>
      </c>
      <c r="G60" s="42">
        <f t="shared" si="18"/>
        <v>216.25</v>
      </c>
      <c r="H60" s="16">
        <f t="shared" si="2"/>
        <v>134.94</v>
      </c>
      <c r="I60" s="16">
        <f t="shared" si="3"/>
        <v>35.135358771568036</v>
      </c>
      <c r="J60" s="16">
        <f t="shared" si="4"/>
        <v>296.21458319381429</v>
      </c>
      <c r="K60" s="32">
        <f t="shared" si="9"/>
        <v>51</v>
      </c>
      <c r="L60" s="22"/>
      <c r="M60" s="22"/>
      <c r="N60" s="22"/>
      <c r="O60" s="22"/>
      <c r="P60" s="23"/>
      <c r="Q60" s="23"/>
      <c r="R60" s="23"/>
      <c r="S60" s="23"/>
      <c r="T60" s="2"/>
      <c r="U60" s="2"/>
      <c r="V60" s="2"/>
      <c r="W60" s="2"/>
      <c r="X60" s="2"/>
      <c r="Y60" s="2"/>
    </row>
    <row r="61" spans="1:25" x14ac:dyDescent="0.25">
      <c r="A61" s="10">
        <v>59</v>
      </c>
      <c r="B61" s="43">
        <f t="shared" si="5"/>
        <v>59</v>
      </c>
      <c r="C61" s="44">
        <f t="shared" si="0"/>
        <v>52.462800000000001</v>
      </c>
      <c r="D61" s="44">
        <f t="shared" si="6"/>
        <v>15.247997775460169</v>
      </c>
      <c r="E61" s="11">
        <f t="shared" si="1"/>
        <v>67.710797775460165</v>
      </c>
      <c r="F61" s="14">
        <f t="shared" si="7"/>
        <v>52</v>
      </c>
      <c r="G61" s="42">
        <f t="shared" si="18"/>
        <v>226</v>
      </c>
      <c r="H61" s="16">
        <f t="shared" si="2"/>
        <v>141.024</v>
      </c>
      <c r="I61" s="16">
        <f t="shared" si="3"/>
        <v>36.531489925882461</v>
      </c>
      <c r="J61" s="16">
        <f t="shared" si="4"/>
        <v>309.24247828757859</v>
      </c>
      <c r="K61" s="32">
        <f t="shared" si="9"/>
        <v>52</v>
      </c>
      <c r="L61" s="34"/>
      <c r="M61" s="34"/>
      <c r="N61" s="34"/>
      <c r="O61" s="34"/>
      <c r="P61" s="23"/>
      <c r="Q61" s="23"/>
      <c r="R61" s="23"/>
      <c r="S61" s="23"/>
      <c r="T61" s="2"/>
      <c r="U61" s="2"/>
      <c r="V61" s="2"/>
      <c r="W61" s="2"/>
      <c r="X61" s="2"/>
      <c r="Y61" s="2"/>
    </row>
    <row r="62" spans="1:25" x14ac:dyDescent="0.25">
      <c r="A62" s="10">
        <v>60</v>
      </c>
      <c r="B62" s="43">
        <f t="shared" si="5"/>
        <v>60</v>
      </c>
      <c r="C62" s="44">
        <f t="shared" si="0"/>
        <v>53.351999999999997</v>
      </c>
      <c r="D62" s="44">
        <f t="shared" si="6"/>
        <v>15.476132071622843</v>
      </c>
      <c r="E62" s="11">
        <f t="shared" si="1"/>
        <v>68.828132071622832</v>
      </c>
      <c r="F62" s="14">
        <f t="shared" si="7"/>
        <v>53</v>
      </c>
      <c r="G62" s="42">
        <f t="shared" si="18"/>
        <v>235.75</v>
      </c>
      <c r="H62" s="16">
        <f t="shared" si="2"/>
        <v>147.108</v>
      </c>
      <c r="I62" s="16">
        <f t="shared" si="3"/>
        <v>37.920625436598897</v>
      </c>
      <c r="J62" s="16">
        <f t="shared" si="4"/>
        <v>322.25818930207646</v>
      </c>
      <c r="K62" s="32">
        <f t="shared" si="9"/>
        <v>53</v>
      </c>
      <c r="L62" s="34"/>
      <c r="M62" s="35"/>
      <c r="N62" s="35"/>
      <c r="O62" s="35"/>
      <c r="P62" s="23"/>
      <c r="Q62" s="23"/>
      <c r="R62" s="23"/>
      <c r="S62" s="23"/>
      <c r="T62" s="2"/>
      <c r="U62" s="2"/>
      <c r="V62" s="2"/>
    </row>
    <row r="63" spans="1:25" x14ac:dyDescent="0.25">
      <c r="A63" s="10"/>
      <c r="B63" s="10"/>
      <c r="C63" s="44">
        <f t="shared" si="0"/>
        <v>0</v>
      </c>
      <c r="D63" s="44" t="e">
        <f t="shared" si="6"/>
        <v>#NUM!</v>
      </c>
      <c r="E63" s="11"/>
      <c r="F63" s="14">
        <f t="shared" si="7"/>
        <v>54</v>
      </c>
      <c r="G63" s="42">
        <f t="shared" si="18"/>
        <v>245.5</v>
      </c>
      <c r="H63" s="16">
        <f t="shared" si="2"/>
        <v>153.19200000000001</v>
      </c>
      <c r="I63" s="16">
        <f t="shared" si="3"/>
        <v>39.303087713366921</v>
      </c>
      <c r="J63" s="16">
        <f t="shared" si="4"/>
        <v>335.26227776744742</v>
      </c>
      <c r="K63" s="32">
        <f t="shared" si="9"/>
        <v>54</v>
      </c>
      <c r="L63" s="34"/>
      <c r="M63" s="34"/>
      <c r="N63" s="34"/>
      <c r="O63" s="34"/>
      <c r="P63" s="23"/>
      <c r="Q63" s="23"/>
      <c r="R63" s="23"/>
      <c r="S63" s="23"/>
      <c r="T63" s="2"/>
      <c r="U63" s="2"/>
      <c r="V63" s="2"/>
    </row>
    <row r="64" spans="1:25" x14ac:dyDescent="0.25">
      <c r="A64" s="10"/>
      <c r="B64" s="10"/>
      <c r="C64" s="44">
        <f t="shared" si="0"/>
        <v>0</v>
      </c>
      <c r="D64" s="44" t="e">
        <f t="shared" si="6"/>
        <v>#NUM!</v>
      </c>
      <c r="E64" s="11"/>
      <c r="F64" s="14">
        <f t="shared" si="7"/>
        <v>55</v>
      </c>
      <c r="G64" s="42">
        <f t="shared" si="18"/>
        <v>255.25</v>
      </c>
      <c r="H64" s="16">
        <f t="shared" si="2"/>
        <v>159.27599999999998</v>
      </c>
      <c r="I64" s="16">
        <f t="shared" si="3"/>
        <v>40.679172107249002</v>
      </c>
      <c r="J64" s="16">
        <f t="shared" si="4"/>
        <v>348.25525808679191</v>
      </c>
      <c r="K64" s="32">
        <f t="shared" si="9"/>
        <v>55</v>
      </c>
      <c r="L64" s="34"/>
      <c r="M64" s="34"/>
      <c r="N64" s="34"/>
      <c r="O64" s="34"/>
      <c r="P64" s="23"/>
      <c r="Q64" s="23"/>
      <c r="R64" s="23"/>
      <c r="S64" s="23"/>
    </row>
    <row r="65" spans="1:19" x14ac:dyDescent="0.25">
      <c r="A65" s="10"/>
      <c r="B65" s="10"/>
      <c r="C65" s="44">
        <f t="shared" si="0"/>
        <v>0</v>
      </c>
      <c r="D65" s="44" t="e">
        <f t="shared" si="6"/>
        <v>#NUM!</v>
      </c>
      <c r="E65" s="11"/>
      <c r="F65" s="14">
        <f t="shared" si="7"/>
        <v>56</v>
      </c>
      <c r="G65" s="42">
        <f t="shared" si="18"/>
        <v>265</v>
      </c>
      <c r="H65" s="16">
        <f t="shared" si="2"/>
        <v>165.35999999999999</v>
      </c>
      <c r="I65" s="16">
        <f t="shared" si="3"/>
        <v>42.04915012784209</v>
      </c>
      <c r="J65" s="16">
        <f t="shared" si="4"/>
        <v>361.2376031393249</v>
      </c>
      <c r="K65" s="32">
        <f t="shared" si="9"/>
        <v>56</v>
      </c>
      <c r="L65" s="34"/>
      <c r="M65" s="34"/>
      <c r="N65" s="34"/>
      <c r="O65" s="34"/>
      <c r="P65" s="23"/>
      <c r="Q65" s="23"/>
      <c r="R65" s="23"/>
      <c r="S65" s="23"/>
    </row>
    <row r="66" spans="1:19" x14ac:dyDescent="0.25">
      <c r="A66" s="10"/>
      <c r="B66" s="10"/>
      <c r="C66" s="44">
        <f t="shared" si="0"/>
        <v>0</v>
      </c>
      <c r="D66" s="44" t="e">
        <f t="shared" si="6"/>
        <v>#NUM!</v>
      </c>
      <c r="E66" s="11"/>
      <c r="F66" s="14">
        <f t="shared" si="7"/>
        <v>57</v>
      </c>
      <c r="G66" s="42">
        <f t="shared" si="18"/>
        <v>274.75</v>
      </c>
      <c r="H66" s="16">
        <f t="shared" si="2"/>
        <v>171.44399999999999</v>
      </c>
      <c r="I66" s="16">
        <f t="shared" si="3"/>
        <v>43.413272173627242</v>
      </c>
      <c r="J66" s="16">
        <f t="shared" si="4"/>
        <v>374.20974903573409</v>
      </c>
      <c r="K66" s="32">
        <f t="shared" si="9"/>
        <v>57</v>
      </c>
      <c r="L66" s="34"/>
      <c r="M66" s="34"/>
      <c r="N66" s="34"/>
      <c r="O66" s="34"/>
      <c r="P66" s="23"/>
      <c r="Q66" s="23"/>
      <c r="R66" s="23"/>
      <c r="S66" s="23"/>
    </row>
    <row r="67" spans="1:19" x14ac:dyDescent="0.25">
      <c r="A67" s="10"/>
      <c r="B67" s="10"/>
      <c r="C67" s="44">
        <f t="shared" ref="C67:C70" si="19">B67*1.56*0.57</f>
        <v>0</v>
      </c>
      <c r="D67" s="44" t="e">
        <f t="shared" si="6"/>
        <v>#NUM!</v>
      </c>
      <c r="E67" s="11"/>
      <c r="F67" s="14">
        <f t="shared" si="7"/>
        <v>58</v>
      </c>
      <c r="G67" s="42">
        <f t="shared" si="18"/>
        <v>284.5</v>
      </c>
      <c r="H67" s="16">
        <f t="shared" ref="H67:H70" si="20">G67*1.3*0.48</f>
        <v>177.52799999999999</v>
      </c>
      <c r="I67" s="16">
        <f t="shared" ref="I67:I69" si="21">EXP(-1.0587+0.8836*LN(H67)+0.284)</f>
        <v>44.771769863863661</v>
      </c>
      <c r="J67" s="16">
        <f t="shared" ref="J67:J70" si="22">(H67+I67)*0.475*44/12</f>
        <v>387.17209917956251</v>
      </c>
      <c r="K67" s="32">
        <f t="shared" si="9"/>
        <v>58</v>
      </c>
      <c r="L67" s="34"/>
      <c r="M67" s="34"/>
      <c r="N67" s="34"/>
      <c r="O67" s="34"/>
      <c r="P67" s="23"/>
      <c r="Q67" s="23"/>
      <c r="R67" s="23"/>
      <c r="S67" s="23"/>
    </row>
    <row r="68" spans="1:19" x14ac:dyDescent="0.25">
      <c r="A68" s="10"/>
      <c r="B68" s="10"/>
      <c r="C68" s="44">
        <f t="shared" si="19"/>
        <v>0</v>
      </c>
      <c r="D68" s="44" t="e">
        <f t="shared" ref="D68:D70" si="23">EXP(-1.0587+0.8836*LN(C68)+0.284)</f>
        <v>#NUM!</v>
      </c>
      <c r="E68" s="11"/>
      <c r="F68" s="14">
        <f t="shared" ref="F68:F69" si="24">F67+1</f>
        <v>59</v>
      </c>
      <c r="G68" s="42">
        <f t="shared" si="18"/>
        <v>294.25</v>
      </c>
      <c r="H68" s="16">
        <f t="shared" si="20"/>
        <v>183.61200000000002</v>
      </c>
      <c r="I68" s="16">
        <f t="shared" si="21"/>
        <v>46.124858041839339</v>
      </c>
      <c r="J68" s="16">
        <f t="shared" si="22"/>
        <v>400.12502775620351</v>
      </c>
      <c r="K68" s="32">
        <f t="shared" ref="K68:K69" si="25">K67+1</f>
        <v>59</v>
      </c>
      <c r="L68" s="34"/>
      <c r="M68" s="34"/>
      <c r="N68" s="34"/>
      <c r="O68" s="34"/>
      <c r="P68" s="23"/>
      <c r="Q68" s="23"/>
      <c r="R68" s="23"/>
      <c r="S68" s="23"/>
    </row>
    <row r="69" spans="1:19" x14ac:dyDescent="0.25">
      <c r="A69" s="10"/>
      <c r="B69" s="10"/>
      <c r="C69" s="44">
        <f t="shared" si="19"/>
        <v>0</v>
      </c>
      <c r="D69" s="44" t="e">
        <f t="shared" si="23"/>
        <v>#NUM!</v>
      </c>
      <c r="E69" s="11"/>
      <c r="F69" s="14">
        <f t="shared" si="24"/>
        <v>60</v>
      </c>
      <c r="G69" s="33">
        <v>304</v>
      </c>
      <c r="H69" s="16">
        <f t="shared" si="20"/>
        <v>189.696</v>
      </c>
      <c r="I69" s="16">
        <f t="shared" si="21"/>
        <v>47.472736505152469</v>
      </c>
      <c r="J69" s="16">
        <f t="shared" si="22"/>
        <v>413.06888274647389</v>
      </c>
      <c r="K69" s="32">
        <f t="shared" si="25"/>
        <v>60</v>
      </c>
      <c r="L69" s="34">
        <v>304</v>
      </c>
      <c r="M69" s="34"/>
      <c r="N69" s="34"/>
      <c r="O69" s="34"/>
      <c r="P69" s="23"/>
      <c r="Q69" s="23"/>
      <c r="R69" s="23"/>
      <c r="S69" s="23"/>
    </row>
    <row r="70" spans="1:19" x14ac:dyDescent="0.25">
      <c r="A70" s="10"/>
      <c r="B70" s="10"/>
      <c r="C70" s="44">
        <f t="shared" si="19"/>
        <v>0</v>
      </c>
      <c r="D70" s="44" t="e">
        <f t="shared" si="23"/>
        <v>#NUM!</v>
      </c>
      <c r="E70" s="11"/>
      <c r="F70" s="14">
        <v>60</v>
      </c>
      <c r="G70" s="33">
        <f>G69-L69</f>
        <v>0</v>
      </c>
      <c r="H70" s="16">
        <f t="shared" si="20"/>
        <v>0</v>
      </c>
      <c r="I70" s="16">
        <v>0</v>
      </c>
      <c r="J70" s="16">
        <f t="shared" si="22"/>
        <v>0</v>
      </c>
      <c r="K70" s="32">
        <v>60</v>
      </c>
      <c r="L70" s="34"/>
      <c r="M70" s="34"/>
      <c r="N70" s="34"/>
      <c r="O70" s="34"/>
      <c r="P70" s="23"/>
      <c r="Q70" s="23"/>
      <c r="R70" s="23"/>
      <c r="S70" s="23"/>
    </row>
    <row r="71" spans="1:19" x14ac:dyDescent="0.25">
      <c r="A71" s="10"/>
      <c r="B71" s="10"/>
      <c r="C71" s="10"/>
      <c r="D71" s="10"/>
      <c r="E71" s="11"/>
      <c r="F71" s="14"/>
      <c r="G71" s="17"/>
      <c r="H71" s="16"/>
      <c r="I71" s="16"/>
      <c r="J71" s="16"/>
      <c r="K71" s="32"/>
      <c r="L71" s="34"/>
      <c r="M71" s="34"/>
      <c r="N71" s="34"/>
      <c r="O71" s="34"/>
      <c r="P71" s="23"/>
      <c r="Q71" s="23"/>
      <c r="R71" s="23"/>
      <c r="S71" s="23"/>
    </row>
    <row r="72" spans="1:19" x14ac:dyDescent="0.25">
      <c r="A72" s="10"/>
      <c r="B72" s="10"/>
      <c r="C72" s="10"/>
      <c r="D72" s="10"/>
      <c r="E72" s="11"/>
      <c r="F72" s="14"/>
      <c r="G72" s="17"/>
      <c r="H72" s="16"/>
      <c r="I72" s="16"/>
      <c r="J72" s="16"/>
      <c r="K72" s="32"/>
      <c r="L72" s="34"/>
      <c r="M72" s="34"/>
      <c r="N72" s="34"/>
      <c r="O72" s="34"/>
      <c r="P72" s="23"/>
      <c r="Q72" s="23"/>
      <c r="R72" s="23"/>
      <c r="S72" s="23"/>
    </row>
    <row r="73" spans="1:19" x14ac:dyDescent="0.25">
      <c r="A73" s="10"/>
      <c r="B73" s="10"/>
      <c r="C73" s="10"/>
      <c r="D73" s="10"/>
      <c r="E73" s="11"/>
      <c r="F73" s="14"/>
      <c r="G73" s="33"/>
      <c r="H73" s="16"/>
      <c r="I73" s="16"/>
      <c r="J73" s="16"/>
      <c r="K73" s="32"/>
      <c r="L73" s="34"/>
      <c r="M73" s="34"/>
      <c r="N73" s="34"/>
      <c r="O73" s="34"/>
      <c r="P73" s="34"/>
      <c r="Q73" s="34"/>
      <c r="R73" s="34"/>
      <c r="S73" s="34"/>
    </row>
    <row r="74" spans="1:19" x14ac:dyDescent="0.25">
      <c r="A74" s="10"/>
      <c r="B74" s="10"/>
      <c r="C74" s="10"/>
      <c r="D74" s="10"/>
      <c r="E74" s="11"/>
      <c r="F74" s="14"/>
      <c r="G74" s="33"/>
      <c r="H74" s="16"/>
      <c r="I74" s="16"/>
      <c r="J74" s="16"/>
      <c r="K74" s="32"/>
      <c r="L74" s="34"/>
      <c r="M74" s="34"/>
      <c r="N74" s="34"/>
      <c r="O74" s="34"/>
      <c r="P74" s="34"/>
      <c r="Q74" s="34"/>
      <c r="R74" s="34"/>
      <c r="S74" s="34"/>
    </row>
    <row r="75" spans="1:19" x14ac:dyDescent="0.25">
      <c r="A75" s="10"/>
      <c r="B75" s="10"/>
      <c r="C75" s="10"/>
      <c r="D75" s="10"/>
      <c r="E75" s="11"/>
      <c r="F75" s="14"/>
      <c r="G75" s="33"/>
      <c r="H75" s="16"/>
      <c r="I75" s="16"/>
      <c r="J75" s="16"/>
      <c r="K75" s="32"/>
      <c r="L75" s="34"/>
      <c r="M75" s="34"/>
      <c r="N75" s="34"/>
      <c r="O75" s="34"/>
      <c r="P75" s="34"/>
      <c r="Q75" s="34"/>
      <c r="R75" s="34"/>
      <c r="S75" s="34"/>
    </row>
    <row r="76" spans="1:19" x14ac:dyDescent="0.25">
      <c r="A76" s="10"/>
      <c r="B76" s="10"/>
      <c r="C76" s="10"/>
      <c r="D76" s="10"/>
      <c r="E76" s="11"/>
      <c r="F76" s="14"/>
      <c r="G76" s="33"/>
      <c r="H76" s="16"/>
      <c r="I76" s="16"/>
      <c r="J76" s="16"/>
      <c r="K76" s="32"/>
      <c r="L76" s="34"/>
      <c r="M76" s="34"/>
      <c r="N76" s="34"/>
      <c r="O76" s="34"/>
      <c r="P76" s="34"/>
      <c r="Q76" s="34"/>
      <c r="R76" s="34"/>
      <c r="S76" s="34"/>
    </row>
    <row r="77" spans="1:19" x14ac:dyDescent="0.25">
      <c r="A77" s="10"/>
      <c r="B77" s="10"/>
      <c r="C77" s="10"/>
      <c r="D77" s="10"/>
      <c r="E77" s="11"/>
      <c r="F77" s="14"/>
      <c r="G77" s="33"/>
      <c r="H77" s="16"/>
      <c r="I77" s="16"/>
      <c r="J77" s="16"/>
      <c r="K77" s="32"/>
      <c r="L77" s="34"/>
      <c r="M77" s="34"/>
      <c r="N77" s="34"/>
      <c r="O77" s="34"/>
      <c r="P77" s="34"/>
      <c r="Q77" s="34"/>
      <c r="R77" s="34"/>
      <c r="S77" s="34"/>
    </row>
    <row r="78" spans="1:19" x14ac:dyDescent="0.25">
      <c r="A78" s="10"/>
      <c r="B78" s="10"/>
      <c r="C78" s="10"/>
      <c r="D78" s="10"/>
      <c r="E78" s="11"/>
      <c r="F78" s="14"/>
      <c r="G78" s="33"/>
      <c r="H78" s="16"/>
      <c r="I78" s="16"/>
      <c r="J78" s="16"/>
      <c r="K78" s="32"/>
      <c r="L78" s="34"/>
      <c r="M78" s="34"/>
      <c r="N78" s="34"/>
      <c r="O78" s="34"/>
      <c r="P78" s="34"/>
      <c r="Q78" s="34"/>
      <c r="R78" s="34"/>
      <c r="S78" s="34"/>
    </row>
    <row r="79" spans="1:19" x14ac:dyDescent="0.25">
      <c r="A79" s="10"/>
      <c r="B79" s="10"/>
      <c r="C79" s="10"/>
      <c r="D79" s="10"/>
      <c r="E79" s="11"/>
      <c r="F79" s="14"/>
      <c r="G79" s="17"/>
      <c r="H79" s="16"/>
      <c r="I79" s="16"/>
      <c r="J79" s="16"/>
      <c r="K79" s="32"/>
      <c r="L79" s="34"/>
      <c r="M79" s="34"/>
      <c r="N79" s="34"/>
      <c r="O79" s="34"/>
      <c r="P79" s="34"/>
      <c r="Q79" s="34"/>
      <c r="R79" s="34"/>
      <c r="S79" s="34"/>
    </row>
    <row r="80" spans="1:19" x14ac:dyDescent="0.25">
      <c r="A80" s="10"/>
      <c r="B80" s="10"/>
      <c r="C80" s="10"/>
      <c r="D80" s="10"/>
      <c r="E80" s="11"/>
      <c r="F80" s="14"/>
      <c r="G80" s="17"/>
      <c r="H80" s="16"/>
      <c r="I80" s="16"/>
      <c r="J80" s="16"/>
      <c r="K80" s="32"/>
      <c r="L80" s="34"/>
      <c r="M80" s="34"/>
      <c r="N80" s="34"/>
      <c r="O80" s="34"/>
      <c r="P80" s="34"/>
      <c r="Q80" s="34"/>
      <c r="R80" s="34"/>
      <c r="S80" s="34"/>
    </row>
    <row r="81" spans="6:6" x14ac:dyDescent="0.25">
      <c r="F81" s="8"/>
    </row>
    <row r="82" spans="6:6" x14ac:dyDescent="0.25">
      <c r="F82" s="8"/>
    </row>
    <row r="83" spans="6:6" x14ac:dyDescent="0.25">
      <c r="F83" s="8"/>
    </row>
    <row r="84" spans="6:6" x14ac:dyDescent="0.25">
      <c r="F84" s="8"/>
    </row>
    <row r="85" spans="6:6" x14ac:dyDescent="0.25">
      <c r="F85" s="8"/>
    </row>
    <row r="86" spans="6:6" x14ac:dyDescent="0.25">
      <c r="F86" s="8"/>
    </row>
    <row r="87" spans="6:6" x14ac:dyDescent="0.25">
      <c r="F87" s="8"/>
    </row>
    <row r="88" spans="6:6" x14ac:dyDescent="0.25">
      <c r="F88" s="8"/>
    </row>
    <row r="89" spans="6:6" x14ac:dyDescent="0.25">
      <c r="F89" s="8"/>
    </row>
    <row r="90" spans="6:6" x14ac:dyDescent="0.25">
      <c r="F90" s="8"/>
    </row>
    <row r="91" spans="6:6" x14ac:dyDescent="0.25">
      <c r="F91" s="8"/>
    </row>
    <row r="92" spans="6:6" x14ac:dyDescent="0.25">
      <c r="F92" s="8"/>
    </row>
    <row r="93" spans="6:6" x14ac:dyDescent="0.25">
      <c r="F93" s="8"/>
    </row>
    <row r="94" spans="6:6" x14ac:dyDescent="0.25">
      <c r="F94" s="8"/>
    </row>
    <row r="95" spans="6:6" x14ac:dyDescent="0.25">
      <c r="F95" s="8"/>
    </row>
    <row r="96" spans="6:6" x14ac:dyDescent="0.25">
      <c r="F96" s="8"/>
    </row>
    <row r="97" spans="6:6" x14ac:dyDescent="0.25">
      <c r="F97" s="8"/>
    </row>
    <row r="98" spans="6:6" x14ac:dyDescent="0.25">
      <c r="F98" s="8"/>
    </row>
    <row r="99" spans="6:6" x14ac:dyDescent="0.25">
      <c r="F99" s="8"/>
    </row>
    <row r="100" spans="6:6" x14ac:dyDescent="0.25">
      <c r="F100" s="8"/>
    </row>
    <row r="101" spans="6:6" x14ac:dyDescent="0.25">
      <c r="F101" s="8"/>
    </row>
    <row r="102" spans="6:6" x14ac:dyDescent="0.25">
      <c r="F102" s="8"/>
    </row>
    <row r="103" spans="6:6" x14ac:dyDescent="0.25">
      <c r="F103" s="8"/>
    </row>
    <row r="104" spans="6:6" x14ac:dyDescent="0.25">
      <c r="F104" s="8"/>
    </row>
    <row r="105" spans="6:6" x14ac:dyDescent="0.25">
      <c r="F105" s="8"/>
    </row>
    <row r="106" spans="6:6" x14ac:dyDescent="0.25">
      <c r="F106" s="8"/>
    </row>
    <row r="107" spans="6:6" x14ac:dyDescent="0.25">
      <c r="F107" s="8"/>
    </row>
    <row r="108" spans="6:6" x14ac:dyDescent="0.25">
      <c r="F108" s="8"/>
    </row>
    <row r="109" spans="6:6" x14ac:dyDescent="0.25">
      <c r="F109" s="8"/>
    </row>
    <row r="110" spans="6:6" x14ac:dyDescent="0.25">
      <c r="F110" s="8"/>
    </row>
    <row r="111" spans="6:6" x14ac:dyDescent="0.25">
      <c r="F111" s="8"/>
    </row>
    <row r="112" spans="6:6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8"/>
    </row>
    <row r="245" spans="6:6" x14ac:dyDescent="0.25">
      <c r="F245" s="18"/>
    </row>
    <row r="246" spans="6:6" x14ac:dyDescent="0.25">
      <c r="F246" s="18"/>
    </row>
    <row r="247" spans="6:6" x14ac:dyDescent="0.25">
      <c r="F247" s="18"/>
    </row>
    <row r="248" spans="6:6" x14ac:dyDescent="0.25">
      <c r="F248" s="18"/>
    </row>
    <row r="249" spans="6:6" x14ac:dyDescent="0.25">
      <c r="F249" s="18"/>
    </row>
    <row r="250" spans="6:6" x14ac:dyDescent="0.25">
      <c r="F250" s="18"/>
    </row>
    <row r="251" spans="6:6" x14ac:dyDescent="0.25">
      <c r="F251" s="18"/>
    </row>
    <row r="252" spans="6:6" x14ac:dyDescent="0.25">
      <c r="F252" s="18"/>
    </row>
    <row r="253" spans="6:6" x14ac:dyDescent="0.25">
      <c r="F253" s="18"/>
    </row>
    <row r="254" spans="6:6" x14ac:dyDescent="0.25">
      <c r="F254" s="18"/>
    </row>
    <row r="255" spans="6:6" x14ac:dyDescent="0.25">
      <c r="F255" s="18"/>
    </row>
    <row r="256" spans="6:6" x14ac:dyDescent="0.25">
      <c r="F256" s="18"/>
    </row>
    <row r="257" spans="6:6" x14ac:dyDescent="0.25">
      <c r="F257" s="18"/>
    </row>
    <row r="258" spans="6:6" x14ac:dyDescent="0.25">
      <c r="F258" s="18"/>
    </row>
    <row r="259" spans="6:6" x14ac:dyDescent="0.25">
      <c r="F259" s="18"/>
    </row>
    <row r="260" spans="6:6" x14ac:dyDescent="0.25">
      <c r="F260" s="18"/>
    </row>
    <row r="261" spans="6:6" x14ac:dyDescent="0.25">
      <c r="F261" s="18"/>
    </row>
    <row r="262" spans="6:6" x14ac:dyDescent="0.25">
      <c r="F262" s="18"/>
    </row>
    <row r="263" spans="6:6" x14ac:dyDescent="0.25">
      <c r="F263" s="18"/>
    </row>
    <row r="264" spans="6:6" x14ac:dyDescent="0.25">
      <c r="F264" s="18"/>
    </row>
    <row r="265" spans="6:6" x14ac:dyDescent="0.25">
      <c r="F265" s="18"/>
    </row>
    <row r="266" spans="6:6" x14ac:dyDescent="0.25">
      <c r="F266" s="18"/>
    </row>
    <row r="267" spans="6:6" x14ac:dyDescent="0.25">
      <c r="F267" s="18"/>
    </row>
    <row r="268" spans="6:6" x14ac:dyDescent="0.25">
      <c r="F268" s="18"/>
    </row>
    <row r="269" spans="6:6" x14ac:dyDescent="0.25">
      <c r="F269" s="18"/>
    </row>
    <row r="270" spans="6:6" x14ac:dyDescent="0.25">
      <c r="F270" s="18"/>
    </row>
    <row r="271" spans="6:6" x14ac:dyDescent="0.25">
      <c r="F271" s="18"/>
    </row>
    <row r="272" spans="6:6" x14ac:dyDescent="0.25">
      <c r="F272" s="18"/>
    </row>
    <row r="273" spans="6:6" x14ac:dyDescent="0.25">
      <c r="F273" s="18"/>
    </row>
    <row r="274" spans="6:6" x14ac:dyDescent="0.25">
      <c r="F274" s="18"/>
    </row>
    <row r="275" spans="6:6" x14ac:dyDescent="0.25">
      <c r="F275" s="18"/>
    </row>
    <row r="276" spans="6:6" x14ac:dyDescent="0.25">
      <c r="F276" s="18"/>
    </row>
    <row r="277" spans="6:6" x14ac:dyDescent="0.25">
      <c r="F277" s="18"/>
    </row>
    <row r="278" spans="6:6" x14ac:dyDescent="0.25">
      <c r="F278" s="18"/>
    </row>
    <row r="279" spans="6:6" x14ac:dyDescent="0.25">
      <c r="F279" s="18"/>
    </row>
    <row r="280" spans="6:6" x14ac:dyDescent="0.25">
      <c r="F280" s="18"/>
    </row>
    <row r="281" spans="6:6" x14ac:dyDescent="0.25">
      <c r="F281" s="18"/>
    </row>
    <row r="282" spans="6:6" x14ac:dyDescent="0.25">
      <c r="F282" s="18"/>
    </row>
    <row r="283" spans="6:6" x14ac:dyDescent="0.25">
      <c r="F283" s="18"/>
    </row>
    <row r="284" spans="6:6" x14ac:dyDescent="0.25">
      <c r="F284" s="18"/>
    </row>
    <row r="285" spans="6:6" x14ac:dyDescent="0.25">
      <c r="F285" s="18"/>
    </row>
    <row r="286" spans="6:6" x14ac:dyDescent="0.25">
      <c r="F286" s="18"/>
    </row>
    <row r="287" spans="6:6" x14ac:dyDescent="0.25">
      <c r="F287" s="18"/>
    </row>
    <row r="288" spans="6:6" x14ac:dyDescent="0.25">
      <c r="F288" s="18"/>
    </row>
    <row r="289" spans="6:6" x14ac:dyDescent="0.25">
      <c r="F289" s="18"/>
    </row>
    <row r="290" spans="6:6" x14ac:dyDescent="0.25">
      <c r="F290" s="18"/>
    </row>
    <row r="291" spans="6:6" x14ac:dyDescent="0.25">
      <c r="F291" s="18"/>
    </row>
    <row r="292" spans="6:6" x14ac:dyDescent="0.25">
      <c r="F292" s="18"/>
    </row>
    <row r="293" spans="6:6" x14ac:dyDescent="0.25">
      <c r="F293" s="18"/>
    </row>
    <row r="294" spans="6:6" x14ac:dyDescent="0.25">
      <c r="F294" s="18"/>
    </row>
    <row r="295" spans="6:6" x14ac:dyDescent="0.25">
      <c r="F295" s="18"/>
    </row>
    <row r="296" spans="6:6" x14ac:dyDescent="0.25">
      <c r="F296" s="18"/>
    </row>
    <row r="297" spans="6:6" x14ac:dyDescent="0.25">
      <c r="F297" s="18"/>
    </row>
    <row r="298" spans="6:6" x14ac:dyDescent="0.25">
      <c r="F298" s="18"/>
    </row>
    <row r="299" spans="6:6" x14ac:dyDescent="0.25">
      <c r="F299" s="18"/>
    </row>
    <row r="300" spans="6:6" x14ac:dyDescent="0.25">
      <c r="F300" s="18"/>
    </row>
    <row r="301" spans="6:6" x14ac:dyDescent="0.25">
      <c r="F301" s="18"/>
    </row>
    <row r="302" spans="6:6" x14ac:dyDescent="0.25">
      <c r="F302" s="18"/>
    </row>
    <row r="303" spans="6:6" x14ac:dyDescent="0.25">
      <c r="F303" s="18"/>
    </row>
    <row r="304" spans="6:6" x14ac:dyDescent="0.25">
      <c r="F304" s="18"/>
    </row>
    <row r="305" spans="6:6" x14ac:dyDescent="0.25">
      <c r="F305" s="18"/>
    </row>
    <row r="306" spans="6:6" x14ac:dyDescent="0.25">
      <c r="F306" s="18"/>
    </row>
    <row r="307" spans="6:6" x14ac:dyDescent="0.25">
      <c r="F307" s="18"/>
    </row>
    <row r="308" spans="6:6" x14ac:dyDescent="0.25">
      <c r="F308" s="18"/>
    </row>
    <row r="309" spans="6:6" x14ac:dyDescent="0.25">
      <c r="F309" s="18"/>
    </row>
    <row r="310" spans="6:6" x14ac:dyDescent="0.25">
      <c r="F310" s="18"/>
    </row>
    <row r="311" spans="6:6" x14ac:dyDescent="0.25">
      <c r="F311" s="18"/>
    </row>
    <row r="312" spans="6:6" x14ac:dyDescent="0.25">
      <c r="F312" s="18"/>
    </row>
    <row r="313" spans="6:6" x14ac:dyDescent="0.25">
      <c r="F313" s="18"/>
    </row>
    <row r="314" spans="6:6" x14ac:dyDescent="0.25">
      <c r="F314" s="18"/>
    </row>
    <row r="315" spans="6:6" x14ac:dyDescent="0.25">
      <c r="F315" s="18"/>
    </row>
    <row r="316" spans="6:6" x14ac:dyDescent="0.25">
      <c r="F316" s="18"/>
    </row>
    <row r="317" spans="6:6" x14ac:dyDescent="0.25">
      <c r="F317" s="18"/>
    </row>
    <row r="318" spans="6:6" x14ac:dyDescent="0.25">
      <c r="F318" s="18"/>
    </row>
    <row r="319" spans="6:6" x14ac:dyDescent="0.25">
      <c r="F319" s="18"/>
    </row>
    <row r="320" spans="6:6" x14ac:dyDescent="0.25">
      <c r="F320" s="18"/>
    </row>
    <row r="321" spans="6:6" x14ac:dyDescent="0.25">
      <c r="F321" s="18"/>
    </row>
    <row r="322" spans="6:6" x14ac:dyDescent="0.25">
      <c r="F322" s="18"/>
    </row>
    <row r="323" spans="6:6" x14ac:dyDescent="0.25">
      <c r="F323" s="18"/>
    </row>
    <row r="324" spans="6:6" x14ac:dyDescent="0.25">
      <c r="F324" s="18"/>
    </row>
    <row r="325" spans="6:6" x14ac:dyDescent="0.25">
      <c r="F325" s="18"/>
    </row>
    <row r="326" spans="6:6" x14ac:dyDescent="0.25">
      <c r="F326" s="18"/>
    </row>
    <row r="327" spans="6:6" x14ac:dyDescent="0.25">
      <c r="F327" s="18"/>
    </row>
    <row r="328" spans="6:6" x14ac:dyDescent="0.25">
      <c r="F328" s="18"/>
    </row>
    <row r="329" spans="6:6" x14ac:dyDescent="0.25">
      <c r="F329" s="18"/>
    </row>
    <row r="330" spans="6:6" x14ac:dyDescent="0.25">
      <c r="F330" s="18"/>
    </row>
    <row r="331" spans="6:6" x14ac:dyDescent="0.25">
      <c r="F331" s="18"/>
    </row>
    <row r="332" spans="6:6" x14ac:dyDescent="0.25">
      <c r="F332" s="18"/>
    </row>
    <row r="333" spans="6:6" x14ac:dyDescent="0.25">
      <c r="F333" s="18"/>
    </row>
    <row r="334" spans="6:6" x14ac:dyDescent="0.25">
      <c r="F334" s="18"/>
    </row>
    <row r="335" spans="6:6" x14ac:dyDescent="0.25">
      <c r="F335" s="18"/>
    </row>
    <row r="336" spans="6:6" x14ac:dyDescent="0.25">
      <c r="F336" s="18"/>
    </row>
    <row r="337" spans="6:6" x14ac:dyDescent="0.25">
      <c r="F337" s="18"/>
    </row>
    <row r="338" spans="6:6" x14ac:dyDescent="0.25">
      <c r="F338" s="18"/>
    </row>
    <row r="339" spans="6:6" x14ac:dyDescent="0.25">
      <c r="F339" s="18"/>
    </row>
    <row r="340" spans="6:6" x14ac:dyDescent="0.25">
      <c r="F340" s="18"/>
    </row>
    <row r="341" spans="6:6" x14ac:dyDescent="0.25">
      <c r="F341" s="18"/>
    </row>
    <row r="342" spans="6:6" x14ac:dyDescent="0.25">
      <c r="F342" s="18"/>
    </row>
    <row r="343" spans="6:6" x14ac:dyDescent="0.25">
      <c r="F343" s="18"/>
    </row>
    <row r="344" spans="6:6" x14ac:dyDescent="0.25">
      <c r="F344" s="18"/>
    </row>
    <row r="345" spans="6:6" x14ac:dyDescent="0.25">
      <c r="F345" s="18"/>
    </row>
    <row r="346" spans="6:6" x14ac:dyDescent="0.25">
      <c r="F346" s="18"/>
    </row>
    <row r="347" spans="6:6" x14ac:dyDescent="0.25">
      <c r="F347" s="18"/>
    </row>
    <row r="348" spans="6:6" x14ac:dyDescent="0.25">
      <c r="F348" s="18"/>
    </row>
    <row r="349" spans="6:6" x14ac:dyDescent="0.25">
      <c r="F349" s="18"/>
    </row>
    <row r="350" spans="6:6" x14ac:dyDescent="0.25">
      <c r="F350" s="18"/>
    </row>
    <row r="351" spans="6:6" x14ac:dyDescent="0.25">
      <c r="F351" s="18"/>
    </row>
    <row r="352" spans="6:6" x14ac:dyDescent="0.25">
      <c r="F352" s="18"/>
    </row>
    <row r="353" spans="6:6" x14ac:dyDescent="0.25">
      <c r="F353" s="18"/>
    </row>
    <row r="354" spans="6:6" x14ac:dyDescent="0.25">
      <c r="F354" s="18"/>
    </row>
    <row r="355" spans="6:6" x14ac:dyDescent="0.25">
      <c r="F355" s="18"/>
    </row>
    <row r="356" spans="6:6" x14ac:dyDescent="0.25">
      <c r="F356" s="18"/>
    </row>
    <row r="357" spans="6:6" x14ac:dyDescent="0.25">
      <c r="F357" s="18"/>
    </row>
    <row r="358" spans="6:6" x14ac:dyDescent="0.25">
      <c r="F358" s="18"/>
    </row>
    <row r="359" spans="6:6" x14ac:dyDescent="0.25">
      <c r="F359" s="18"/>
    </row>
    <row r="360" spans="6:6" x14ac:dyDescent="0.25">
      <c r="F360" s="18"/>
    </row>
    <row r="361" spans="6:6" x14ac:dyDescent="0.25">
      <c r="F361" s="18"/>
    </row>
    <row r="362" spans="6:6" x14ac:dyDescent="0.25">
      <c r="F362" s="18"/>
    </row>
    <row r="363" spans="6:6" x14ac:dyDescent="0.25">
      <c r="F363" s="18"/>
    </row>
    <row r="364" spans="6:6" x14ac:dyDescent="0.25">
      <c r="F364" s="18"/>
    </row>
    <row r="365" spans="6:6" x14ac:dyDescent="0.25">
      <c r="F365" s="18"/>
    </row>
    <row r="366" spans="6:6" x14ac:dyDescent="0.25">
      <c r="F366" s="18"/>
    </row>
    <row r="367" spans="6:6" x14ac:dyDescent="0.25">
      <c r="F367" s="18"/>
    </row>
    <row r="368" spans="6:6" x14ac:dyDescent="0.25">
      <c r="F368" s="18"/>
    </row>
    <row r="369" spans="6:6" x14ac:dyDescent="0.25">
      <c r="F369" s="18"/>
    </row>
    <row r="370" spans="6:6" x14ac:dyDescent="0.25">
      <c r="F370" s="18"/>
    </row>
    <row r="371" spans="6:6" x14ac:dyDescent="0.25">
      <c r="F371" s="18"/>
    </row>
    <row r="372" spans="6:6" x14ac:dyDescent="0.25">
      <c r="F372" s="18"/>
    </row>
    <row r="373" spans="6:6" x14ac:dyDescent="0.25">
      <c r="F373" s="18"/>
    </row>
    <row r="374" spans="6:6" x14ac:dyDescent="0.25">
      <c r="F374" s="18"/>
    </row>
    <row r="375" spans="6:6" x14ac:dyDescent="0.25">
      <c r="F375" s="18"/>
    </row>
    <row r="376" spans="6:6" x14ac:dyDescent="0.25">
      <c r="F376" s="18"/>
    </row>
    <row r="377" spans="6:6" x14ac:dyDescent="0.25">
      <c r="F377" s="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2020-01-07T10:38:33Z</dcterms:modified>
</cp:coreProperties>
</file>