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s Charentes\Projet Nieul-lès-Saintes_122020\"/>
    </mc:Choice>
  </mc:AlternateContent>
  <bookViews>
    <workbookView xWindow="0" yWindow="0" windowWidth="19200" windowHeight="7310"/>
  </bookViews>
  <sheets>
    <sheet name="Feuille Calcul VAN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6" l="1"/>
  <c r="B48" i="6"/>
  <c r="B46" i="6" l="1"/>
  <c r="F46" i="6"/>
  <c r="E46" i="6"/>
  <c r="B54" i="6" l="1"/>
  <c r="N46" i="6"/>
  <c r="N47" i="6" s="1"/>
  <c r="M46" i="6"/>
  <c r="M47" i="6" s="1"/>
  <c r="K46" i="6"/>
  <c r="K47" i="6" s="1"/>
  <c r="L46" i="6"/>
  <c r="L47" i="6" s="1"/>
  <c r="I47" i="6"/>
  <c r="F47" i="6"/>
  <c r="J46" i="6"/>
  <c r="J47" i="6" s="1"/>
  <c r="H46" i="6"/>
  <c r="H47" i="6" s="1"/>
  <c r="E47" i="6"/>
  <c r="D46" i="6"/>
  <c r="D47" i="6" s="1"/>
  <c r="C46" i="6"/>
  <c r="C47" i="6" s="1"/>
  <c r="B47" i="6"/>
  <c r="G46" i="6"/>
  <c r="G47" i="6" s="1"/>
  <c r="D34" i="6"/>
  <c r="C34" i="6"/>
  <c r="B34" i="6"/>
  <c r="B35" i="6" l="1"/>
  <c r="B56" i="6"/>
  <c r="B43" i="6" l="1"/>
  <c r="B58" i="6" l="1"/>
</calcChain>
</file>

<file path=xl/sharedStrings.xml><?xml version="1.0" encoding="utf-8"?>
<sst xmlns="http://schemas.openxmlformats.org/spreadsheetml/2006/main" count="62" uniqueCount="45">
  <si>
    <t>Scénario de référence</t>
  </si>
  <si>
    <t>DeltaVAN</t>
  </si>
  <si>
    <t>Aides publiques (€/ha)</t>
  </si>
  <si>
    <t>Volume BO (m3/ha)</t>
  </si>
  <si>
    <t>Volume BI (m3/ha)</t>
  </si>
  <si>
    <t>Volume BE (m3/ha)</t>
  </si>
  <si>
    <t>Prix BO (€/m3)</t>
  </si>
  <si>
    <t>Prix BI (€/m3)</t>
  </si>
  <si>
    <t>Prix BE (€/m3)</t>
  </si>
  <si>
    <t>Projet additionnel</t>
  </si>
  <si>
    <t>Projet :</t>
  </si>
  <si>
    <t>Taux d'actualisation :</t>
  </si>
  <si>
    <t>Surface (ha) :</t>
  </si>
  <si>
    <t>Travaux</t>
  </si>
  <si>
    <t>Année</t>
  </si>
  <si>
    <t>1ère éclaircie</t>
  </si>
  <si>
    <t>2ème éclaircie</t>
  </si>
  <si>
    <t>3ème éclaircie</t>
  </si>
  <si>
    <t>Itinéraire Technique Sylvicole</t>
  </si>
  <si>
    <t>Coupe rase</t>
  </si>
  <si>
    <t>Dépenses Totales (€/ha)</t>
  </si>
  <si>
    <t>4ème éclaircie</t>
  </si>
  <si>
    <t>VAN référence (€)</t>
  </si>
  <si>
    <t>Boisement feuillus Nieul-lès-Saintes</t>
  </si>
  <si>
    <t>Scénario Boisement</t>
  </si>
  <si>
    <t>Chêne rouge</t>
  </si>
  <si>
    <t>Chêne sessile</t>
  </si>
  <si>
    <t>Coupe finale</t>
  </si>
  <si>
    <t>Volume BI (piquets) (m3/ha)</t>
  </si>
  <si>
    <t xml:space="preserve">Acacia </t>
  </si>
  <si>
    <t>Essence</t>
  </si>
  <si>
    <t>Acacia</t>
  </si>
  <si>
    <t>Recettes (€/ha)</t>
  </si>
  <si>
    <t>Recette Totale (€/ha)</t>
  </si>
  <si>
    <t>Plantation de chêne rouge</t>
  </si>
  <si>
    <t>Plantation de chêne sessile et acacia</t>
  </si>
  <si>
    <t>1er entretien</t>
  </si>
  <si>
    <t>2ème entretien</t>
  </si>
  <si>
    <t>Coûts HT (€/ha)</t>
  </si>
  <si>
    <t xml:space="preserve">Chêne sessile  </t>
  </si>
  <si>
    <t>Revenu €/année</t>
  </si>
  <si>
    <t>Revenu actualisé €/année</t>
  </si>
  <si>
    <t>VAN Boisement (€)</t>
  </si>
  <si>
    <t>Note : calculs pour chêne sessile sur 2.2 ha, acacia sur 0.5 ha et chêne rouge sur 1 ha</t>
  </si>
  <si>
    <t>Marge nette moyenne sur les 5 dernières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</si>
</sst>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/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/>
    </xf>
    <xf numFmtId="164" fontId="0" fillId="8" borderId="11" xfId="0" applyNumberFormat="1" applyFill="1" applyBorder="1" applyAlignment="1">
      <alignment horizontal="center" vertical="center"/>
    </xf>
    <xf numFmtId="0" fontId="0" fillId="4" borderId="19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164" fontId="0" fillId="2" borderId="29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1" fontId="0" fillId="0" borderId="30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1" fontId="0" fillId="2" borderId="31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1" fontId="6" fillId="2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64" fontId="0" fillId="8" borderId="25" xfId="0" applyNumberFormat="1" applyFill="1" applyBorder="1" applyAlignment="1">
      <alignment horizontal="center" vertical="center"/>
    </xf>
    <xf numFmtId="164" fontId="0" fillId="8" borderId="26" xfId="0" applyNumberFormat="1" applyFill="1" applyBorder="1" applyAlignment="1">
      <alignment horizontal="center" vertical="center"/>
    </xf>
    <xf numFmtId="164" fontId="0" fillId="8" borderId="27" xfId="0" applyNumberFormat="1" applyFill="1" applyBorder="1" applyAlignment="1">
      <alignment horizontal="center" vertical="center"/>
    </xf>
  </cellXfs>
  <cellStyles count="1"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8"/>
  <sheetViews>
    <sheetView tabSelected="1" topLeftCell="A39" zoomScale="84" workbookViewId="0">
      <selection activeCell="I50" sqref="I50"/>
    </sheetView>
  </sheetViews>
  <sheetFormatPr baseColWidth="10" defaultRowHeight="14.5" x14ac:dyDescent="0.35"/>
  <cols>
    <col min="1" max="1" width="27" customWidth="1"/>
    <col min="2" max="2" width="20.08984375" customWidth="1"/>
    <col min="3" max="3" width="15.7265625" customWidth="1"/>
    <col min="4" max="4" width="12.6328125" customWidth="1"/>
    <col min="5" max="5" width="8.7265625" customWidth="1"/>
    <col min="6" max="6" width="6.81640625" customWidth="1"/>
    <col min="7" max="7" width="7.7265625" customWidth="1"/>
    <col min="8" max="8" width="7.6328125" customWidth="1"/>
    <col min="9" max="9" width="7" customWidth="1"/>
    <col min="10" max="10" width="7.36328125" customWidth="1"/>
    <col min="11" max="11" width="7" customWidth="1"/>
    <col min="12" max="12" width="6.81640625" customWidth="1"/>
    <col min="13" max="13" width="7.453125" customWidth="1"/>
    <col min="14" max="14" width="8.81640625" customWidth="1"/>
    <col min="15" max="15" width="3.36328125" bestFit="1" customWidth="1"/>
    <col min="16" max="16" width="6.36328125" bestFit="1" customWidth="1"/>
    <col min="17" max="21" width="3.36328125" bestFit="1" customWidth="1"/>
    <col min="22" max="22" width="6.36328125" bestFit="1" customWidth="1"/>
    <col min="23" max="29" width="3.36328125" bestFit="1" customWidth="1"/>
    <col min="30" max="30" width="6.36328125" bestFit="1" customWidth="1"/>
    <col min="31" max="37" width="3.36328125" bestFit="1" customWidth="1"/>
    <col min="38" max="38" width="7.36328125" bestFit="1" customWidth="1"/>
  </cols>
  <sheetData>
    <row r="1" spans="1:60" ht="29" x14ac:dyDescent="0.35">
      <c r="A1" s="11" t="s">
        <v>10</v>
      </c>
      <c r="B1" s="40" t="s">
        <v>23</v>
      </c>
      <c r="C1" s="21"/>
      <c r="D1" s="22"/>
      <c r="E1" s="22"/>
      <c r="F1" s="22"/>
      <c r="G1" s="23"/>
    </row>
    <row r="2" spans="1:60" x14ac:dyDescent="0.35">
      <c r="A2" s="1" t="s">
        <v>11</v>
      </c>
      <c r="B2" s="6">
        <v>4.4999999999999998E-2</v>
      </c>
    </row>
    <row r="3" spans="1:60" x14ac:dyDescent="0.35">
      <c r="A3" s="1" t="s">
        <v>12</v>
      </c>
      <c r="B3" s="10">
        <v>3.7</v>
      </c>
      <c r="C3" s="3"/>
      <c r="D3" s="3"/>
      <c r="E3" s="2"/>
    </row>
    <row r="4" spans="1:60" x14ac:dyDescent="0.35">
      <c r="A4" s="4"/>
      <c r="B4" s="12"/>
      <c r="C4" s="3"/>
      <c r="D4" s="3"/>
      <c r="E4" s="2"/>
    </row>
    <row r="5" spans="1:60" x14ac:dyDescent="0.35">
      <c r="A5" s="4"/>
      <c r="B5" s="12"/>
      <c r="C5" s="3"/>
      <c r="D5" s="3"/>
      <c r="E5" s="2"/>
    </row>
    <row r="6" spans="1:60" x14ac:dyDescent="0.35">
      <c r="A6" s="25"/>
      <c r="B6" s="18"/>
      <c r="C6" s="2"/>
    </row>
    <row r="7" spans="1:60" ht="15" thickBot="1" x14ac:dyDescent="0.4">
      <c r="A7" s="25"/>
      <c r="B7" s="18"/>
      <c r="C7" s="2"/>
    </row>
    <row r="8" spans="1:60" ht="19" thickBot="1" x14ac:dyDescent="0.4">
      <c r="A8" s="34" t="s">
        <v>24</v>
      </c>
    </row>
    <row r="9" spans="1:60" ht="19" thickBot="1" x14ac:dyDescent="0.4">
      <c r="A9" s="51" t="s">
        <v>39</v>
      </c>
    </row>
    <row r="10" spans="1:60" ht="46.5" x14ac:dyDescent="0.35">
      <c r="A10" s="37" t="s">
        <v>18</v>
      </c>
      <c r="B10" s="52" t="s">
        <v>14</v>
      </c>
      <c r="C10" s="52" t="s">
        <v>3</v>
      </c>
      <c r="D10" s="52" t="s">
        <v>4</v>
      </c>
      <c r="E10" s="53" t="s">
        <v>5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</row>
    <row r="11" spans="1:60" x14ac:dyDescent="0.35">
      <c r="A11" s="17" t="s">
        <v>15</v>
      </c>
      <c r="B11" s="5">
        <v>25</v>
      </c>
      <c r="C11" s="5"/>
      <c r="D11" s="5"/>
      <c r="E11" s="15">
        <v>30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</row>
    <row r="12" spans="1:60" ht="15.5" x14ac:dyDescent="0.35">
      <c r="A12" s="17" t="s">
        <v>16</v>
      </c>
      <c r="B12" s="5">
        <v>40</v>
      </c>
      <c r="C12" s="5"/>
      <c r="D12" s="5"/>
      <c r="E12" s="15">
        <v>60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35"/>
      <c r="Q12" s="35"/>
      <c r="R12" s="35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</row>
    <row r="13" spans="1:60" x14ac:dyDescent="0.35">
      <c r="A13" s="17" t="s">
        <v>17</v>
      </c>
      <c r="B13" s="5">
        <v>55</v>
      </c>
      <c r="C13" s="5"/>
      <c r="D13" s="5"/>
      <c r="E13" s="15">
        <v>70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2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</row>
    <row r="14" spans="1:60" x14ac:dyDescent="0.35">
      <c r="A14" s="17" t="s">
        <v>21</v>
      </c>
      <c r="B14" s="24">
        <v>70</v>
      </c>
      <c r="C14" s="24">
        <v>45</v>
      </c>
      <c r="D14" s="24"/>
      <c r="E14" s="36">
        <v>45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2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</row>
    <row r="15" spans="1:60" ht="15" thickBot="1" x14ac:dyDescent="0.4">
      <c r="A15" s="26" t="s">
        <v>19</v>
      </c>
      <c r="B15" s="27">
        <v>120</v>
      </c>
      <c r="C15" s="27">
        <v>166</v>
      </c>
      <c r="D15" s="27"/>
      <c r="E15" s="28">
        <v>106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</row>
    <row r="16" spans="1:60" x14ac:dyDescent="0.35">
      <c r="A16" s="2"/>
      <c r="B16" s="50"/>
      <c r="C16" s="50"/>
      <c r="D16" s="50"/>
      <c r="E16" s="5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</row>
    <row r="17" spans="1:60" ht="19" thickBot="1" x14ac:dyDescent="0.4">
      <c r="A17" s="54" t="s">
        <v>29</v>
      </c>
      <c r="B17" s="50"/>
      <c r="C17" s="50"/>
      <c r="D17" s="50"/>
      <c r="E17" s="5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</row>
    <row r="18" spans="1:60" ht="46.5" x14ac:dyDescent="0.35">
      <c r="A18" s="37" t="s">
        <v>18</v>
      </c>
      <c r="B18" s="52" t="s">
        <v>14</v>
      </c>
      <c r="C18" s="52" t="s">
        <v>3</v>
      </c>
      <c r="D18" s="52" t="s">
        <v>28</v>
      </c>
      <c r="E18" s="53" t="s">
        <v>5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</row>
    <row r="19" spans="1:60" ht="15" thickBot="1" x14ac:dyDescent="0.4">
      <c r="A19" s="26" t="s">
        <v>27</v>
      </c>
      <c r="B19" s="27">
        <v>25</v>
      </c>
      <c r="C19" s="27"/>
      <c r="D19" s="27">
        <v>214</v>
      </c>
      <c r="E19" s="28">
        <v>142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2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</row>
    <row r="20" spans="1:60" ht="17" customHeight="1" x14ac:dyDescent="0.35">
      <c r="A20" s="2"/>
      <c r="B20" s="50"/>
      <c r="C20" s="50"/>
      <c r="D20" s="50"/>
      <c r="E20" s="5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2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</row>
    <row r="21" spans="1:60" ht="16" customHeight="1" thickBot="1" x14ac:dyDescent="0.4">
      <c r="A21" s="54" t="s">
        <v>25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2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</row>
    <row r="22" spans="1:60" ht="45" customHeight="1" x14ac:dyDescent="0.35">
      <c r="A22" s="37" t="s">
        <v>18</v>
      </c>
      <c r="B22" s="52" t="s">
        <v>14</v>
      </c>
      <c r="C22" s="52" t="s">
        <v>3</v>
      </c>
      <c r="D22" s="52" t="s">
        <v>4</v>
      </c>
      <c r="E22" s="53" t="s">
        <v>5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2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</row>
    <row r="23" spans="1:60" ht="16" customHeight="1" x14ac:dyDescent="0.35">
      <c r="A23" s="17" t="s">
        <v>15</v>
      </c>
      <c r="B23" s="5">
        <v>17</v>
      </c>
      <c r="C23" s="5"/>
      <c r="D23" s="5"/>
      <c r="E23" s="15">
        <v>30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2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</row>
    <row r="24" spans="1:60" ht="16" customHeight="1" x14ac:dyDescent="0.35">
      <c r="A24" s="17" t="s">
        <v>16</v>
      </c>
      <c r="B24" s="5">
        <v>26</v>
      </c>
      <c r="C24" s="5"/>
      <c r="D24" s="5"/>
      <c r="E24" s="15">
        <v>70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2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</row>
    <row r="25" spans="1:60" ht="16" customHeight="1" x14ac:dyDescent="0.35">
      <c r="A25" s="17" t="s">
        <v>17</v>
      </c>
      <c r="B25" s="5">
        <v>35</v>
      </c>
      <c r="C25" s="5"/>
      <c r="D25" s="5"/>
      <c r="E25" s="15">
        <v>90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2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</row>
    <row r="26" spans="1:60" ht="16" customHeight="1" x14ac:dyDescent="0.35">
      <c r="A26" s="17" t="s">
        <v>21</v>
      </c>
      <c r="B26" s="24">
        <v>45</v>
      </c>
      <c r="C26" s="24">
        <v>60</v>
      </c>
      <c r="D26" s="24"/>
      <c r="E26" s="36">
        <v>40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2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</row>
    <row r="27" spans="1:60" ht="16" customHeight="1" thickBot="1" x14ac:dyDescent="0.4">
      <c r="A27" s="26" t="s">
        <v>19</v>
      </c>
      <c r="B27" s="27">
        <v>60</v>
      </c>
      <c r="C27" s="27">
        <v>180</v>
      </c>
      <c r="D27" s="27"/>
      <c r="E27" s="28">
        <v>102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</row>
    <row r="28" spans="1:60" ht="15" thickBot="1" x14ac:dyDescent="0.4">
      <c r="A28" s="2"/>
      <c r="B28" s="50"/>
      <c r="C28" s="50"/>
      <c r="D28" s="50"/>
      <c r="E28" s="5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2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</row>
    <row r="29" spans="1:60" ht="15" thickBot="1" x14ac:dyDescent="0.4">
      <c r="A29" s="59" t="s">
        <v>30</v>
      </c>
      <c r="B29" s="60" t="s">
        <v>26</v>
      </c>
      <c r="C29" s="60" t="s">
        <v>31</v>
      </c>
      <c r="D29" s="61" t="s">
        <v>25</v>
      </c>
      <c r="E29" s="5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2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</row>
    <row r="30" spans="1:60" x14ac:dyDescent="0.35">
      <c r="A30" s="56" t="s">
        <v>6</v>
      </c>
      <c r="B30" s="57">
        <v>70</v>
      </c>
      <c r="C30" s="57"/>
      <c r="D30" s="58">
        <v>50</v>
      </c>
      <c r="E30" s="50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2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</row>
    <row r="31" spans="1:60" x14ac:dyDescent="0.35">
      <c r="A31" s="17" t="s">
        <v>7</v>
      </c>
      <c r="B31" s="5"/>
      <c r="C31" s="5">
        <v>25</v>
      </c>
      <c r="D31" s="15"/>
      <c r="E31" s="5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2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</row>
    <row r="32" spans="1:60" x14ac:dyDescent="0.35">
      <c r="A32" s="17" t="s">
        <v>8</v>
      </c>
      <c r="B32" s="5">
        <v>10</v>
      </c>
      <c r="C32" s="5">
        <v>1</v>
      </c>
      <c r="D32" s="15">
        <v>8</v>
      </c>
      <c r="E32" s="50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2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</row>
    <row r="33" spans="1:62" x14ac:dyDescent="0.35">
      <c r="A33" s="17" t="s">
        <v>2</v>
      </c>
      <c r="B33" s="74"/>
      <c r="C33" s="75"/>
      <c r="D33" s="76"/>
      <c r="E33" s="5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</row>
    <row r="34" spans="1:62" ht="16" thickBot="1" x14ac:dyDescent="0.4">
      <c r="A34" s="30" t="s">
        <v>32</v>
      </c>
      <c r="B34" s="55">
        <f>(SUM(C11:C15)*B30)+(SUM(E11:E15)*B32)</f>
        <v>17880</v>
      </c>
      <c r="C34" s="55">
        <f>(D19*C31)+(E19*C32)</f>
        <v>5492</v>
      </c>
      <c r="D34" s="62">
        <f>(SUM(C26:C27)*D30)+(SUM(E23:E27)*D32)</f>
        <v>14656</v>
      </c>
      <c r="E34" s="50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2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</row>
    <row r="35" spans="1:62" ht="16" thickBot="1" x14ac:dyDescent="0.4">
      <c r="A35" s="30" t="s">
        <v>33</v>
      </c>
      <c r="B35" s="77">
        <f>SUM(B34:D34)</f>
        <v>38028</v>
      </c>
      <c r="C35" s="78"/>
      <c r="D35" s="79"/>
      <c r="E35" s="5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2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</row>
    <row r="36" spans="1:62" x14ac:dyDescent="0.35">
      <c r="A36" s="2"/>
      <c r="B36" s="50"/>
      <c r="C36" s="50"/>
      <c r="D36" s="50"/>
      <c r="E36" s="5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2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</row>
    <row r="37" spans="1:62" ht="16" thickBot="1" x14ac:dyDescent="0.4">
      <c r="A37" s="2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</row>
    <row r="38" spans="1:62" ht="15.5" x14ac:dyDescent="0.35">
      <c r="A38" s="31" t="s">
        <v>13</v>
      </c>
      <c r="B38" s="32" t="s">
        <v>14</v>
      </c>
      <c r="C38" s="33" t="s">
        <v>38</v>
      </c>
      <c r="D38" s="35"/>
      <c r="E38" s="35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</row>
    <row r="39" spans="1:62" ht="29" x14ac:dyDescent="0.35">
      <c r="A39" s="65" t="s">
        <v>35</v>
      </c>
      <c r="B39" s="5">
        <v>0</v>
      </c>
      <c r="C39" s="15">
        <v>4650</v>
      </c>
      <c r="D39" s="18"/>
      <c r="E39" s="18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</row>
    <row r="40" spans="1:62" x14ac:dyDescent="0.35">
      <c r="A40" s="17" t="s">
        <v>34</v>
      </c>
      <c r="B40" s="5">
        <v>0</v>
      </c>
      <c r="C40" s="15">
        <v>3330</v>
      </c>
      <c r="D40" s="18"/>
      <c r="E40" s="18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</row>
    <row r="41" spans="1:62" x14ac:dyDescent="0.35">
      <c r="A41" s="17" t="s">
        <v>36</v>
      </c>
      <c r="B41" s="5">
        <v>1</v>
      </c>
      <c r="C41" s="15">
        <v>490</v>
      </c>
      <c r="D41" s="18"/>
      <c r="E41" s="18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</row>
    <row r="42" spans="1:62" ht="15" thickBot="1" x14ac:dyDescent="0.4">
      <c r="A42" s="26" t="s">
        <v>37</v>
      </c>
      <c r="B42" s="27">
        <v>2</v>
      </c>
      <c r="C42" s="28">
        <v>140</v>
      </c>
      <c r="D42" s="18"/>
      <c r="E42" s="18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</row>
    <row r="43" spans="1:62" ht="16" thickBot="1" x14ac:dyDescent="0.4">
      <c r="A43" s="63" t="s">
        <v>20</v>
      </c>
      <c r="B43" s="64">
        <f>SUM(C39:C42)</f>
        <v>8610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"/>
      <c r="BJ43" s="2"/>
    </row>
    <row r="44" spans="1:62" ht="16" thickBot="1" x14ac:dyDescent="0.4">
      <c r="A44" s="2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"/>
      <c r="BJ44" s="2"/>
    </row>
    <row r="45" spans="1:62" s="2" customFormat="1" ht="15.5" x14ac:dyDescent="0.35">
      <c r="A45" s="37" t="s">
        <v>14</v>
      </c>
      <c r="B45" s="38">
        <v>0</v>
      </c>
      <c r="C45" s="38">
        <v>1</v>
      </c>
      <c r="D45" s="38">
        <v>2</v>
      </c>
      <c r="E45" s="38">
        <v>17</v>
      </c>
      <c r="F45" s="38">
        <v>25</v>
      </c>
      <c r="G45" s="38">
        <v>26</v>
      </c>
      <c r="H45" s="38">
        <v>35</v>
      </c>
      <c r="I45" s="38">
        <v>40</v>
      </c>
      <c r="J45" s="66">
        <v>45</v>
      </c>
      <c r="K45" s="38">
        <v>55</v>
      </c>
      <c r="L45" s="66">
        <v>60</v>
      </c>
      <c r="M45" s="38">
        <v>70</v>
      </c>
      <c r="N45" s="43">
        <v>120</v>
      </c>
      <c r="O45" s="69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</row>
    <row r="46" spans="1:62" x14ac:dyDescent="0.35">
      <c r="A46" s="46" t="s">
        <v>40</v>
      </c>
      <c r="B46" s="41">
        <f>0-((C39*2.7)+(C40))</f>
        <v>-15885</v>
      </c>
      <c r="C46" s="41">
        <f>0-(C41*3.7)</f>
        <v>-1813</v>
      </c>
      <c r="D46" s="41">
        <f>0-(C42*3.7)</f>
        <v>-518</v>
      </c>
      <c r="E46" s="41">
        <f>(E23*D32)</f>
        <v>240</v>
      </c>
      <c r="F46" s="41">
        <f>(E11*B32*2.2)+(D19*C31*0.5)+(E19*C32*0.5)</f>
        <v>3406</v>
      </c>
      <c r="G46" s="41">
        <f>E24*D32</f>
        <v>560</v>
      </c>
      <c r="H46" s="41">
        <f>E25*D32</f>
        <v>720</v>
      </c>
      <c r="I46" s="41">
        <f>E12*B32*2.2</f>
        <v>1320</v>
      </c>
      <c r="J46" s="67">
        <f>(C26*D30)+(E26*D32)</f>
        <v>3320</v>
      </c>
      <c r="K46" s="41">
        <f>E13*B32*2.2</f>
        <v>1540.0000000000002</v>
      </c>
      <c r="L46" s="67">
        <f>(C27*D30)+(E27*D32)</f>
        <v>9816</v>
      </c>
      <c r="M46" s="41">
        <f>(C14*B30*2.2)+(E14*B32*2.2)</f>
        <v>7920.0000000000009</v>
      </c>
      <c r="N46" s="44">
        <f>(C15*B30*2.2)+(E15*B32*2.2)</f>
        <v>27896.000000000004</v>
      </c>
      <c r="O46" s="69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"/>
      <c r="BJ46" s="2"/>
    </row>
    <row r="47" spans="1:62" ht="15" thickBot="1" x14ac:dyDescent="0.4">
      <c r="A47" s="47" t="s">
        <v>41</v>
      </c>
      <c r="B47" s="42">
        <f t="shared" ref="B47:L47" si="0">B46/((1+$B$2)^B45)</f>
        <v>-15885</v>
      </c>
      <c r="C47" s="42">
        <f t="shared" si="0"/>
        <v>-1734.928229665072</v>
      </c>
      <c r="D47" s="42">
        <f t="shared" si="0"/>
        <v>-474.34811474096296</v>
      </c>
      <c r="E47" s="42">
        <f t="shared" si="0"/>
        <v>113.5623325068422</v>
      </c>
      <c r="F47" s="42">
        <f t="shared" si="0"/>
        <v>1133.2804122850337</v>
      </c>
      <c r="G47" s="42">
        <f t="shared" si="0"/>
        <v>178.30539152118806</v>
      </c>
      <c r="H47" s="42">
        <f t="shared" si="0"/>
        <v>154.26319813869131</v>
      </c>
      <c r="I47" s="42">
        <f t="shared" si="0"/>
        <v>226.94588543538129</v>
      </c>
      <c r="J47" s="68">
        <f t="shared" si="0"/>
        <v>458.04169548883709</v>
      </c>
      <c r="K47" s="42">
        <f t="shared" si="0"/>
        <v>136.8121746878995</v>
      </c>
      <c r="L47" s="68">
        <f t="shared" si="0"/>
        <v>699.77290528374238</v>
      </c>
      <c r="M47" s="42">
        <f t="shared" ref="M47" si="1">M46/((1+$B$2)^M45)</f>
        <v>363.56732958298409</v>
      </c>
      <c r="N47" s="45">
        <f>N46/((1+$B$2)^N45)</f>
        <v>141.77089488526735</v>
      </c>
      <c r="O47" s="69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"/>
      <c r="BJ47" s="2"/>
    </row>
    <row r="48" spans="1:62" ht="15" thickBot="1" x14ac:dyDescent="0.4">
      <c r="A48" s="70" t="s">
        <v>42</v>
      </c>
      <c r="B48" s="71">
        <f>SUM(B47:N47)</f>
        <v>-14487.954124590169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</row>
    <row r="49" spans="1:2" ht="43.5" x14ac:dyDescent="0.35">
      <c r="A49" s="72" t="s">
        <v>43</v>
      </c>
    </row>
    <row r="51" spans="1:2" ht="15" thickBot="1" x14ac:dyDescent="0.4"/>
    <row r="52" spans="1:2" ht="16" thickBot="1" x14ac:dyDescent="0.4">
      <c r="A52" s="13" t="s">
        <v>0</v>
      </c>
    </row>
    <row r="53" spans="1:2" ht="26.5" x14ac:dyDescent="0.35">
      <c r="A53" s="48" t="s">
        <v>44</v>
      </c>
      <c r="B53" s="14">
        <v>0</v>
      </c>
    </row>
    <row r="54" spans="1:2" ht="16" thickBot="1" x14ac:dyDescent="0.4">
      <c r="A54" s="16" t="s">
        <v>22</v>
      </c>
      <c r="B54" s="39">
        <f>B53*(1/B2)</f>
        <v>0</v>
      </c>
    </row>
    <row r="56" spans="1:2" ht="21" x14ac:dyDescent="0.35">
      <c r="A56" s="7" t="s">
        <v>1</v>
      </c>
      <c r="B56" s="73">
        <f>B48-B54</f>
        <v>-14487.954124590169</v>
      </c>
    </row>
    <row r="57" spans="1:2" x14ac:dyDescent="0.35">
      <c r="A57" s="8"/>
    </row>
    <row r="58" spans="1:2" ht="15.5" x14ac:dyDescent="0.35">
      <c r="A58" s="49" t="s">
        <v>9</v>
      </c>
      <c r="B58" s="9" t="str">
        <f>IF(B56&lt;0,"OUI","NON")</f>
        <v>OUI</v>
      </c>
    </row>
  </sheetData>
  <mergeCells count="2">
    <mergeCell ref="B33:D33"/>
    <mergeCell ref="B35:D35"/>
  </mergeCells>
  <conditionalFormatting sqref="B56">
    <cfRule type="cellIs" dxfId="13" priority="17" operator="equal">
      <formula>0</formula>
    </cfRule>
    <cfRule type="cellIs" dxfId="12" priority="18" operator="greaterThan">
      <formula>0</formula>
    </cfRule>
    <cfRule type="cellIs" dxfId="11" priority="19" operator="lessThan">
      <formula>0</formula>
    </cfRule>
  </conditionalFormatting>
  <conditionalFormatting sqref="B58">
    <cfRule type="containsText" dxfId="10" priority="16" operator="containsText" text="NON">
      <formula>NOT(ISERROR(SEARCH("NON",B58)))</formula>
    </cfRule>
  </conditionalFormatting>
  <conditionalFormatting sqref="P45:AL47 F38:AL42 B43:AL44 B37:AL37">
    <cfRule type="cellIs" dxfId="9" priority="15" operator="greaterThan">
      <formula>0</formula>
    </cfRule>
  </conditionalFormatting>
  <conditionalFormatting sqref="P45:AL47 B43:AL44">
    <cfRule type="cellIs" dxfId="8" priority="12" operator="lessThan">
      <formula>0</formula>
    </cfRule>
  </conditionalFormatting>
  <conditionalFormatting sqref="B54 B46:O47">
    <cfRule type="cellIs" dxfId="7" priority="10" operator="lessThan">
      <formula>0</formula>
    </cfRule>
    <cfRule type="cellIs" dxfId="6" priority="11" operator="greaterThan">
      <formula>0</formula>
    </cfRule>
  </conditionalFormatting>
  <conditionalFormatting sqref="B48">
    <cfRule type="cellIs" dxfId="5" priority="8" operator="lessThan">
      <formula>0</formula>
    </cfRule>
    <cfRule type="cellIs" dxfId="4" priority="9" operator="greaterThan">
      <formula>0</formula>
    </cfRule>
  </conditionalFormatting>
  <conditionalFormatting sqref="B35">
    <cfRule type="cellIs" dxfId="3" priority="5" operator="greaterThan">
      <formula>0</formula>
    </cfRule>
  </conditionalFormatting>
  <conditionalFormatting sqref="D34">
    <cfRule type="cellIs" dxfId="2" priority="1" operator="greaterThan">
      <formula>0</formula>
    </cfRule>
  </conditionalFormatting>
  <conditionalFormatting sqref="B34">
    <cfRule type="cellIs" dxfId="1" priority="4" operator="greaterThan">
      <formula>0</formula>
    </cfRule>
  </conditionalFormatting>
  <conditionalFormatting sqref="C34"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Calcul VAN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HEUSCHMIDT</dc:creator>
  <cp:lastModifiedBy>Florence HEUSCHMIDT</cp:lastModifiedBy>
  <dcterms:created xsi:type="dcterms:W3CDTF">2019-12-09T14:03:55Z</dcterms:created>
  <dcterms:modified xsi:type="dcterms:W3CDTF">2021-01-19T15:16:23Z</dcterms:modified>
</cp:coreProperties>
</file>