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SCEA de l'Ouchette 2 - François-Alexis Grymonprez\Dossier d_instruction\"/>
    </mc:Choice>
  </mc:AlternateContent>
  <xr:revisionPtr revIDLastSave="0" documentId="13_ncr:1_{832FC18E-53B6-4482-8160-A03EACC4D12E}" xr6:coauthVersionLast="47" xr6:coauthVersionMax="47" xr10:uidLastSave="{00000000-0000-0000-0000-000000000000}"/>
  <bookViews>
    <workbookView xWindow="-108" yWindow="-108" windowWidth="23256" windowHeight="12576" tabRatio="653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B20" i="2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<sst xmlns="http://schemas.openxmlformats.org/spreadsheetml/2006/main" count="901" uniqueCount="353">
  <si>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</si>
  <si>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</si>
  <si>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</si>
  <si>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</si>
  <si>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</si>
  <si>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</si>
  <si>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</si>
  <si>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</si>
  <si>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</si>
  <si>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</si>
  <si>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</si>
  <si>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</si>
  <si>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</si>
  <si>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</si>
  <si>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</si>
  <si>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</si>
  <si>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</si>
  <si>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</si>
  <si>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</si>
  <si>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</si>
  <si>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</si>
  <si>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</si>
  <si>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</si>
  <si>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</si>
  <si>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</si>
  <si>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</si>
  <si>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</si>
  <si>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</si>
  <si>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</si>
  <si>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</si>
  <si>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</si>
  <si>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</si>
  <si>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</si>
  <si>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</si>
  <si>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</si>
  <si>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</si>
  <si>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</si>
  <si>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</si>
  <si>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</si>
  <si>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</si>
  <si>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</si>
  <si>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</si>
  <si>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</si>
  <si>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</si>
  <si>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</si>
  <si>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</si>
  <si>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</si>
  <si>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</si>
  <si>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</si>
  <si>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</si>
  <si>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</si>
  <si>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</si>
  <si>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</si>
  <si>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</si>
  <si>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</si>
  <si>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</si>
  <si>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</si>
  <si>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</si>
  <si>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</si>
  <si>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</si>
  <si>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</si>
  <si>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</si>
  <si>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</si>
  <si>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</si>
  <si>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</si>
  <si>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</si>
  <si>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</si>
  <si>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</si>
  <si>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</si>
  <si>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</si>
  <si>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</si>
  <si>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</si>
  <si>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</si>
  <si>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</si>
  <si>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</si>
  <si>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</si>
  <si>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</si>
  <si>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</si>
  <si>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</si>
  <si>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</si>
  <si>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</si>
  <si>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</si>
  <si>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</si>
  <si>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</si>
  <si>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</si>
  <si>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</si>
  <si>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</si>
  <si>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</si>
  <si>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</si>
  <si>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</si>
  <si>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</si>
  <si>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</si>
  <si>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</si>
  <si>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</si>
  <si>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</si>
  <si>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</si>
  <si>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</si>
  <si>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</si>
  <si>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</si>
  <si>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</si>
  <si>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</si>
  <si>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</si>
  <si>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</si>
  <si>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</si>
  <si>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</si>
  <si>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</si>
  <si>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</si>
  <si>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</si>
  <si>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</si>
  <si>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</si>
  <si>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</si>
  <si>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</si>
  <si>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</si>
  <si>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</si>
  <si>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</si>
  <si>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</si>
  <si>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</si>
  <si>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</si>
  <si>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</si>
  <si>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</si>
  <si>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</si>
  <si>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</si>
  <si>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</si>
  <si>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</si>
  <si>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</si>
  <si>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</si>
  <si>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</si>
  <si>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</si>
  <si>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</si>
  <si>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</si>
  <si>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</si>
  <si>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</si>
  <si>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</si>
  <si>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</si>
  <si>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</si>
  <si>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</si>
  <si>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</si>
  <si>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</si>
  <si>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</si>
  <si>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</si>
  <si>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</si>
  <si>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</si>
  <si>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</si>
  <si>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</si>
  <si>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</si>
  <si>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</si>
  <si>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</si>
  <si>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</si>
  <si>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</si>
  <si>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</si>
  <si>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</si>
  <si>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</si>
  <si>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</si>
  <si>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</si>
  <si>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</si>
  <si>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</si>
  <si>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</si>
  <si>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</si>
  <si>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</si>
  <si>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</si>
  <si>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</si>
  <si>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</si>
  <si>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</si>
  <si>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</si>
  <si>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</si>
  <si>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</si>
  <si>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</si>
  <si>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</si>
  <si>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</si>
  <si>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</si>
  <si>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</si>
  <si>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</si>
  <si>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</si>
  <si>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</si>
  <si>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</si>
  <si>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</si>
  <si>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</si>
  <si>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</si>
  <si>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</si>
  <si>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</si>
  <si>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</si>
  <si>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</si>
  <si>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</si>
  <si>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</si>
  <si>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</si>
  <si>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</si>
  <si>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</si>
  <si>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</si>
  <si>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</si>
  <si>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</si>
  <si>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</si>
  <si>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</si>
  <si>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</si>
  <si>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</si>
  <si>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</si>
  <si>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</si>
  <si>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</si>
  <si>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</si>
  <si>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</si>
  <si>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</si>
  <si>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</si>
  <si>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</si>
  <si>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</si>
  <si>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</si>
  <si>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</si>
  <si>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</si>
  <si>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</si>
  <si>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</si>
  <si>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</si>
  <si>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</si>
  <si>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</si>
  <si>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</si>
  <si>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</si>
  <si>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</si>
  <si>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</si>
  <si>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</si>
  <si>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</si>
  <si>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</si>
  <si>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</si>
  <si>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</si>
  <si>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</si>
  <si>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</si>
  <si>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</si>
  <si>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</si>
  <si>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</si>
  <si>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</si>
  <si>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</si>
  <si>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</si>
  <si>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</si>
  <si>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</si>
  <si>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</si>
  <si>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</si>
  <si>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</si>
  <si>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</si>
  <si>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</si>
  <si>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</si>
  <si>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</si>
  <si>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</si>
  <si>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</si>
  <si>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</si>
  <si>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</si>
  <si>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</si>
  <si>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</si>
  <si>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</si>
  <si>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</si>
  <si>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</si>
  <si>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</si>
  <si>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</si>
  <si>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</si>
  <si>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</si>
  <si>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</si>
  <si>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</si>
  <si>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</si>
  <si>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</si>
  <si>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</si>
  <si>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</si>
  <si>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</si>
  <si>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</si>
  <si>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</si>
  <si>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</si>
  <si>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</si>
  <si>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</si>
  <si>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</si>
  <si>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</si>
  <si>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</si>
  <si>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</si>
  <si>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</si>
  <si>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</si>
  <si>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</si>
  <si>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</si>
  <si>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</si>
  <si>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</si>
  <si>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</si>
  <si>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</si>
  <si>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</si>
  <si>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</si>
  <si>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</si>
  <si>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</si>
  <si>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</si>
  <si>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</si>
  <si>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</si>
  <si>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</si>
  <si>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</si>
  <si>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</si>
  <si>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</si>
  <si>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</si>
  <si>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</si>
  <si>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</si>
  <si>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</si>
  <si>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</si>
  <si>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</si>
  <si>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</si>
  <si>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</si>
  <si>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</si>
  <si>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</si>
  <si>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</si>
  <si>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</si>
  <si>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</si>
  <si>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</si>
  <si>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</si>
  <si>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</si>
  <si>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</si>
  <si>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</si>
  <si>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</si>
  <si>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</si>
  <si>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</si>
  <si>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</si>
  <si>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</si>
  <si>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</si>
  <si>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</si>
  <si>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</si>
  <si>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</si>
  <si>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</si>
  <si>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</si>
  <si>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</si>
  <si>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</si>
  <si>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</si>
  <si>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</si>
  <si>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</si>
  <si>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</si>
  <si>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</si>
  <si>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</si>
  <si>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</si>
  <si>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</si>
  <si>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</si>
  <si>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</si>
  <si>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</si>
  <si>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</si>
  <si>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</si>
  <si>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</si>
  <si>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</si>
  <si>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</si>
  <si>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</si>
  <si>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</si>
  <si>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</si>
  <si>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</si>
  <si>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</si>
  <si>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</si>
  <si>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</si>
  <si>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</si>
  <si>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</si>
  <si>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</si>
  <si>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</si>
  <si>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</si>
  <si>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</si>
  <si>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</si>
  <si>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</si>
  <si>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</si>
  <si>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</si>
  <si>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</si>
  <si>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</si>
  <si>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Oissery (77) et Brégy (60)</t>
  </si>
  <si>
    <t>Maïs ensilage selectionné comme équivalent au sorgho le plus proche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</si>
</sst>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L18" sqref="L18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3</v>
      </c>
      <c r="C8" s="25">
        <v>0.7</v>
      </c>
      <c r="D8" s="25"/>
      <c r="E8" s="25"/>
      <c r="F8" s="25"/>
      <c r="G8" s="25"/>
      <c r="H8" s="25"/>
      <c r="I8" s="25"/>
      <c r="J8" s="25"/>
      <c r="K8" s="25"/>
      <c r="L8" s="88">
        <f>SUM(B8:K8)</f>
        <v>3.7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400</v>
      </c>
      <c r="C12" s="1">
        <v>400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0.96</v>
      </c>
      <c r="C15" s="28">
        <v>0.96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 t="s">
        <v>105</v>
      </c>
      <c r="D17" s="1"/>
      <c r="E17" s="1"/>
      <c r="F17" s="1"/>
      <c r="G17" s="1"/>
      <c r="H17" s="1"/>
      <c r="I17" s="1"/>
      <c r="J17" s="1"/>
      <c r="K17" s="1"/>
      <c r="L17" s="16" t="s">
        <v>352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81</v>
      </c>
      <c r="C18" s="1" t="s">
        <v>105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 t="s">
        <v>105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(0+5+11)/3</f>
        <v>5.333333333333333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11+3.7</f>
        <v>14.7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48.487999999999992</v>
      </c>
      <c r="C36" s="44">
        <f>RECant_sol!D9</f>
        <v>11.313866666666664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59.801866666666655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123.04285714285716</v>
      </c>
      <c r="C37" s="45">
        <f>RECant_biom!D28</f>
        <v>28.709999999999997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151.75285714285715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171.53085714285714</v>
      </c>
      <c r="C38" s="45">
        <f t="shared" si="3"/>
        <v>40.023866666666663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211.55472380952381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3.0947210371793337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2.4448047991999995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5.5395258363793332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-46.420815557690005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-8.556816797199998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-54.977632354890005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E136" sqref="E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3.0947210371793337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2.4448047991999995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5.5395258363793332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45</v>
      </c>
      <c r="D7" s="80">
        <v>45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90</v>
      </c>
    </row>
    <row r="8" spans="1:15" x14ac:dyDescent="0.3">
      <c r="B8" s="7" t="s">
        <v>313</v>
      </c>
      <c r="C8" s="80">
        <v>0</v>
      </c>
      <c r="D8" s="80">
        <v>0</v>
      </c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>
        <v>0</v>
      </c>
      <c r="D9" s="80">
        <v>0</v>
      </c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0.72</v>
      </c>
      <c r="D10" s="39">
        <f>D7*'(ne pas modifier) BDD_REF'!$B$207 + (D8+D9)*'(ne pas modifier) BDD_REF'!$B$208</f>
        <v>0.72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1.44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4.9500000000000002E-2</v>
      </c>
      <c r="D11" s="39">
        <f>((D7*'(ne pas modifier) BDD_REF'!$B$220)+('RECeff + REIamont (2)'!D8+'RECeff + REIamont (2)'!D9)*'(ne pas modifier) BDD_REF'!$B$221)*'(ne pas modifier) BDD_REF'!$B$209</f>
        <v>4.9500000000000002E-2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9.9000000000000005E-2</v>
      </c>
    </row>
    <row r="12" spans="1:15" x14ac:dyDescent="0.3">
      <c r="B12" s="19" t="s">
        <v>330</v>
      </c>
      <c r="C12" s="39">
        <f>(C7+C8+C9)*'(ne pas modifier) BDD_REF'!$B$222*'(ne pas modifier) BDD_REF'!$B$210</f>
        <v>0.11879999999999998</v>
      </c>
      <c r="D12" s="39">
        <f>(D7+D8+D9)*'(ne pas modifier) BDD_REF'!$B$222*'(ne pas modifier) BDD_REF'!$B$210</f>
        <v>0.11879999999999998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0.23759999999999995</v>
      </c>
    </row>
    <row r="13" spans="1:15" x14ac:dyDescent="0.3">
      <c r="B13" s="7" t="s">
        <v>315</v>
      </c>
      <c r="C13" s="80">
        <v>0</v>
      </c>
      <c r="D13" s="80">
        <v>0</v>
      </c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56.25</v>
      </c>
      <c r="D14" s="80">
        <v>56.25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112.5</v>
      </c>
    </row>
    <row r="15" spans="1:15" x14ac:dyDescent="0.3">
      <c r="B15" s="7" t="s">
        <v>317</v>
      </c>
      <c r="C15" s="80">
        <v>0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>
        <v>0</v>
      </c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>
        <v>0</v>
      </c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>
        <v>0</v>
      </c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0.17274374999999997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0.17274374999999997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0.34548749999999995</v>
      </c>
    </row>
    <row r="20" spans="1:108" x14ac:dyDescent="0.3">
      <c r="B20" s="7" t="s">
        <v>321</v>
      </c>
      <c r="C20" s="80">
        <v>100</v>
      </c>
      <c r="D20" s="80">
        <v>100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200</v>
      </c>
    </row>
    <row r="21" spans="1:108" x14ac:dyDescent="0.3">
      <c r="B21" s="3" t="s">
        <v>184</v>
      </c>
      <c r="C21" s="39">
        <f>(C20*'(ne pas modifier) BDD_REF'!$B$211)/1000</f>
        <v>5.7000000000000002E-3</v>
      </c>
      <c r="D21" s="39">
        <f>(D20*'(ne pas modifier) BDD_REF'!$B$211)/1000</f>
        <v>5.7000000000000002E-3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1.14E-2</v>
      </c>
    </row>
    <row r="22" spans="1:108" s="16" customFormat="1" x14ac:dyDescent="0.3">
      <c r="A22" s="18"/>
      <c r="B22" s="19" t="s">
        <v>185</v>
      </c>
      <c r="C22" s="81">
        <f>C19+C21</f>
        <v>0.17844374999999998</v>
      </c>
      <c r="D22" s="81">
        <f t="shared" ref="D22:L22" si="1">D19+D21</f>
        <v>0.17844374999999998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0.35688749999999997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0</v>
      </c>
      <c r="D23" s="80">
        <v>0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">
      <c r="B24" s="7" t="s">
        <v>323</v>
      </c>
      <c r="C24" s="80">
        <v>0</v>
      </c>
      <c r="D24" s="80">
        <v>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0.20294999999999999</v>
      </c>
      <c r="D25" s="39">
        <f>(D7*'(ne pas modifier) BDD_REF'!$B$212+'RECeff + REIamont (2)'!D23*'(ne pas modifier) BDD_REF'!$B$213+'RECeff + REIamont (2)'!D24*'(ne pas modifier) BDD_REF'!$B$214)/1000</f>
        <v>0.20294999999999999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0.40589999999999998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>
        <v>0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</v>
      </c>
      <c r="D28" s="80">
        <v>1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2</v>
      </c>
    </row>
    <row r="29" spans="1:108" x14ac:dyDescent="0.3">
      <c r="B29" s="7" t="s">
        <v>326</v>
      </c>
      <c r="C29" s="80">
        <v>0</v>
      </c>
      <c r="D29" s="80">
        <v>0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>
        <v>0</v>
      </c>
      <c r="D30" s="80">
        <v>0</v>
      </c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8.9849999999999999E-3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8.9849999999999999E-3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1.797E-2</v>
      </c>
    </row>
    <row r="32" spans="1:108" s="16" customFormat="1" x14ac:dyDescent="0.3">
      <c r="A32" s="18"/>
      <c r="B32" s="19" t="s">
        <v>186</v>
      </c>
      <c r="C32" s="81">
        <f>C25+C26+C31</f>
        <v>0.21193499999999998</v>
      </c>
      <c r="D32" s="81">
        <f t="shared" ref="D32:L32" si="2">D25+D26+D31</f>
        <v>0.21193499999999998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0.42386999999999997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0.76029225</v>
      </c>
      <c r="D33" s="20">
        <f>((D10+D11+D12)/1000*44/28*'(ne pas modifier) BDD_REF'!$B$232)+'RECeff + REIamont (2)'!D22+'RECeff + REIamont (2)'!D32</f>
        <v>0.76029225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1.5205845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45</v>
      </c>
      <c r="D34" s="80">
        <v>45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90</v>
      </c>
    </row>
    <row r="35" spans="1:108" x14ac:dyDescent="0.3">
      <c r="B35" s="7" t="s">
        <v>313</v>
      </c>
      <c r="C35" s="80">
        <v>0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>
        <v>0</v>
      </c>
      <c r="D36" s="80">
        <v>0</v>
      </c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0.72</v>
      </c>
      <c r="D37" s="39">
        <f>D34*'(ne pas modifier) BDD_REF'!$B$207 + (D35+D36)*'(ne pas modifier) BDD_REF'!$B$208</f>
        <v>0.72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1.44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4.9500000000000002E-2</v>
      </c>
      <c r="D38" s="39">
        <f>((D34*'(ne pas modifier) BDD_REF'!$B$220)+('RECeff + REIamont (2)'!D35+'RECeff + REIamont (2)'!D36)*'(ne pas modifier) BDD_REF'!$B$221)*'(ne pas modifier) BDD_REF'!$B$209</f>
        <v>4.9500000000000002E-2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9.9000000000000005E-2</v>
      </c>
    </row>
    <row r="39" spans="1:108" x14ac:dyDescent="0.3">
      <c r="B39" s="19" t="s">
        <v>330</v>
      </c>
      <c r="C39" s="39">
        <f>(C34+C35+C36)*'(ne pas modifier) BDD_REF'!$B$222*'(ne pas modifier) BDD_REF'!$B$210</f>
        <v>0.11879999999999998</v>
      </c>
      <c r="D39" s="39">
        <f>(D34+D35+D36)*'(ne pas modifier) BDD_REF'!$B$222*'(ne pas modifier) BDD_REF'!$B$210</f>
        <v>0.11879999999999998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0.23759999999999995</v>
      </c>
    </row>
    <row r="40" spans="1:108" x14ac:dyDescent="0.3">
      <c r="B40" s="7" t="s">
        <v>315</v>
      </c>
      <c r="C40" s="80">
        <v>0</v>
      </c>
      <c r="D40" s="80">
        <v>0</v>
      </c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6.25</v>
      </c>
      <c r="D41" s="80">
        <v>6.25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12.5</v>
      </c>
    </row>
    <row r="42" spans="1:108" x14ac:dyDescent="0.3">
      <c r="B42" s="7" t="s">
        <v>317</v>
      </c>
      <c r="C42" s="80">
        <v>0</v>
      </c>
      <c r="D42" s="80">
        <v>0</v>
      </c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>
        <v>0</v>
      </c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>
        <v>0</v>
      </c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>
        <v>0</v>
      </c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1.9193749999999999E-2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1.9193749999999999E-2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3.8387499999999998E-2</v>
      </c>
    </row>
    <row r="47" spans="1:108" x14ac:dyDescent="0.3">
      <c r="B47" s="7" t="s">
        <v>321</v>
      </c>
      <c r="C47" s="80">
        <v>100</v>
      </c>
      <c r="D47" s="80">
        <v>100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200</v>
      </c>
    </row>
    <row r="48" spans="1:108" x14ac:dyDescent="0.3">
      <c r="B48" s="3" t="s">
        <v>184</v>
      </c>
      <c r="C48" s="39">
        <f>(C47*'(ne pas modifier) BDD_REF'!$B$211)/1000</f>
        <v>5.7000000000000002E-3</v>
      </c>
      <c r="D48" s="39">
        <f>(D47*'(ne pas modifier) BDD_REF'!$B$211)/1000</f>
        <v>5.7000000000000002E-3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1.14E-2</v>
      </c>
    </row>
    <row r="49" spans="1:108" s="16" customFormat="1" x14ac:dyDescent="0.3">
      <c r="A49" s="18"/>
      <c r="B49" s="19" t="s">
        <v>185</v>
      </c>
      <c r="C49" s="81">
        <f>C46+C48</f>
        <v>2.4893749999999999E-2</v>
      </c>
      <c r="D49" s="81">
        <f t="shared" ref="D49:L49" si="4">D46+D48</f>
        <v>2.4893749999999999E-2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4.9787499999999998E-2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0</v>
      </c>
      <c r="D50" s="80">
        <v>0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323</v>
      </c>
      <c r="C51" s="80">
        <v>0</v>
      </c>
      <c r="D51" s="80">
        <v>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0.20294999999999999</v>
      </c>
      <c r="D52" s="39">
        <f>(D34*'(ne pas modifier) BDD_REF'!$B$212+'RECeff + REIamont (2)'!D50*'(ne pas modifier) BDD_REF'!$B$213+'RECeff + REIamont (2)'!D51*'(ne pas modifier) BDD_REF'!$B$214)/1000</f>
        <v>0.20294999999999999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0.40589999999999998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>
        <v>0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</v>
      </c>
      <c r="D55" s="80">
        <v>1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2</v>
      </c>
    </row>
    <row r="56" spans="1:108" x14ac:dyDescent="0.3">
      <c r="B56" s="7" t="s">
        <v>326</v>
      </c>
      <c r="C56" s="80">
        <v>0</v>
      </c>
      <c r="D56" s="80">
        <v>0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>
        <v>0</v>
      </c>
      <c r="D57" s="80">
        <v>0</v>
      </c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8.9849999999999999E-3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8.9849999999999999E-3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1.797E-2</v>
      </c>
    </row>
    <row r="59" spans="1:108" s="16" customFormat="1" x14ac:dyDescent="0.3">
      <c r="A59" s="18"/>
      <c r="B59" s="19" t="s">
        <v>186</v>
      </c>
      <c r="C59" s="81">
        <f>C52+C53+C58</f>
        <v>0.21193499999999998</v>
      </c>
      <c r="D59" s="81">
        <f t="shared" ref="D59:L59" si="5">D52+D53+D58</f>
        <v>0.21193499999999998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0.42386999999999997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0.60674224999999993</v>
      </c>
      <c r="D60" s="20">
        <f>((D37+D38+D39)/1000*44/28*'(ne pas modifier) BDD_REF'!$B$232)+'RECeff + REIamont (2)'!D49+'RECeff + REIamont (2)'!D59</f>
        <v>0.60674224999999993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1.2134844999999999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45</v>
      </c>
      <c r="D61" s="80">
        <v>45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90</v>
      </c>
    </row>
    <row r="62" spans="1:108" x14ac:dyDescent="0.3">
      <c r="B62" s="7" t="s">
        <v>313</v>
      </c>
      <c r="C62" s="80">
        <v>0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>
        <v>0</v>
      </c>
      <c r="D63" s="80">
        <v>0</v>
      </c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0.72</v>
      </c>
      <c r="D64" s="39">
        <f>D61*'(ne pas modifier) BDD_REF'!$B$207 + (D62+D63)*'(ne pas modifier) BDD_REF'!$B$208</f>
        <v>0.72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1.44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4.9500000000000002E-2</v>
      </c>
      <c r="D65" s="39">
        <f>((D61*'(ne pas modifier) BDD_REF'!$B$220)+('RECeff + REIamont (2)'!D62+'RECeff + REIamont (2)'!D63)*'(ne pas modifier) BDD_REF'!$B$221)*'(ne pas modifier) BDD_REF'!$B$209</f>
        <v>4.9500000000000002E-2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9.9000000000000005E-2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0.11879999999999998</v>
      </c>
      <c r="D66" s="39">
        <f>(D61+D62+D63)*'(ne pas modifier) BDD_REF'!$B$222*'(ne pas modifier) BDD_REF'!$B$210</f>
        <v>0.11879999999999998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0.23759999999999995</v>
      </c>
    </row>
    <row r="67" spans="1:108" x14ac:dyDescent="0.3">
      <c r="B67" s="7" t="s">
        <v>315</v>
      </c>
      <c r="C67" s="80">
        <v>0</v>
      </c>
      <c r="D67" s="80">
        <v>0</v>
      </c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6.25</v>
      </c>
      <c r="D68" s="80">
        <v>6.25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12.5</v>
      </c>
    </row>
    <row r="69" spans="1:108" x14ac:dyDescent="0.3">
      <c r="B69" s="7" t="s">
        <v>317</v>
      </c>
      <c r="C69" s="80">
        <v>0</v>
      </c>
      <c r="D69" s="80">
        <v>0</v>
      </c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1.9193749999999999E-2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1.9193749999999999E-2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3.8387499999999998E-2</v>
      </c>
    </row>
    <row r="74" spans="1:108" x14ac:dyDescent="0.3">
      <c r="B74" s="7" t="s">
        <v>321</v>
      </c>
      <c r="C74" s="80">
        <v>100</v>
      </c>
      <c r="D74" s="80">
        <v>100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200</v>
      </c>
    </row>
    <row r="75" spans="1:108" x14ac:dyDescent="0.3">
      <c r="B75" s="3" t="s">
        <v>184</v>
      </c>
      <c r="C75" s="39">
        <f>(C74*'(ne pas modifier) BDD_REF'!$B$211)/1000</f>
        <v>5.7000000000000002E-3</v>
      </c>
      <c r="D75" s="39">
        <f>(D74*'(ne pas modifier) BDD_REF'!$B$211)/1000</f>
        <v>5.7000000000000002E-3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1.14E-2</v>
      </c>
    </row>
    <row r="76" spans="1:108" s="16" customFormat="1" x14ac:dyDescent="0.3">
      <c r="A76" s="18"/>
      <c r="B76" s="19" t="s">
        <v>185</v>
      </c>
      <c r="C76" s="81">
        <f>C73+C75</f>
        <v>2.4893749999999999E-2</v>
      </c>
      <c r="D76" s="81">
        <f t="shared" ref="D76:L76" si="7">D73+D75</f>
        <v>2.4893749999999999E-2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4.9787499999999998E-2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7.25</v>
      </c>
      <c r="D77" s="80">
        <v>7.25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14.5</v>
      </c>
    </row>
    <row r="78" spans="1:108" x14ac:dyDescent="0.3">
      <c r="B78" s="7" t="s">
        <v>323</v>
      </c>
      <c r="C78" s="80">
        <v>7.25</v>
      </c>
      <c r="D78" s="80">
        <v>7.25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14.5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0.21861</v>
      </c>
      <c r="D79" s="39">
        <f>(D61*'(ne pas modifier) BDD_REF'!$B$212+'RECeff + REIamont (2)'!D77*'(ne pas modifier) BDD_REF'!$B$213+'RECeff + REIamont (2)'!D78*'(ne pas modifier) BDD_REF'!$B$214)/1000</f>
        <v>0.21861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0.43722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</v>
      </c>
      <c r="D81" s="80">
        <v>0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>
        <v>1</v>
      </c>
      <c r="D82" s="80">
        <v>1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2</v>
      </c>
    </row>
    <row r="83" spans="1:108" x14ac:dyDescent="0.3">
      <c r="B83" s="7" t="s">
        <v>326</v>
      </c>
      <c r="C83" s="80">
        <v>0</v>
      </c>
      <c r="D83" s="80">
        <v>0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>
        <v>0</v>
      </c>
      <c r="D84" s="80">
        <v>0</v>
      </c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8.9849999999999999E-3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8.9849999999999999E-3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1.797E-2</v>
      </c>
    </row>
    <row r="86" spans="1:108" s="16" customFormat="1" x14ac:dyDescent="0.3">
      <c r="A86" s="18"/>
      <c r="B86" s="19" t="s">
        <v>186</v>
      </c>
      <c r="C86" s="81">
        <f>C79+C80+C85</f>
        <v>0.22759499999999999</v>
      </c>
      <c r="D86" s="81">
        <f t="shared" ref="D86:L86" si="8">D79+D80+D85</f>
        <v>0.22759499999999999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0.45518999999999998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0.62240224999999993</v>
      </c>
      <c r="D87" s="20">
        <f>((D64+D65+D66)/1000*44/28*'(ne pas modifier) BDD_REF'!$B$232)+'RECeff + REIamont (2)'!D76+'RECeff + REIamont (2)'!D86</f>
        <v>0.62240224999999993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1.2448044999999999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45</v>
      </c>
      <c r="D88" s="80">
        <v>45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90</v>
      </c>
    </row>
    <row r="89" spans="1:108" x14ac:dyDescent="0.3">
      <c r="B89" s="7" t="s">
        <v>313</v>
      </c>
      <c r="C89" s="80">
        <v>0</v>
      </c>
      <c r="D89" s="80">
        <v>0</v>
      </c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>
        <v>0</v>
      </c>
      <c r="D90" s="80">
        <v>0</v>
      </c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0.72</v>
      </c>
      <c r="D91" s="39">
        <f>D88*'(ne pas modifier) BDD_REF'!$B$207 + (D89+D90)*'(ne pas modifier) BDD_REF'!$B$208</f>
        <v>0.72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1.44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4.9500000000000002E-2</v>
      </c>
      <c r="D92" s="39">
        <f>((D88*'(ne pas modifier) BDD_REF'!$B$220)+('RECeff + REIamont (2)'!D89+'RECeff + REIamont (2)'!D90)*'(ne pas modifier) BDD_REF'!$B$221)*'(ne pas modifier) BDD_REF'!$B$209</f>
        <v>4.9500000000000002E-2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9.9000000000000005E-2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0.11879999999999998</v>
      </c>
      <c r="D93" s="39">
        <f>(D88+D89+D90)*'(ne pas modifier) BDD_REF'!$B$222*'(ne pas modifier) BDD_REF'!$B$210</f>
        <v>0.11879999999999998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0.23759999999999995</v>
      </c>
    </row>
    <row r="94" spans="1:108" x14ac:dyDescent="0.3">
      <c r="B94" s="7" t="s">
        <v>315</v>
      </c>
      <c r="C94" s="80">
        <v>0</v>
      </c>
      <c r="D94" s="80">
        <v>0</v>
      </c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6.25</v>
      </c>
      <c r="D95" s="80">
        <v>6.25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12.5</v>
      </c>
    </row>
    <row r="96" spans="1:108" x14ac:dyDescent="0.3">
      <c r="B96" s="7" t="s">
        <v>317</v>
      </c>
      <c r="C96" s="80">
        <v>0</v>
      </c>
      <c r="D96" s="80">
        <v>0</v>
      </c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1.9193749999999999E-2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1.9193749999999999E-2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3.8387499999999998E-2</v>
      </c>
    </row>
    <row r="101" spans="1:108" x14ac:dyDescent="0.3">
      <c r="B101" s="7" t="s">
        <v>321</v>
      </c>
      <c r="C101" s="80">
        <v>100</v>
      </c>
      <c r="D101" s="80">
        <v>100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200</v>
      </c>
    </row>
    <row r="102" spans="1:108" x14ac:dyDescent="0.3">
      <c r="B102" s="3" t="s">
        <v>184</v>
      </c>
      <c r="C102" s="39">
        <f>(C101*'(ne pas modifier) BDD_REF'!$B$211)/1000</f>
        <v>5.7000000000000002E-3</v>
      </c>
      <c r="D102" s="39">
        <f>(D101*'(ne pas modifier) BDD_REF'!$B$211)/1000</f>
        <v>5.7000000000000002E-3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1.14E-2</v>
      </c>
    </row>
    <row r="103" spans="1:108" s="16" customFormat="1" x14ac:dyDescent="0.3">
      <c r="A103" s="18"/>
      <c r="B103" s="19" t="s">
        <v>185</v>
      </c>
      <c r="C103" s="81">
        <f>C100+C102</f>
        <v>2.4893749999999999E-2</v>
      </c>
      <c r="D103" s="81">
        <f t="shared" ref="D103:L103" si="9">D100+D102</f>
        <v>2.4893749999999999E-2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4.9787499999999998E-2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7.5</v>
      </c>
      <c r="D104" s="80">
        <v>7.5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15</v>
      </c>
    </row>
    <row r="105" spans="1:108" x14ac:dyDescent="0.3">
      <c r="B105" s="7" t="s">
        <v>323</v>
      </c>
      <c r="C105" s="80">
        <v>7.5</v>
      </c>
      <c r="D105" s="80">
        <v>7.5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15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0.21914999999999998</v>
      </c>
      <c r="D106" s="39">
        <f>(D88*'(ne pas modifier) BDD_REF'!$B$212+'RECeff + REIamont (2)'!D104*'(ne pas modifier) BDD_REF'!$B$213+'RECeff + REIamont (2)'!D105*'(ne pas modifier) BDD_REF'!$B$214)/1000</f>
        <v>0.21914999999999998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0.43829999999999997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</v>
      </c>
      <c r="D108" s="80">
        <v>0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>
        <v>1</v>
      </c>
      <c r="D109" s="80">
        <v>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2</v>
      </c>
    </row>
    <row r="110" spans="1:108" x14ac:dyDescent="0.3">
      <c r="B110" s="7" t="s">
        <v>326</v>
      </c>
      <c r="C110" s="80">
        <v>0</v>
      </c>
      <c r="D110" s="80">
        <v>0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>
        <v>0</v>
      </c>
      <c r="D111" s="80">
        <v>0</v>
      </c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8.9849999999999999E-3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8.9849999999999999E-3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1.797E-2</v>
      </c>
    </row>
    <row r="113" spans="1:108" s="16" customFormat="1" x14ac:dyDescent="0.3">
      <c r="A113" s="18"/>
      <c r="B113" s="19" t="s">
        <v>186</v>
      </c>
      <c r="C113" s="81">
        <f>C106+C107+C112</f>
        <v>0.22813499999999998</v>
      </c>
      <c r="D113" s="81">
        <f t="shared" ref="D113:L113" si="11">D106+D107+D112</f>
        <v>0.22813499999999998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0.45626999999999995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0.62294224999999992</v>
      </c>
      <c r="D114" s="20">
        <f>((D91+D92+D93)/1000*44/28*'(ne pas modifier) BDD_REF'!$B$232)+'RECeff + REIamont (2)'!D103+'RECeff + REIamont (2)'!D113</f>
        <v>0.62294224999999992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1.2458844999999998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45</v>
      </c>
      <c r="D115" s="80">
        <v>45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90</v>
      </c>
    </row>
    <row r="116" spans="1:108" x14ac:dyDescent="0.3">
      <c r="B116" s="7" t="s">
        <v>313</v>
      </c>
      <c r="C116" s="80">
        <v>0</v>
      </c>
      <c r="D116" s="80">
        <v>0</v>
      </c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>
        <v>0</v>
      </c>
      <c r="D117" s="80">
        <v>0</v>
      </c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0.72</v>
      </c>
      <c r="D118" s="39">
        <f>D115*'(ne pas modifier) BDD_REF'!$B$207 + (D116+D117)*'(ne pas modifier) BDD_REF'!$B$208</f>
        <v>0.72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1.44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4.9500000000000002E-2</v>
      </c>
      <c r="D119" s="39">
        <f>((D115*'(ne pas modifier) BDD_REF'!$B$220)+('RECeff + REIamont (2)'!D116+'RECeff + REIamont (2)'!D117)*'(ne pas modifier) BDD_REF'!$B$221)*'(ne pas modifier) BDD_REF'!$B$209</f>
        <v>4.9500000000000002E-2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9.9000000000000005E-2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0.11879999999999998</v>
      </c>
      <c r="D120" s="39">
        <f>(D115+D116+D117)*'(ne pas modifier) BDD_REF'!$B$222*'(ne pas modifier) BDD_REF'!$B$210</f>
        <v>0.11879999999999998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0.23759999999999995</v>
      </c>
    </row>
    <row r="121" spans="1:108" x14ac:dyDescent="0.3">
      <c r="B121" s="7" t="s">
        <v>315</v>
      </c>
      <c r="C121" s="80">
        <v>0</v>
      </c>
      <c r="D121" s="80">
        <v>0</v>
      </c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6.25</v>
      </c>
      <c r="D122" s="80">
        <v>6.25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12.5</v>
      </c>
    </row>
    <row r="123" spans="1:108" x14ac:dyDescent="0.3">
      <c r="B123" s="7" t="s">
        <v>317</v>
      </c>
      <c r="C123" s="80">
        <v>0</v>
      </c>
      <c r="D123" s="80">
        <v>0</v>
      </c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1.9193749999999999E-2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1.9193749999999999E-2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3.8387499999999998E-2</v>
      </c>
    </row>
    <row r="128" spans="1:108" x14ac:dyDescent="0.3">
      <c r="B128" s="7" t="s">
        <v>321</v>
      </c>
      <c r="C128" s="80">
        <v>100</v>
      </c>
      <c r="D128" s="80">
        <v>100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200</v>
      </c>
    </row>
    <row r="129" spans="1:108" x14ac:dyDescent="0.3">
      <c r="B129" s="3" t="s">
        <v>184</v>
      </c>
      <c r="C129" s="39">
        <f>(C128*'(ne pas modifier) BDD_REF'!$B$211)/1000</f>
        <v>5.7000000000000002E-3</v>
      </c>
      <c r="D129" s="39">
        <f>(D128*'(ne pas modifier) BDD_REF'!$B$211)/1000</f>
        <v>5.7000000000000002E-3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1.14E-2</v>
      </c>
    </row>
    <row r="130" spans="1:108" s="16" customFormat="1" x14ac:dyDescent="0.3">
      <c r="A130" s="18"/>
      <c r="B130" s="19" t="s">
        <v>185</v>
      </c>
      <c r="C130" s="81">
        <f>C127+C129</f>
        <v>2.4893749999999999E-2</v>
      </c>
      <c r="D130" s="81">
        <f t="shared" ref="D130:L130" si="12">D127+D129</f>
        <v>2.4893749999999999E-2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4.9787499999999998E-2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7.5</v>
      </c>
      <c r="D131" s="80">
        <v>7.5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15</v>
      </c>
    </row>
    <row r="132" spans="1:108" x14ac:dyDescent="0.3">
      <c r="B132" s="7" t="s">
        <v>323</v>
      </c>
      <c r="C132" s="80">
        <v>7.5</v>
      </c>
      <c r="D132" s="80">
        <v>7.5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15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0.21914999999999998</v>
      </c>
      <c r="D133" s="39">
        <f>(D115*'(ne pas modifier) BDD_REF'!$B$212+'RECeff + REIamont (2)'!D131*'(ne pas modifier) BDD_REF'!$B$213+'RECeff + REIamont (2)'!D132*'(ne pas modifier) BDD_REF'!$B$214)/1000</f>
        <v>0.21914999999999998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0.43829999999999997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</v>
      </c>
      <c r="D135" s="80">
        <v>0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>
        <v>1</v>
      </c>
      <c r="D136" s="80">
        <v>1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2</v>
      </c>
    </row>
    <row r="137" spans="1:108" x14ac:dyDescent="0.3">
      <c r="B137" s="7" t="s">
        <v>326</v>
      </c>
      <c r="C137" s="80">
        <v>0</v>
      </c>
      <c r="D137" s="80">
        <v>0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>
        <v>0</v>
      </c>
      <c r="D138" s="80">
        <v>0</v>
      </c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8.9849999999999999E-3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8.9849999999999999E-3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1.797E-2</v>
      </c>
    </row>
    <row r="140" spans="1:108" s="16" customFormat="1" x14ac:dyDescent="0.3">
      <c r="A140" s="18"/>
      <c r="B140" s="19" t="s">
        <v>186</v>
      </c>
      <c r="C140" s="81">
        <f>C133+C134+C139</f>
        <v>0.22813499999999998</v>
      </c>
      <c r="D140" s="81">
        <f t="shared" ref="D140:L140" si="14">D133+D134+D139</f>
        <v>0.22813499999999998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0.45626999999999995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0.62294224999999992</v>
      </c>
      <c r="D141" s="20">
        <f>((D118+D119+D120)/1000*44/28*'(ne pas modifier) BDD_REF'!$B$232)+'RECeff + REIamont (2)'!D130+'RECeff + REIamont (2)'!D140</f>
        <v>0.62294224999999992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1.2458844999999998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3.2353212499999997</v>
      </c>
      <c r="D142" s="71">
        <f t="shared" ref="D142:L142" si="15">D33+D60+D87+D114+D141</f>
        <v>3.2353212499999997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6.4706424999999994</v>
      </c>
    </row>
    <row r="143" spans="1:108" x14ac:dyDescent="0.3">
      <c r="B143" s="71" t="s">
        <v>222</v>
      </c>
      <c r="C143" s="71">
        <f>(C142-C5*5)</f>
        <v>-12.238283935896668</v>
      </c>
      <c r="D143" s="71">
        <f t="shared" ref="D143:L143" si="16">(D142-D5*5)</f>
        <v>-8.9887027459999977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-36.714851807690003</v>
      </c>
      <c r="D144" s="21">
        <f>D143*Eligibilité_projet!C8</f>
        <v>-6.2920919221999982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-43.006943729890004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123.04285714285716</v>
      </c>
      <c r="D28" s="24">
        <f>((D25/D27)-D26)*Eligibilité_projet!C8*44/12</f>
        <v>28.709999999999997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151.75285714285715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0.96</v>
      </c>
      <c r="D7" s="22">
        <f>Eligibilité_projet!C15</f>
        <v>0.96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1.92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48.487999999999992</v>
      </c>
      <c r="D9" s="21">
        <f>((D6-D5)+('(ne pas modifier) BDD_REF'!$B$276*D7*D8))*Eligibilité_projet!C8*44/12</f>
        <v>11.313866666666664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59.801866666666655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-43.006943729890004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151.75285714285715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59.801866666666655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254.5616675394138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-43.006943729890004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136.57757142857145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59.801866666666655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176.74149428571428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219.74843801560428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2024-01-08T11:12:58Z</dcterms:modified>
</cp:coreProperties>
</file>