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PASTAUD Maxime/47_Grezet-Cavagnan_4,15_Blouin(Pastaud)/2.Dossier_LBC_déposé/"/>
    </mc:Choice>
  </mc:AlternateContent>
  <xr:revisionPtr revIDLastSave="0" documentId="14_{88097757-6201-47E1-8589-16742D1F6C10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BR4" i="2"/>
  <c r="BQ4" i="2"/>
  <c r="F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C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HI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Q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FS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FS146" i="2"/>
  <c r="HH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FS156" i="2"/>
  <c r="EX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EA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H185" i="2"/>
  <c r="HG185" i="2"/>
  <c r="HI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W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D193" i="2" s="1"/>
  <c r="FQ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A197" i="2"/>
  <c r="A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HG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G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FY34" i="2" a="1"/>
  <c r="FY34" i="2" s="1"/>
  <c r="FY109" i="2" a="1"/>
  <c r="FY109" i="2" s="1"/>
  <c r="FY164" i="2" a="1"/>
  <c r="FY164" i="2" s="1"/>
  <c r="FY140" i="2" a="1"/>
  <c r="FY140" i="2" s="1"/>
  <c r="FY149" i="2" a="1"/>
  <c r="FY149" i="2" s="1"/>
  <c r="FY47" i="2" a="1"/>
  <c r="FY47" i="2" s="1"/>
  <c r="FY121" i="2" a="1"/>
  <c r="FY121" i="2" s="1"/>
  <c r="FY24" i="2" a="1"/>
  <c r="FY24" i="2" s="1"/>
  <c r="FY35" i="2" a="1"/>
  <c r="FY35" i="2" s="1"/>
  <c r="CS137" i="2" a="1"/>
  <c r="CS137" i="2" s="1"/>
  <c r="FY174" i="2" a="1"/>
  <c r="FY174" i="2" s="1"/>
  <c r="FY165" i="2" a="1"/>
  <c r="FY165" i="2" s="1"/>
  <c r="CS161" i="2" a="1"/>
  <c r="CS161" i="2" s="1"/>
  <c r="CS52" i="2" a="1"/>
  <c r="CS52" i="2" s="1"/>
  <c r="FY153" i="2" a="1"/>
  <c r="FY153" i="2" s="1"/>
  <c r="CS120" i="2" a="1"/>
  <c r="CS120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73" i="2" a="1"/>
  <c r="FY173" i="2" s="1"/>
  <c r="FY159" i="2" a="1"/>
  <c r="FY159" i="2" s="1"/>
  <c r="FY79" i="2" a="1"/>
  <c r="FY79" i="2" s="1"/>
  <c r="FY29" i="2" a="1"/>
  <c r="FY29" i="2" s="1"/>
  <c r="FY191" i="2" a="1"/>
  <c r="FY191" i="2" s="1"/>
  <c r="CS105" i="2" a="1"/>
  <c r="CS105" i="2" s="1"/>
  <c r="CS129" i="2" a="1"/>
  <c r="CS129" i="2" s="1"/>
  <c r="FY110" i="2" a="1"/>
  <c r="FY110" i="2" s="1"/>
  <c r="FY142" i="2" a="1"/>
  <c r="FY142" i="2" s="1"/>
  <c r="FY99" i="2" a="1"/>
  <c r="FY99" i="2" s="1"/>
  <c r="BX107" i="2" a="1"/>
  <c r="BX107" i="2" s="1"/>
  <c r="CS56" i="2" a="1"/>
  <c r="CS56" i="2" s="1"/>
  <c r="FY30" i="2" a="1"/>
  <c r="FY30" i="2" s="1"/>
  <c r="AH62" i="2" a="1"/>
  <c r="AH62" i="2" s="1"/>
  <c r="CS116" i="2" a="1"/>
  <c r="CS116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FY133" i="2" a="1"/>
  <c r="FY133" i="2" s="1"/>
  <c r="FY188" i="2" a="1"/>
  <c r="FY188" i="2" s="1"/>
  <c r="FY58" i="2" a="1"/>
  <c r="FY58" i="2" s="1"/>
  <c r="FY28" i="2" a="1"/>
  <c r="FY28" i="2" s="1"/>
  <c r="FY167" i="2" a="1"/>
  <c r="FY167" i="2" s="1"/>
  <c r="FY124" i="2" a="1"/>
  <c r="FY124" i="2" s="1"/>
  <c r="FY169" i="2" a="1"/>
  <c r="FY169" i="2" s="1"/>
  <c r="FY146" i="2" a="1"/>
  <c r="FY146" i="2" s="1"/>
  <c r="CS114" i="2" a="1"/>
  <c r="CS114" i="2" s="1"/>
  <c r="CS72" i="2" a="1"/>
  <c r="CS72" i="2" s="1"/>
  <c r="FY42" i="2" a="1"/>
  <c r="FY42" i="2" s="1"/>
  <c r="AH199" i="2" a="1"/>
  <c r="AH199" i="2" s="1"/>
  <c r="FY72" i="2" a="1"/>
  <c r="FY72" i="2" s="1"/>
  <c r="FY111" i="2" a="1"/>
  <c r="FY111" i="2" s="1"/>
  <c r="FY66" i="2" a="1"/>
  <c r="FY66" i="2" s="1"/>
  <c r="FY90" i="2" a="1"/>
  <c r="FY90" i="2" s="1"/>
  <c r="AH166" i="2" a="1"/>
  <c r="AH166" i="2" s="1"/>
  <c r="AH92" i="2" a="1"/>
  <c r="AH92" i="2" s="1"/>
  <c r="FY73" i="2" a="1"/>
  <c r="FY73" i="2" s="1"/>
  <c r="FY120" i="2" a="1"/>
  <c r="FY120" i="2" s="1"/>
  <c r="FY57" i="2" a="1"/>
  <c r="FY57" i="2" s="1"/>
  <c r="FY115" i="2" a="1"/>
  <c r="FY115" i="2" s="1"/>
  <c r="FY126" i="2" a="1"/>
  <c r="FY126" i="2" s="1"/>
  <c r="FY86" i="2" a="1"/>
  <c r="FY86" i="2" s="1"/>
  <c r="FY143" i="2" a="1"/>
  <c r="FY143" i="2" s="1"/>
  <c r="FY78" i="2" a="1"/>
  <c r="FY78" i="2" s="1"/>
  <c r="CS134" i="2" a="1"/>
  <c r="CS134" i="2" s="1"/>
  <c r="CS185" i="2" a="1"/>
  <c r="CS185" i="2" s="1"/>
  <c r="FY196" i="2" a="1"/>
  <c r="FY196" i="2" s="1"/>
  <c r="CS24" i="2" a="1"/>
  <c r="CS2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<sst xmlns="http://schemas.openxmlformats.org/spreadsheetml/2006/main" count="1176" uniqueCount="328">
  <si>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</si>
  <si>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</si>
  <si>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</si>
  <si>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</si>
  <si>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</si>
  <si>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</si>
  <si>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</si>
  <si>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</si>
  <si>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</si>
  <si>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</si>
  <si>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</si>
  <si>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</si>
  <si>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</si>
  <si>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</si>
  <si>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</si>
  <si>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</si>
  <si>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</si>
  <si>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</si>
  <si>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</si>
  <si>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</si>
  <si>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</si>
  <si>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</si>
  <si>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</si>
  <si>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</si>
  <si>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</si>
  <si>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</si>
  <si>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</si>
  <si>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</si>
  <si>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</si>
  <si>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</si>
  <si>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</si>
  <si>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</si>
  <si>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</si>
  <si>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</si>
  <si>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</si>
  <si>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</si>
  <si>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</si>
  <si>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</si>
  <si>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</si>
  <si>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</si>
  <si>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</si>
  <si>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</si>
  <si>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</si>
  <si>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</si>
  <si>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</si>
  <si>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</si>
  <si>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</si>
  <si>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</si>
  <si>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</si>
  <si>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</si>
  <si>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</si>
  <si>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</si>
  <si>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</si>
  <si>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</si>
  <si>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</si>
  <si>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</si>
  <si>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</si>
  <si>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</si>
  <si>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</si>
  <si>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</si>
  <si>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</si>
  <si>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</si>
  <si>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</si>
  <si>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</si>
  <si>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</si>
  <si>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</si>
  <si>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</si>
  <si>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</si>
  <si>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</si>
  <si>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</si>
  <si>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</si>
  <si>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</si>
  <si>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</si>
  <si>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</si>
  <si>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</si>
  <si>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</si>
  <si>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</si>
  <si>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</si>
  <si>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</si>
  <si>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</si>
  <si>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</si>
  <si>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</si>
  <si>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</si>
  <si>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</si>
  <si>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</si>
  <si>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</si>
  <si>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</si>
  <si>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</si>
  <si>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</si>
  <si>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</si>
  <si>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</si>
  <si>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</si>
  <si>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</si>
  <si>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</si>
  <si>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</si>
  <si>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</si>
  <si>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</si>
  <si>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</si>
  <si>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</si>
  <si>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</si>
  <si>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</si>
  <si>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</si>
  <si>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</si>
  <si>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</si>
  <si>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</si>
  <si>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</si>
  <si>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</si>
  <si>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</si>
  <si>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</si>
  <si>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</si>
  <si>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</si>
  <si>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</si>
  <si>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</si>
  <si>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</si>
  <si>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</si>
  <si>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</si>
  <si>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</si>
  <si>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</si>
  <si>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</si>
  <si>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</si>
  <si>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</si>
  <si>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</si>
  <si>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</si>
  <si>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</si>
  <si>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</si>
  <si>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</si>
  <si>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</si>
  <si>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</si>
  <si>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</si>
  <si>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</si>
  <si>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</si>
  <si>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</si>
  <si>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</si>
  <si>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</si>
  <si>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</si>
  <si>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</si>
  <si>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</si>
  <si>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</si>
  <si>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</si>
  <si>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</si>
  <si>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</si>
  <si>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</si>
  <si>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</si>
  <si>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</si>
  <si>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</si>
  <si>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</si>
  <si>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</si>
  <si>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</si>
  <si>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</si>
  <si>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</si>
  <si>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</si>
  <si>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</si>
  <si>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</si>
  <si>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</si>
  <si>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</si>
  <si>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</si>
  <si>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</si>
  <si>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</si>
  <si>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</si>
  <si>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</si>
  <si>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</si>
  <si>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</si>
  <si>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</si>
  <si>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</si>
  <si>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</si>
  <si>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</si>
  <si>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</si>
  <si>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</si>
  <si>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</si>
  <si>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</si>
  <si>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</si>
  <si>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</si>
  <si>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</si>
  <si>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</si>
  <si>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</si>
  <si>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</si>
  <si>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</si>
  <si>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</si>
  <si>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</si>
  <si>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</si>
  <si>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</si>
  <si>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</si>
  <si>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</si>
  <si>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</si>
  <si>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</si>
  <si>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</si>
  <si>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</si>
  <si>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</si>
  <si>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</si>
  <si>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</si>
  <si>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</si>
  <si>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</si>
  <si>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</si>
  <si>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</si>
  <si>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</si>
  <si>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</si>
  <si>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</si>
  <si>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</si>
  <si>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</si>
  <si>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</si>
  <si>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</si>
  <si>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</si>
  <si>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</si>
  <si>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</si>
  <si>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</si>
  <si>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</si>
  <si>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</si>
  <si>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</si>
  <si>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</si>
  <si>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</si>
  <si>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</si>
  <si>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</si>
  <si>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</si>
  <si>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</si>
  <si>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</si>
  <si>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</si>
  <si>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</si>
  <si>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</si>
  <si>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</si>
  <si>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</si>
  <si>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</si>
  <si>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</si>
  <si>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</si>
  <si>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</si>
  <si>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</si>
  <si>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</si>
  <si>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</si>
  <si>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</si>
  <si>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</si>
  <si>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</si>
  <si>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</si>
  <si>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</si>
  <si>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</si>
  <si>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</si>
  <si>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</si>
  <si>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</si>
  <si>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</si>
  <si>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</si>
  <si>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</si>
  <si>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</si>
  <si>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</si>
  <si>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</si>
  <si>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</si>
  <si>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</si>
  <si>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</si>
  <si>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</si>
  <si>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</si>
  <si>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</si>
  <si>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</si>
  <si>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</si>
  <si>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</si>
  <si>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</si>
  <si>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</si>
  <si>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</si>
  <si>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</si>
  <si>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</si>
  <si>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</si>
  <si>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</si>
  <si>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</si>
  <si>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</si>
  <si>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</si>
  <si>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</si>
  <si>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</si>
  <si>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</si>
  <si>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</si>
  <si>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</si>
  <si>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</si>
  <si>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</si>
  <si>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</si>
  <si>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</si>
  <si>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</si>
  <si>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</si>
  <si>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</si>
  <si>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</si>
  <si>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</si>
  <si>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</si>
  <si>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</si>
  <si>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</si>
  <si>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</si>
  <si>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</si>
  <si>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</si>
  <si>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</si>
  <si>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</si>
  <si>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</si>
  <si>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</si>
  <si>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</si>
  <si>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</si>
  <si>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</si>
  <si>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</si>
  <si>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</si>
  <si>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</si>
  <si>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</si>
  <si>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</si>
  <si>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</si>
  <si>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</si>
  <si>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</si>
  <si>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</si>
  <si>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</si>
  <si>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</si>
  <si>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</si>
  <si>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</si>
  <si>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</si>
  <si>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</si>
  <si>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</si>
  <si>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</si>
  <si>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</si>
  <si>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</si>
  <si>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</si>
  <si>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</si>
  <si>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</si>
  <si>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</si>
  <si>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</si>
  <si>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</si>
  <si>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</si>
  <si>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</si>
  <si>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</si>
  <si>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</si>
  <si>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</si>
  <si>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</si>
  <si>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</si>
  <si>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</si>
  <si>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</si>
  <si>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</si>
  <si>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</si>
  <si>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</si>
  <si>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 xml:space="preserve">NOTE : Les cultivars du projets n'existants pas dans le calculateur, ce sont les cultivars dont l'infradesité est la plus proche qui ont été choisis </t>
  </si>
  <si>
    <t>Soligo : 0,36 = Tucano : 0,36</t>
  </si>
  <si>
    <t>Brenta : 0,339 = AF8 : 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</si>
</sst>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1.8925358053802288</c:v>
                </c:pt>
                <c:pt idx="2">
                  <c:v>2.4534213480802265</c:v>
                </c:pt>
                <c:pt idx="3">
                  <c:v>3.181212514168184</c:v>
                </c:pt>
                <c:pt idx="4">
                  <c:v>4.1257665701385733</c:v>
                </c:pt>
                <c:pt idx="5">
                  <c:v>10.404806769783169</c:v>
                </c:pt>
                <c:pt idx="6">
                  <c:v>18.494386083594016</c:v>
                </c:pt>
                <c:pt idx="7">
                  <c:v>28.256721281529597</c:v>
                </c:pt>
                <c:pt idx="8">
                  <c:v>39.554997255295163</c:v>
                </c:pt>
                <c:pt idx="9">
                  <c:v>52.255409028998507</c:v>
                </c:pt>
                <c:pt idx="10">
                  <c:v>66.226804028238931</c:v>
                </c:pt>
                <c:pt idx="11">
                  <c:v>81.340167909361668</c:v>
                </c:pt>
                <c:pt idx="12">
                  <c:v>97.468198753907515</c:v>
                </c:pt>
                <c:pt idx="13">
                  <c:v>114.48497890107279</c:v>
                </c:pt>
                <c:pt idx="14">
                  <c:v>132.26572316460914</c:v>
                </c:pt>
                <c:pt idx="15">
                  <c:v>150.68658321577001</c:v>
                </c:pt>
                <c:pt idx="16">
                  <c:v>169.62449294883766</c:v>
                </c:pt>
                <c:pt idx="17">
                  <c:v>188.95704398020328</c:v>
                </c:pt>
                <c:pt idx="18">
                  <c:v>208.56238356802521</c:v>
                </c:pt>
                <c:pt idx="19">
                  <c:v>228.31912941415851</c:v>
                </c:pt>
                <c:pt idx="20">
                  <c:v>248.10629730826784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1.7861821696670521</c:v>
                </c:pt>
                <c:pt idx="2">
                  <c:v>2.315437258362615</c:v>
                </c:pt>
                <c:pt idx="3">
                  <c:v>3.0021544341777382</c:v>
                </c:pt>
                <c:pt idx="4">
                  <c:v>3.8933613360512545</c:v>
                </c:pt>
                <c:pt idx="5">
                  <c:v>9.8171192856618568</c:v>
                </c:pt>
                <c:pt idx="6">
                  <c:v>17.448102219943095</c:v>
                </c:pt>
                <c:pt idx="7">
                  <c:v>26.656317420181963</c:v>
                </c:pt>
                <c:pt idx="8">
                  <c:v>37.31269021598375</c:v>
                </c:pt>
                <c:pt idx="9">
                  <c:v>49.291000378555843</c:v>
                </c:pt>
                <c:pt idx="10">
                  <c:v>62.467542892442005</c:v>
                </c:pt>
                <c:pt idx="11">
                  <c:v>76.720640378841082</c:v>
                </c:pt>
                <c:pt idx="12">
                  <c:v>91.93023931367496</c:v>
                </c:pt>
                <c:pt idx="13">
                  <c:v>107.97759883360986</c:v>
                </c:pt>
                <c:pt idx="14">
                  <c:v>124.74505197574287</c:v>
                </c:pt>
                <c:pt idx="15">
                  <c:v>142.11582017830122</c:v>
                </c:pt>
                <c:pt idx="16">
                  <c:v>159.9738666442112</c:v>
                </c:pt>
                <c:pt idx="17">
                  <c:v>178.20377827964515</c:v>
                </c:pt>
                <c:pt idx="18">
                  <c:v>196.69066889350381</c:v>
                </c:pt>
                <c:pt idx="19">
                  <c:v>215.32009840598144</c:v>
                </c:pt>
                <c:pt idx="20">
                  <c:v>233.97800423508747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6" zoomScale="70" zoomScaleNormal="70" workbookViewId="0">
      <selection activeCell="G11" sqref="G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4.1500000000000004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117</v>
      </c>
      <c r="C9" s="32">
        <v>0.5</v>
      </c>
      <c r="D9" s="33">
        <f t="shared" ref="D9:D18" si="0">C9*$C$5</f>
        <v>2.0750000000000002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109</v>
      </c>
      <c r="C10" s="32">
        <v>0.5</v>
      </c>
      <c r="D10" s="33">
        <f t="shared" si="0"/>
        <v>2.0750000000000002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G11" s="23" t="s">
        <v>326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G12" s="23" t="s">
        <v>327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4.1500000000000004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Soligo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324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Peuplier Brenta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4</v>
      </c>
      <c r="B62" s="60">
        <v>2.94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0.73499999999999999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5</v>
      </c>
      <c r="B63" s="60">
        <v>7.6591666666666711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4.7191666666666716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6</v>
      </c>
      <c r="B64" s="60">
        <v>13.873589743589744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6.2144230769230724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7</v>
      </c>
      <c r="B65" s="60">
        <v>21.480576923076921</v>
      </c>
      <c r="C65" s="60">
        <v>0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7.6069871794871773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8</v>
      </c>
      <c r="B66" s="60">
        <v>30.377435897435895</v>
      </c>
      <c r="C66" s="60">
        <v>0</v>
      </c>
      <c r="D66" s="60">
        <v>0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8.8968589743589739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9</v>
      </c>
      <c r="B67" s="60">
        <v>40.46147435897435</v>
      </c>
      <c r="C67" s="60">
        <v>0</v>
      </c>
      <c r="D67" s="60">
        <v>0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10.084038461538455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10</v>
      </c>
      <c r="B68" s="60">
        <v>51.630000000000017</v>
      </c>
      <c r="C68" s="60">
        <v>0</v>
      </c>
      <c r="D68" s="60">
        <v>0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11.168525641025667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11</v>
      </c>
      <c r="B69" s="50">
        <v>63.780320512820509</v>
      </c>
      <c r="C69" s="50">
        <v>0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12.150320512820493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12</v>
      </c>
      <c r="B70" s="50">
        <v>76.80974358974359</v>
      </c>
      <c r="C70" s="50">
        <v>0</v>
      </c>
      <c r="D70" s="50">
        <v>0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13.029423076923081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13</v>
      </c>
      <c r="B71" s="50">
        <v>90.615576923076929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13.805833333333339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14</v>
      </c>
      <c r="B72" s="50">
        <v>105.09512820512822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14.47955128205129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15</v>
      </c>
      <c r="B73" s="50">
        <v>120.14570512820511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15.050576923076889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16</v>
      </c>
      <c r="B74" s="50">
        <v>135.66461538461539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15.51891025641028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17</v>
      </c>
      <c r="B75" s="50">
        <v>151.54916666666668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15.884551282051291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18</v>
      </c>
      <c r="B76" s="50">
        <v>167.69666666666663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16.147499999999951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19</v>
      </c>
      <c r="B77" s="50">
        <v>184.00442307692299</v>
      </c>
      <c r="C77" s="50">
        <v>0</v>
      </c>
      <c r="D77" s="50">
        <v>0</v>
      </c>
      <c r="E77" s="51">
        <v>0</v>
      </c>
      <c r="F77" s="51">
        <v>0</v>
      </c>
      <c r="G77" s="51">
        <v>0</v>
      </c>
      <c r="H77" s="51">
        <v>0</v>
      </c>
      <c r="I77" s="49">
        <f t="shared" si="2"/>
        <v>16.30775641025636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20</v>
      </c>
      <c r="B78" s="50">
        <v>200.36974358974356</v>
      </c>
      <c r="C78" s="50" t="s">
        <v>324</v>
      </c>
      <c r="D78" s="50">
        <v>200.36974358974356</v>
      </c>
      <c r="E78" s="51">
        <v>0.7</v>
      </c>
      <c r="F78" s="51">
        <v>0.15</v>
      </c>
      <c r="G78" s="51">
        <v>0.15</v>
      </c>
      <c r="H78" s="51">
        <v>0</v>
      </c>
      <c r="I78" s="49">
        <f t="shared" si="2"/>
        <v>16.365320512820574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Soligo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Brenta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96.108800038795152</v>
      </c>
      <c r="T3" s="59">
        <f>IF('Données projet'!E9&gt;30,$R$33-$H$33,LOOKUP('Données projet'!$E$9,$A$3:$A$203,R3:R203)-LOOKUP('Données projet'!$E$9,$A$3:$A$203,$H$3:$H$203))</f>
        <v>281.28766686183019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91.10806741499556</v>
      </c>
      <c r="AO3" s="59">
        <f>IF('Données projet'!E10&gt;30,$AM$33-$H$33,LOOKUP('Données projet'!$E$10,$A$3:$A$203,AM3:AM203)-LOOKUP('Données projet'!$E$10,$A$3:$A$203,$H$3:$H$203))</f>
        <v>267.15937378864987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0.73538358545369342</v>
      </c>
      <c r="P4" s="13">
        <f>EXP(-1.0587+0.8836*LN(O4)+0.284)</f>
        <v>0.35123984347275372</v>
      </c>
      <c r="Q4" s="20">
        <f t="shared" ref="Q4:Q34" si="2">(O4+P4)*0.475*44/12</f>
        <v>1.8925358053802288</v>
      </c>
      <c r="R4" s="59">
        <f t="shared" si="0"/>
        <v>169.70496975830406</v>
      </c>
      <c r="S4" s="59">
        <f ca="1">AVERAGE(OFFSET($R$3,0,0,'Données projet'!$E$9+1,1))-AVERAGE(OFFSET($H$3,0,0,'Données projet'!$E$9+1,1))</f>
        <v>96.108800038795152</v>
      </c>
      <c r="T4" s="59">
        <f>$T$3</f>
        <v>281.28766686183019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0.73499999999999999</v>
      </c>
      <c r="AI4" s="13">
        <f>IF('Données projet'!$A$62&gt;35,AI3+AH4-AQ3,IF(A4&lt;'Données projet'!$A$62,$AF$205^A4,IF(A4='Données projet'!$A$62,'Données projet'!$B$62,AI3+AH4-AQ3)))</f>
        <v>1.3094437062921891</v>
      </c>
      <c r="AJ4" s="13">
        <f>AI4*VLOOKUP('Données projet'!$B$10,Paramètres!$A$1:$I$89,3,0)*VLOOKUP('Données projet'!$B$10,Paramètres!$A$1:$I$89,5,0)</f>
        <v>0.6924862096355614</v>
      </c>
      <c r="AK4" s="13">
        <f>EXP(-1.0587+0.8836*LN(AJ4)+0.284)</f>
        <v>0.33307293084312906</v>
      </c>
      <c r="AL4" s="20">
        <f t="shared" ref="AL4:AL67" si="4">(AJ4+AK4)*0.475*44/12</f>
        <v>1.7861821696670521</v>
      </c>
      <c r="AM4" s="59">
        <f t="shared" ref="AM4:AM67" si="5">AL4+(AD4+AE4)*44/12</f>
        <v>169.5986161225909</v>
      </c>
      <c r="AN4" s="59">
        <f ca="1">AVERAGE(OFFSET($AM$3,0,0,'Données projet'!$E$10+1,1))-AVERAGE(OFFSET($H$3,0,0,'Données projet'!$E$10+1,1))</f>
        <v>91.10806741499556</v>
      </c>
      <c r="AO4" s="59">
        <f>$AO$3</f>
        <v>267.15937378864987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0.96294340768292319</v>
      </c>
      <c r="P5" s="13">
        <f t="shared" ref="P5:P68" si="33">EXP(-1.0587+0.8836*LN(O5)+0.284)</f>
        <v>0.44571956729136947</v>
      </c>
      <c r="Q5" s="20">
        <f t="shared" si="2"/>
        <v>2.4534213480802265</v>
      </c>
      <c r="R5" s="59">
        <f t="shared" si="0"/>
        <v>173.05070263558105</v>
      </c>
      <c r="S5" s="59">
        <f ca="1">AVERAGE(OFFSET($R$3,0,0,'Données projet'!$E$9+1,1))-AVERAGE(OFFSET($H$3,0,0,'Données projet'!$E$9+1,1))</f>
        <v>96.108800038795152</v>
      </c>
      <c r="T5" s="59">
        <f t="shared" ref="T5:T68" si="34">$T$3</f>
        <v>281.28766686183019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0.73499999999999999</v>
      </c>
      <c r="AI5" s="13">
        <f>IF('Données projet'!$A$62&gt;35,AI4+AH5-AQ4,IF(A5&lt;'Données projet'!$A$62,$AF$205^A5,IF(A5='Données projet'!$A$62,'Données projet'!$B$62,AI4+AH5-AQ4)))</f>
        <v>1.7146428199482249</v>
      </c>
      <c r="AJ5" s="13">
        <f>AI5*VLOOKUP('Données projet'!$B$10,Paramètres!$A$1:$I$89,3,0)*VLOOKUP('Données projet'!$B$10,Paramètres!$A$1:$I$89,5,0)</f>
        <v>0.90677170890141934</v>
      </c>
      <c r="AK5" s="13">
        <f t="shared" ref="AK5:AK68" si="35">EXP(-1.0587+0.8836*LN(AJ5)+0.284)</f>
        <v>0.42266595140247454</v>
      </c>
      <c r="AL5" s="20">
        <f t="shared" si="4"/>
        <v>2.315437258362615</v>
      </c>
      <c r="AM5" s="59">
        <f t="shared" si="5"/>
        <v>172.91271854586344</v>
      </c>
      <c r="AN5" s="59">
        <f ca="1">AVERAGE(OFFSET($AM$3,0,0,'Données projet'!$E$10+1,1))-AVERAGE(OFFSET($H$3,0,0,'Données projet'!$E$10+1,1))</f>
        <v>91.10806741499556</v>
      </c>
      <c r="AO5" s="59">
        <f t="shared" ref="AO5:AO68" si="36">$AO$3</f>
        <v>267.15937378864987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1.2609201847059572</v>
      </c>
      <c r="P6" s="13">
        <f t="shared" si="33"/>
        <v>0.56561331625185185</v>
      </c>
      <c r="Q6" s="20">
        <f t="shared" si="2"/>
        <v>3.181212514168184</v>
      </c>
      <c r="R6" s="59">
        <f t="shared" si="0"/>
        <v>176.53623308405307</v>
      </c>
      <c r="S6" s="59">
        <f ca="1">AVERAGE(OFFSET($R$3,0,0,'Données projet'!$E$9+1,1))-AVERAGE(OFFSET($H$3,0,0,'Données projet'!$E$9+1,1))</f>
        <v>96.108800038795152</v>
      </c>
      <c r="T6" s="59">
        <f t="shared" si="34"/>
        <v>281.28766686183019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0.73499999999999999</v>
      </c>
      <c r="AI6" s="13">
        <f>IF('Données projet'!$A$62&gt;35,AI5+AH6-AQ5,IF(A6&lt;'Données projet'!$A$62,$AF$205^A6,IF(A6='Données projet'!$A$62,'Données projet'!$B$62,AI5+AH6-AQ5)))</f>
        <v>2.2452282491202942</v>
      </c>
      <c r="AJ6" s="13">
        <f>AI6*VLOOKUP('Données projet'!$B$10,Paramètres!$A$1:$I$89,3,0)*VLOOKUP('Données projet'!$B$10,Paramètres!$A$1:$I$89,5,0)</f>
        <v>1.1873665072647765</v>
      </c>
      <c r="AK6" s="13">
        <f t="shared" si="35"/>
        <v>0.53635852671287199</v>
      </c>
      <c r="AL6" s="20">
        <f t="shared" si="4"/>
        <v>3.0021544341777382</v>
      </c>
      <c r="AM6" s="59">
        <f t="shared" si="5"/>
        <v>176.35717500406261</v>
      </c>
      <c r="AN6" s="59">
        <f ca="1">AVERAGE(OFFSET($AM$3,0,0,'Données projet'!$E$10+1,1))-AVERAGE(OFFSET($H$3,0,0,'Données projet'!$E$10+1,1))</f>
        <v>91.10806741499556</v>
      </c>
      <c r="AO6" s="59">
        <f t="shared" si="36"/>
        <v>267.15937378864987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1.6511040000000001</v>
      </c>
      <c r="P7" s="13">
        <f t="shared" si="33"/>
        <v>0.71775718859631044</v>
      </c>
      <c r="Q7" s="20">
        <f t="shared" si="2"/>
        <v>4.1257665701385733</v>
      </c>
      <c r="R7" s="59">
        <f t="shared" si="0"/>
        <v>180.21188863431553</v>
      </c>
      <c r="S7" s="59">
        <f ca="1">AVERAGE(OFFSET($R$3,0,0,'Données projet'!$E$9+1,1))-AVERAGE(OFFSET($H$3,0,0,'Données projet'!$E$9+1,1))</f>
        <v>96.108800038795152</v>
      </c>
      <c r="T7" s="59">
        <f t="shared" si="34"/>
        <v>281.28766686183019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2.94</v>
      </c>
      <c r="AG7" s="12">
        <f>VLOOKUP(A7,'Données projet'!$A$61:$I$81,9,0)</f>
        <v>0.73499999999999999</v>
      </c>
      <c r="AH7" s="12">
        <f t="array" ref="AH7">INDEX(AG:AG,MIN(IF(ISNUMBER(AG7:AG203),ROW(AG7:AG203),"")))</f>
        <v>0.73499999999999999</v>
      </c>
      <c r="AI7" s="13">
        <f>IF('Données projet'!$A$62&gt;35,AI6+AH7-AQ6,IF(A7&lt;'Données projet'!$A$62,$AF$205^A7,IF(A7='Données projet'!$A$62,'Données projet'!$B$62,AI6+AH7-AQ6)))</f>
        <v>2.94</v>
      </c>
      <c r="AJ7" s="13">
        <f>AI7*VLOOKUP('Données projet'!$B$10,Paramètres!$A$1:$I$89,3,0)*VLOOKUP('Données projet'!$B$10,Paramètres!$A$1:$I$89,5,0)</f>
        <v>1.5547896000000001</v>
      </c>
      <c r="AK7" s="13">
        <f t="shared" si="35"/>
        <v>0.68063317668014622</v>
      </c>
      <c r="AL7" s="20">
        <f t="shared" si="4"/>
        <v>3.8933613360512545</v>
      </c>
      <c r="AM7" s="59">
        <f t="shared" si="5"/>
        <v>179.97948340022819</v>
      </c>
      <c r="AN7" s="59">
        <f ca="1">AVERAGE(OFFSET($AM$3,0,0,'Données projet'!$E$10+1,1))-AVERAGE(OFFSET($H$3,0,0,'Données projet'!$E$10+1,1))</f>
        <v>91.10806741499556</v>
      </c>
      <c r="AO7" s="59">
        <f t="shared" si="36"/>
        <v>267.15937378864987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4.3013880000000029</v>
      </c>
      <c r="P8" s="13">
        <f t="shared" si="33"/>
        <v>1.6726637338467925</v>
      </c>
      <c r="Q8" s="20">
        <f t="shared" si="2"/>
        <v>10.404806769783169</v>
      </c>
      <c r="R8" s="59">
        <f t="shared" si="0"/>
        <v>189.19585464623052</v>
      </c>
      <c r="S8" s="59">
        <f ca="1">AVERAGE(OFFSET($R$3,0,0,'Données projet'!$E$9+1,1))-AVERAGE(OFFSET($H$3,0,0,'Données projet'!$E$9+1,1))</f>
        <v>96.108800038795152</v>
      </c>
      <c r="T8" s="59">
        <f t="shared" si="34"/>
        <v>281.28766686183019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7.6591666666666711</v>
      </c>
      <c r="AG8" s="12">
        <f>VLOOKUP(A8,'Données projet'!$A$61:$I$81,9,0)</f>
        <v>4.7191666666666716</v>
      </c>
      <c r="AH8" s="12">
        <f t="array" ref="AH8">INDEX(AG:AG,MIN(IF(ISNUMBER(AG8:AG204),ROW(AG8:AG204),"")))</f>
        <v>4.7191666666666716</v>
      </c>
      <c r="AI8" s="13">
        <f>IF('Données projet'!$A$62&gt;35,AI7+AH8-AQ7,IF(A8&lt;'Données projet'!$A$62,$AF$205^A8,IF(A8='Données projet'!$A$62,'Données projet'!$B$62,AI7+AH8-AQ7)))</f>
        <v>7.6591666666666711</v>
      </c>
      <c r="AJ8" s="13">
        <f>AI8*VLOOKUP('Données projet'!$B$10,Paramètres!$A$1:$I$89,3,0)*VLOOKUP('Données projet'!$B$10,Paramètres!$A$1:$I$89,5,0)</f>
        <v>4.0504737000000031</v>
      </c>
      <c r="AK8" s="13">
        <f t="shared" si="35"/>
        <v>1.5861498132986711</v>
      </c>
      <c r="AL8" s="20">
        <f t="shared" si="4"/>
        <v>9.8171192856618568</v>
      </c>
      <c r="AM8" s="59">
        <f t="shared" si="5"/>
        <v>188.6081671621092</v>
      </c>
      <c r="AN8" s="59">
        <f ca="1">AVERAGE(OFFSET($AM$3,0,0,'Données projet'!$E$10+1,1))-AVERAGE(OFFSET($H$3,0,0,'Données projet'!$E$10+1,1))</f>
        <v>91.10806741499556</v>
      </c>
      <c r="AO8" s="59">
        <f t="shared" si="36"/>
        <v>267.15937378864987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7.7914079999999997</v>
      </c>
      <c r="P9" s="13">
        <f t="shared" si="33"/>
        <v>2.8273782680922581</v>
      </c>
      <c r="Q9" s="20">
        <f t="shared" si="2"/>
        <v>18.494386083594016</v>
      </c>
      <c r="R9" s="59">
        <f t="shared" si="0"/>
        <v>199.96463817985298</v>
      </c>
      <c r="S9" s="59">
        <f ca="1">AVERAGE(OFFSET($R$3,0,0,'Données projet'!$E$9+1,1))-AVERAGE(OFFSET($H$3,0,0,'Données projet'!$E$9+1,1))</f>
        <v>96.108800038795152</v>
      </c>
      <c r="T9" s="59">
        <f t="shared" si="34"/>
        <v>281.28766686183019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13.873589743589744</v>
      </c>
      <c r="AG9" s="12">
        <f>VLOOKUP(A9,'Données projet'!$A$61:$I$81,9,0)</f>
        <v>6.2144230769230724</v>
      </c>
      <c r="AH9" s="12">
        <f t="array" ref="AH9">INDEX(AG:AG,MIN(IF(ISNUMBER(AG9:AG205),ROW(AG9:AG205),"")))</f>
        <v>6.2144230769230724</v>
      </c>
      <c r="AI9" s="13">
        <f>IF('Données projet'!$A$62&gt;35,AI8+AH9-AQ8,IF(A9&lt;'Données projet'!$A$62,$AF$205^A9,IF(A9='Données projet'!$A$62,'Données projet'!$B$62,AI8+AH9-AQ8)))</f>
        <v>13.873589743589744</v>
      </c>
      <c r="AJ9" s="13">
        <f>AI9*VLOOKUP('Données projet'!$B$10,Paramètres!$A$1:$I$89,3,0)*VLOOKUP('Données projet'!$B$10,Paramètres!$A$1:$I$89,5,0)</f>
        <v>7.3369092000000009</v>
      </c>
      <c r="AK9" s="13">
        <f t="shared" si="35"/>
        <v>2.6811399214984273</v>
      </c>
      <c r="AL9" s="20">
        <f t="shared" si="4"/>
        <v>17.448102219943095</v>
      </c>
      <c r="AM9" s="59">
        <f t="shared" si="5"/>
        <v>198.91835431620206</v>
      </c>
      <c r="AN9" s="59">
        <f ca="1">AVERAGE(OFFSET($AM$3,0,0,'Données projet'!$E$10+1,1))-AVERAGE(OFFSET($H$3,0,0,'Données projet'!$E$10+1,1))</f>
        <v>91.10806741499556</v>
      </c>
      <c r="AO9" s="59">
        <f t="shared" si="36"/>
        <v>267.15937378864987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12.063491999999998</v>
      </c>
      <c r="P10" s="13">
        <f t="shared" si="33"/>
        <v>4.1604628027921153</v>
      </c>
      <c r="Q10" s="20">
        <f t="shared" si="2"/>
        <v>28.256721281529597</v>
      </c>
      <c r="R10" s="59">
        <f t="shared" si="0"/>
        <v>212.38090221726583</v>
      </c>
      <c r="S10" s="59">
        <f ca="1">AVERAGE(OFFSET($R$3,0,0,'Données projet'!$E$9+1,1))-AVERAGE(OFFSET($H$3,0,0,'Données projet'!$E$9+1,1))</f>
        <v>96.108800038795152</v>
      </c>
      <c r="T10" s="59">
        <f t="shared" si="34"/>
        <v>281.28766686183019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21.480576923076921</v>
      </c>
      <c r="AG10" s="12">
        <f>VLOOKUP(A10,'Données projet'!$A$61:$I$81,9,0)</f>
        <v>7.6069871794871773</v>
      </c>
      <c r="AH10" s="12">
        <f t="array" ref="AH10">INDEX(AG:AG,MIN(IF(ISNUMBER(AG10:AG206),ROW(AG10:AG206),"")))</f>
        <v>7.6069871794871773</v>
      </c>
      <c r="AI10" s="13">
        <f>IF('Données projet'!$A$62&gt;35,AI9+AH10-AQ9,IF(A10&lt;'Données projet'!$A$62,$AF$205^A10,IF(A10='Données projet'!$A$62,'Données projet'!$B$62,AI9+AH10-AQ9)))</f>
        <v>21.480576923076921</v>
      </c>
      <c r="AJ10" s="13">
        <f>AI10*VLOOKUP('Données projet'!$B$10,Paramètres!$A$1:$I$89,3,0)*VLOOKUP('Données projet'!$B$10,Paramètres!$A$1:$I$89,5,0)</f>
        <v>11.3597883</v>
      </c>
      <c r="AK10" s="13">
        <f t="shared" si="35"/>
        <v>3.9452743335973017</v>
      </c>
      <c r="AL10" s="20">
        <f t="shared" si="4"/>
        <v>26.656317420181963</v>
      </c>
      <c r="AM10" s="59">
        <f t="shared" si="5"/>
        <v>210.78049835591821</v>
      </c>
      <c r="AN10" s="59">
        <f ca="1">AVERAGE(OFFSET($AM$3,0,0,'Données projet'!$E$10+1,1))-AVERAGE(OFFSET($H$3,0,0,'Données projet'!$E$10+1,1))</f>
        <v>91.10806741499556</v>
      </c>
      <c r="AO10" s="59">
        <f t="shared" si="36"/>
        <v>267.15937378864987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17.059967999999998</v>
      </c>
      <c r="P11" s="13">
        <f t="shared" si="33"/>
        <v>5.6510352087819138</v>
      </c>
      <c r="Q11" s="20">
        <f t="shared" si="2"/>
        <v>39.554997255295163</v>
      </c>
      <c r="R11" s="59">
        <f t="shared" si="0"/>
        <v>226.3082701215157</v>
      </c>
      <c r="S11" s="59">
        <f ca="1">AVERAGE(OFFSET($R$3,0,0,'Données projet'!$E$9+1,1))-AVERAGE(OFFSET($H$3,0,0,'Données projet'!$E$9+1,1))</f>
        <v>96.108800038795152</v>
      </c>
      <c r="T11" s="59">
        <f t="shared" si="34"/>
        <v>281.28766686183019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30.377435897435895</v>
      </c>
      <c r="AG11" s="12">
        <f>VLOOKUP(A11,'Données projet'!$A$61:$I$81,9,0)</f>
        <v>8.8968589743589739</v>
      </c>
      <c r="AH11" s="12">
        <f t="array" ref="AH11">INDEX(AG:AG,MIN(IF(ISNUMBER(AG11:AG207),ROW(AG11:AG207),"")))</f>
        <v>8.8968589743589739</v>
      </c>
      <c r="AI11" s="13">
        <f>IF('Données projet'!$A$62&gt;35,AI10+AH11-AQ10,IF(A11&lt;'Données projet'!$A$62,$AF$205^A11,IF(A11='Données projet'!$A$62,'Données projet'!$B$62,AI10+AH11-AQ10)))</f>
        <v>30.377435897435895</v>
      </c>
      <c r="AJ11" s="13">
        <f>AI11*VLOOKUP('Données projet'!$B$10,Paramètres!$A$1:$I$89,3,0)*VLOOKUP('Données projet'!$B$10,Paramètres!$A$1:$I$89,5,0)</f>
        <v>16.0648032</v>
      </c>
      <c r="AK11" s="13">
        <f t="shared" si="35"/>
        <v>5.3587509909954525</v>
      </c>
      <c r="AL11" s="20">
        <f t="shared" si="4"/>
        <v>37.31269021598375</v>
      </c>
      <c r="AM11" s="59">
        <f t="shared" si="5"/>
        <v>224.06596308220429</v>
      </c>
      <c r="AN11" s="59">
        <f ca="1">AVERAGE(OFFSET($AM$3,0,0,'Données projet'!$E$10+1,1))-AVERAGE(OFFSET($H$3,0,0,'Données projet'!$E$10+1,1))</f>
        <v>91.10806741499556</v>
      </c>
      <c r="AO11" s="59">
        <f t="shared" si="36"/>
        <v>267.15937378864987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22.723163999999993</v>
      </c>
      <c r="P12" s="13">
        <f t="shared" si="33"/>
        <v>7.2799416625828819</v>
      </c>
      <c r="Q12" s="20">
        <f t="shared" si="2"/>
        <v>52.255409028998507</v>
      </c>
      <c r="R12" s="59">
        <f t="shared" si="0"/>
        <v>241.61336778155459</v>
      </c>
      <c r="S12" s="59">
        <f ca="1">AVERAGE(OFFSET($R$3,0,0,'Données projet'!$E$9+1,1))-AVERAGE(OFFSET($H$3,0,0,'Données projet'!$E$9+1,1))</f>
        <v>96.108800038795152</v>
      </c>
      <c r="T12" s="59">
        <f t="shared" si="34"/>
        <v>281.28766686183019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40.46147435897435</v>
      </c>
      <c r="AG12" s="12">
        <f>VLOOKUP(A12,'Données projet'!$A$61:$I$81,9,0)</f>
        <v>10.084038461538455</v>
      </c>
      <c r="AH12" s="12">
        <f t="array" ref="AH12">INDEX(AG:AG,MIN(IF(ISNUMBER(AG12:AG208),ROW(AG12:AG208),"")))</f>
        <v>10.084038461538455</v>
      </c>
      <c r="AI12" s="13">
        <f>IF('Données projet'!$A$62&gt;35,AI11+AH12-AQ11,IF(A12&lt;'Données projet'!$A$62,$AF$205^A12,IF(A12='Données projet'!$A$62,'Données projet'!$B$62,AI11+AH12-AQ11)))</f>
        <v>40.46147435897435</v>
      </c>
      <c r="AJ12" s="13">
        <f>AI12*VLOOKUP('Données projet'!$B$10,Paramètres!$A$1:$I$89,3,0)*VLOOKUP('Données projet'!$B$10,Paramètres!$A$1:$I$89,5,0)</f>
        <v>21.397646099999996</v>
      </c>
      <c r="AK12" s="13">
        <f t="shared" si="35"/>
        <v>6.9034067489315873</v>
      </c>
      <c r="AL12" s="20">
        <f t="shared" si="4"/>
        <v>49.291000378555843</v>
      </c>
      <c r="AM12" s="59">
        <f t="shared" si="5"/>
        <v>238.64895913111192</v>
      </c>
      <c r="AN12" s="59">
        <f ca="1">AVERAGE(OFFSET($AM$3,0,0,'Données projet'!$E$10+1,1))-AVERAGE(OFFSET($H$3,0,0,'Données projet'!$E$10+1,1))</f>
        <v>91.10806741499556</v>
      </c>
      <c r="AO12" s="59">
        <f t="shared" si="36"/>
        <v>267.15937378864987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28.995408000000008</v>
      </c>
      <c r="P13" s="13">
        <f t="shared" si="33"/>
        <v>9.0295512506634967</v>
      </c>
      <c r="Q13" s="20">
        <f t="shared" si="2"/>
        <v>66.226804028238931</v>
      </c>
      <c r="R13" s="59">
        <f t="shared" si="0"/>
        <v>258.16546601328383</v>
      </c>
      <c r="S13" s="59">
        <f ca="1">AVERAGE(OFFSET($R$3,0,0,'Données projet'!$E$9+1,1))-AVERAGE(OFFSET($H$3,0,0,'Données projet'!$E$9+1,1))</f>
        <v>96.108800038795152</v>
      </c>
      <c r="T13" s="59">
        <f t="shared" si="34"/>
        <v>281.28766686183019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51.630000000000017</v>
      </c>
      <c r="AG13" s="12">
        <f>VLOOKUP(A13,'Données projet'!$A$61:$I$81,9,0)</f>
        <v>11.168525641025667</v>
      </c>
      <c r="AH13" s="12">
        <f t="array" ref="AH13">INDEX(AG:AG,MIN(IF(ISNUMBER(AG13:AG209),ROW(AG13:AG209),"")))</f>
        <v>11.168525641025667</v>
      </c>
      <c r="AI13" s="13">
        <f>IF('Données projet'!$A$62&gt;35,AI12+AH13-AQ12,IF(A13&lt;'Données projet'!$A$62,$AF$205^A13,IF(A13='Données projet'!$A$62,'Données projet'!$B$62,AI12+AH13-AQ12)))</f>
        <v>51.630000000000017</v>
      </c>
      <c r="AJ13" s="13">
        <f>AI13*VLOOKUP('Données projet'!$B$10,Paramètres!$A$1:$I$89,3,0)*VLOOKUP('Données projet'!$B$10,Paramètres!$A$1:$I$89,5,0)</f>
        <v>27.30400920000001</v>
      </c>
      <c r="AK13" s="13">
        <f t="shared" si="35"/>
        <v>8.5625226042729103</v>
      </c>
      <c r="AL13" s="20">
        <f t="shared" si="4"/>
        <v>62.467542892442005</v>
      </c>
      <c r="AM13" s="59">
        <f t="shared" si="5"/>
        <v>254.40620487748689</v>
      </c>
      <c r="AN13" s="59">
        <f ca="1">AVERAGE(OFFSET($AM$3,0,0,'Données projet'!$E$10+1,1))-AVERAGE(OFFSET($H$3,0,0,'Données projet'!$E$10+1,1))</f>
        <v>91.10806741499556</v>
      </c>
      <c r="AO13" s="59">
        <f t="shared" si="36"/>
        <v>267.15937378864987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35.819027999999996</v>
      </c>
      <c r="P14" s="13">
        <f t="shared" si="33"/>
        <v>10.883460751786606</v>
      </c>
      <c r="Q14" s="20">
        <f t="shared" si="2"/>
        <v>81.340167909361668</v>
      </c>
      <c r="R14" s="59">
        <f t="shared" si="0"/>
        <v>275.8359665184758</v>
      </c>
      <c r="S14" s="59">
        <f ca="1">AVERAGE(OFFSET($R$3,0,0,'Données projet'!$E$9+1,1))-AVERAGE(OFFSET($H$3,0,0,'Données projet'!$E$9+1,1))</f>
        <v>96.108800038795152</v>
      </c>
      <c r="T14" s="59">
        <f t="shared" si="34"/>
        <v>281.28766686183019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63.780320512820509</v>
      </c>
      <c r="AG14" s="12">
        <f>VLOOKUP(A14,'Données projet'!$A$61:$I$81,9,0)</f>
        <v>12.150320512820493</v>
      </c>
      <c r="AH14" s="12">
        <f t="array" ref="AH14">INDEX(AG:AG,MIN(IF(ISNUMBER(AG14:AG210),ROW(AG14:AG210),"")))</f>
        <v>12.150320512820493</v>
      </c>
      <c r="AI14" s="13">
        <f>IF('Données projet'!$A$62&gt;35,AI13+AH14-AQ13,IF(A14&lt;'Données projet'!$A$62,$AF$205^A14,IF(A14='Données projet'!$A$62,'Données projet'!$B$62,AI13+AH14-AQ13)))</f>
        <v>63.780320512820509</v>
      </c>
      <c r="AJ14" s="13">
        <f>AI14*VLOOKUP('Données projet'!$B$10,Paramètres!$A$1:$I$89,3,0)*VLOOKUP('Données projet'!$B$10,Paramètres!$A$1:$I$89,5,0)</f>
        <v>33.729584700000004</v>
      </c>
      <c r="AK14" s="13">
        <f t="shared" si="35"/>
        <v>10.320543747181484</v>
      </c>
      <c r="AL14" s="20">
        <f t="shared" si="4"/>
        <v>76.720640378841082</v>
      </c>
      <c r="AM14" s="59">
        <f t="shared" si="5"/>
        <v>271.2164389879552</v>
      </c>
      <c r="AN14" s="59">
        <f ca="1">AVERAGE(OFFSET($AM$3,0,0,'Données projet'!$E$10+1,1))-AVERAGE(OFFSET($H$3,0,0,'Données projet'!$E$10+1,1))</f>
        <v>91.10806741499556</v>
      </c>
      <c r="AO14" s="59">
        <f t="shared" si="36"/>
        <v>267.15937378864987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43.136352000000002</v>
      </c>
      <c r="P15" s="13">
        <f t="shared" si="33"/>
        <v>12.826250155353591</v>
      </c>
      <c r="Q15" s="20">
        <f t="shared" si="2"/>
        <v>97.468198753907515</v>
      </c>
      <c r="R15" s="59">
        <f t="shared" si="0"/>
        <v>294.49797620664037</v>
      </c>
      <c r="S15" s="59">
        <f ca="1">AVERAGE(OFFSET($R$3,0,0,'Données projet'!$E$9+1,1))-AVERAGE(OFFSET($H$3,0,0,'Données projet'!$E$9+1,1))</f>
        <v>96.108800038795152</v>
      </c>
      <c r="T15" s="59">
        <f t="shared" si="34"/>
        <v>281.28766686183019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76.80974358974359</v>
      </c>
      <c r="AG15" s="12">
        <f>VLOOKUP(A15,'Données projet'!$A$61:$I$81,9,0)</f>
        <v>13.029423076923081</v>
      </c>
      <c r="AH15" s="12">
        <f t="array" ref="AH15">INDEX(AG:AG,MIN(IF(ISNUMBER(AG15:AG211),ROW(AG15:AG211),"")))</f>
        <v>13.029423076923081</v>
      </c>
      <c r="AI15" s="13">
        <f>IF('Données projet'!$A$62&gt;35,AI14+AH15-AQ14,IF(A15&lt;'Données projet'!$A$62,$AF$205^A15,IF(A15='Données projet'!$A$62,'Données projet'!$B$62,AI14+AH15-AQ14)))</f>
        <v>76.80974358974359</v>
      </c>
      <c r="AJ15" s="13">
        <f>AI15*VLOOKUP('Données projet'!$B$10,Paramètres!$A$1:$I$89,3,0)*VLOOKUP('Données projet'!$B$10,Paramètres!$A$1:$I$89,5,0)</f>
        <v>40.620064800000002</v>
      </c>
      <c r="AK15" s="13">
        <f t="shared" si="35"/>
        <v>12.162847724598057</v>
      </c>
      <c r="AL15" s="20">
        <f t="shared" si="4"/>
        <v>91.93023931367496</v>
      </c>
      <c r="AM15" s="59">
        <f t="shared" si="5"/>
        <v>288.96001676640782</v>
      </c>
      <c r="AN15" s="59">
        <f ca="1">AVERAGE(OFFSET($AM$3,0,0,'Données projet'!$E$10+1,1))-AVERAGE(OFFSET($H$3,0,0,'Données projet'!$E$10+1,1))</f>
        <v>91.10806741499556</v>
      </c>
      <c r="AO15" s="59">
        <f t="shared" si="36"/>
        <v>267.15937378864987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50.889707999999999</v>
      </c>
      <c r="P16" s="13">
        <f t="shared" si="33"/>
        <v>14.843294239850401</v>
      </c>
      <c r="Q16" s="20">
        <f t="shared" si="2"/>
        <v>114.48497890107279</v>
      </c>
      <c r="R16" s="59">
        <f t="shared" si="0"/>
        <v>314.0259791526916</v>
      </c>
      <c r="S16" s="59">
        <f ca="1">AVERAGE(OFFSET($R$3,0,0,'Données projet'!$E$9+1,1))-AVERAGE(OFFSET($H$3,0,0,'Données projet'!$E$9+1,1))</f>
        <v>96.108800038795152</v>
      </c>
      <c r="T16" s="59">
        <f t="shared" si="34"/>
        <v>281.28766686183019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90.615576923076929</v>
      </c>
      <c r="AG16" s="12">
        <f>VLOOKUP(A16,'Données projet'!$A$61:$I$81,9,0)</f>
        <v>13.805833333333339</v>
      </c>
      <c r="AH16" s="12">
        <f t="array" ref="AH16">INDEX(AG:AG,MIN(IF(ISNUMBER(AG16:AG212),ROW(AG16:AG212),"")))</f>
        <v>13.805833333333339</v>
      </c>
      <c r="AI16" s="13">
        <f>IF('Données projet'!$A$62&gt;35,AI15+AH16-AQ15,IF(A16&lt;'Données projet'!$A$62,$AF$205^A16,IF(A16='Données projet'!$A$62,'Données projet'!$B$62,AI15+AH16-AQ15)))</f>
        <v>90.615576923076929</v>
      </c>
      <c r="AJ16" s="13">
        <f>AI16*VLOOKUP('Données projet'!$B$10,Paramètres!$A$1:$I$89,3,0)*VLOOKUP('Données projet'!$B$10,Paramètres!$A$1:$I$89,5,0)</f>
        <v>47.921141700000007</v>
      </c>
      <c r="AK16" s="13">
        <f t="shared" si="35"/>
        <v>14.075565764273595</v>
      </c>
      <c r="AL16" s="20">
        <f t="shared" si="4"/>
        <v>107.97759883360986</v>
      </c>
      <c r="AM16" s="59">
        <f t="shared" si="5"/>
        <v>307.51859908522869</v>
      </c>
      <c r="AN16" s="59">
        <f ca="1">AVERAGE(OFFSET($AM$3,0,0,'Données projet'!$E$10+1,1))-AVERAGE(OFFSET($H$3,0,0,'Données projet'!$E$10+1,1))</f>
        <v>91.10806741499556</v>
      </c>
      <c r="AO16" s="59">
        <f t="shared" si="36"/>
        <v>267.15937378864987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59.02142400000001</v>
      </c>
      <c r="P17" s="13">
        <f t="shared" si="33"/>
        <v>16.920618008388018</v>
      </c>
      <c r="Q17" s="20">
        <f t="shared" si="2"/>
        <v>132.26572316460914</v>
      </c>
      <c r="R17" s="59">
        <f t="shared" si="0"/>
        <v>334.29558493688234</v>
      </c>
      <c r="S17" s="59">
        <f ca="1">AVERAGE(OFFSET($R$3,0,0,'Données projet'!$E$9+1,1))-AVERAGE(OFFSET($H$3,0,0,'Données projet'!$E$9+1,1))</f>
        <v>96.108800038795152</v>
      </c>
      <c r="T17" s="59">
        <f t="shared" si="34"/>
        <v>281.28766686183019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105.09512820512822</v>
      </c>
      <c r="AG17" s="12">
        <f>VLOOKUP(A17,'Données projet'!$A$61:$I$81,9,0)</f>
        <v>14.47955128205129</v>
      </c>
      <c r="AH17" s="12">
        <f t="array" ref="AH17">INDEX(AG:AG,MIN(IF(ISNUMBER(AG17:AG213),ROW(AG17:AG213),"")))</f>
        <v>14.47955128205129</v>
      </c>
      <c r="AI17" s="13">
        <f>IF('Données projet'!$A$62&gt;35,AI16+AH17-AQ16,IF(A17&lt;'Données projet'!$A$62,$AF$205^A17,IF(A17='Données projet'!$A$62,'Données projet'!$B$62,AI16+AH17-AQ16)))</f>
        <v>105.09512820512822</v>
      </c>
      <c r="AJ17" s="13">
        <f>AI17*VLOOKUP('Données projet'!$B$10,Paramètres!$A$1:$I$89,3,0)*VLOOKUP('Données projet'!$B$10,Paramètres!$A$1:$I$89,5,0)</f>
        <v>55.578507600000016</v>
      </c>
      <c r="AK17" s="13">
        <f t="shared" si="35"/>
        <v>16.045445687507851</v>
      </c>
      <c r="AL17" s="20">
        <f t="shared" si="4"/>
        <v>124.74505197574287</v>
      </c>
      <c r="AM17" s="59">
        <f t="shared" si="5"/>
        <v>326.77491374801605</v>
      </c>
      <c r="AN17" s="59">
        <f ca="1">AVERAGE(OFFSET($AM$3,0,0,'Données projet'!$E$10+1,1))-AVERAGE(OFFSET($H$3,0,0,'Données projet'!$E$10+1,1))</f>
        <v>91.10806741499556</v>
      </c>
      <c r="AO17" s="59">
        <f t="shared" si="36"/>
        <v>267.15937378864987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67.473827999999983</v>
      </c>
      <c r="P18" s="13">
        <f t="shared" si="33"/>
        <v>19.044784372690941</v>
      </c>
      <c r="Q18" s="20">
        <f t="shared" si="2"/>
        <v>150.68658321577001</v>
      </c>
      <c r="R18" s="59">
        <f t="shared" si="0"/>
        <v>355.18333314865106</v>
      </c>
      <c r="S18" s="59">
        <f ca="1">AVERAGE(OFFSET($R$3,0,0,'Données projet'!$E$9+1,1))-AVERAGE(OFFSET($H$3,0,0,'Données projet'!$E$9+1,1))</f>
        <v>96.108800038795152</v>
      </c>
      <c r="T18" s="59">
        <f t="shared" si="34"/>
        <v>281.28766686183019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120.14570512820511</v>
      </c>
      <c r="AG18" s="12">
        <f>VLOOKUP(A18,'Données projet'!$A$61:$I$81,9,0)</f>
        <v>15.050576923076889</v>
      </c>
      <c r="AH18" s="12">
        <f t="array" ref="AH18">INDEX(AG:AG,MIN(IF(ISNUMBER(AG18:AG214),ROW(AG18:AG214),"")))</f>
        <v>15.050576923076889</v>
      </c>
      <c r="AI18" s="13">
        <f>IF('Données projet'!$A$62&gt;35,AI17+AH18-AQ17,IF(A18&lt;'Données projet'!$A$62,$AF$205^A18,IF(A18='Données projet'!$A$62,'Données projet'!$B$62,AI17+AH18-AQ17)))</f>
        <v>120.14570512820511</v>
      </c>
      <c r="AJ18" s="13">
        <f>AI18*VLOOKUP('Données projet'!$B$10,Paramètres!$A$1:$I$89,3,0)*VLOOKUP('Données projet'!$B$10,Paramètres!$A$1:$I$89,5,0)</f>
        <v>63.537854699999997</v>
      </c>
      <c r="AK18" s="13">
        <f t="shared" si="35"/>
        <v>18.059745402373913</v>
      </c>
      <c r="AL18" s="20">
        <f t="shared" si="4"/>
        <v>142.11582017830122</v>
      </c>
      <c r="AM18" s="59">
        <f t="shared" si="5"/>
        <v>346.61257011118227</v>
      </c>
      <c r="AN18" s="59">
        <f ca="1">AVERAGE(OFFSET($AM$3,0,0,'Données projet'!$E$10+1,1))-AVERAGE(OFFSET($H$3,0,0,'Données projet'!$E$10+1,1))</f>
        <v>91.10806741499556</v>
      </c>
      <c r="AO18" s="59">
        <f t="shared" si="36"/>
        <v>267.15937378864987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76.189247999999992</v>
      </c>
      <c r="P19" s="13">
        <f t="shared" si="33"/>
        <v>21.202805367753676</v>
      </c>
      <c r="Q19" s="20">
        <f t="shared" si="2"/>
        <v>169.62449294883766</v>
      </c>
      <c r="R19" s="59">
        <f t="shared" si="0"/>
        <v>376.56653887095172</v>
      </c>
      <c r="S19" s="59">
        <f ca="1">AVERAGE(OFFSET($R$3,0,0,'Données projet'!$E$9+1,1))-AVERAGE(OFFSET($H$3,0,0,'Données projet'!$E$9+1,1))</f>
        <v>96.108800038795152</v>
      </c>
      <c r="T19" s="59">
        <f t="shared" si="34"/>
        <v>281.28766686183019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135.66461538461539</v>
      </c>
      <c r="AG19" s="12">
        <f>VLOOKUP(A19,'Données projet'!$A$61:$I$81,9,0)</f>
        <v>15.51891025641028</v>
      </c>
      <c r="AH19" s="12">
        <f t="array" ref="AH19">INDEX(AG:AG,MIN(IF(ISNUMBER(AG19:AG215),ROW(AG19:AG215),"")))</f>
        <v>15.51891025641028</v>
      </c>
      <c r="AI19" s="13">
        <f>IF('Données projet'!$A$62&gt;35,AI18+AH19-AQ18,IF(A19&lt;'Données projet'!$A$62,$AF$205^A19,IF(A19='Données projet'!$A$62,'Données projet'!$B$62,AI18+AH19-AQ18)))</f>
        <v>135.66461538461539</v>
      </c>
      <c r="AJ19" s="13">
        <f>AI19*VLOOKUP('Données projet'!$B$10,Paramètres!$A$1:$I$89,3,0)*VLOOKUP('Données projet'!$B$10,Paramètres!$A$1:$I$89,5,0)</f>
        <v>71.74487520000001</v>
      </c>
      <c r="AK19" s="13">
        <f t="shared" si="35"/>
        <v>20.106148710551857</v>
      </c>
      <c r="AL19" s="20">
        <f t="shared" si="4"/>
        <v>159.9738666442112</v>
      </c>
      <c r="AM19" s="59">
        <f t="shared" si="5"/>
        <v>366.91591256632523</v>
      </c>
      <c r="AN19" s="59">
        <f ca="1">AVERAGE(OFFSET($AM$3,0,0,'Données projet'!$E$10+1,1))-AVERAGE(OFFSET($H$3,0,0,'Données projet'!$E$10+1,1))</f>
        <v>91.10806741499556</v>
      </c>
      <c r="AO19" s="59">
        <f t="shared" si="36"/>
        <v>267.15937378864987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85.110012000000012</v>
      </c>
      <c r="P20" s="13">
        <f t="shared" si="33"/>
        <v>23.382070668059306</v>
      </c>
      <c r="Q20" s="20">
        <f t="shared" si="2"/>
        <v>188.95704398020328</v>
      </c>
      <c r="R20" s="59">
        <f t="shared" si="0"/>
        <v>398.32316829607601</v>
      </c>
      <c r="S20" s="59">
        <f ca="1">AVERAGE(OFFSET($R$3,0,0,'Données projet'!$E$9+1,1))-AVERAGE(OFFSET($H$3,0,0,'Données projet'!$E$9+1,1))</f>
        <v>96.108800038795152</v>
      </c>
      <c r="T20" s="59">
        <f t="shared" si="34"/>
        <v>281.28766686183019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151.54916666666668</v>
      </c>
      <c r="AG20" s="12">
        <f>VLOOKUP(A20,'Données projet'!$A$61:$I$81,9,0)</f>
        <v>15.884551282051291</v>
      </c>
      <c r="AH20" s="12">
        <f t="array" ref="AH20">INDEX(AG:AG,MIN(IF(ISNUMBER(AG20:AG216),ROW(AG20:AG216),"")))</f>
        <v>15.884551282051291</v>
      </c>
      <c r="AI20" s="13">
        <f>IF('Données projet'!$A$62&gt;35,AI19+AH20-AQ19,IF(A20&lt;'Données projet'!$A$62,$AF$205^A20,IF(A20='Données projet'!$A$62,'Données projet'!$B$62,AI19+AH20-AQ19)))</f>
        <v>151.54916666666668</v>
      </c>
      <c r="AJ20" s="13">
        <f>AI20*VLOOKUP('Données projet'!$B$10,Paramètres!$A$1:$I$89,3,0)*VLOOKUP('Données projet'!$B$10,Paramètres!$A$1:$I$89,5,0)</f>
        <v>80.145261300000016</v>
      </c>
      <c r="AK20" s="13">
        <f t="shared" si="35"/>
        <v>22.172697520848885</v>
      </c>
      <c r="AL20" s="20">
        <f t="shared" si="4"/>
        <v>178.20377827964515</v>
      </c>
      <c r="AM20" s="59">
        <f t="shared" si="5"/>
        <v>387.56990259551787</v>
      </c>
      <c r="AN20" s="59">
        <f ca="1">AVERAGE(OFFSET($AM$3,0,0,'Données projet'!$E$10+1,1))-AVERAGE(OFFSET($H$3,0,0,'Données projet'!$E$10+1,1))</f>
        <v>91.10806741499556</v>
      </c>
      <c r="AO20" s="59">
        <f t="shared" si="36"/>
        <v>267.15937378864987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94.178447999999975</v>
      </c>
      <c r="P21" s="13">
        <f t="shared" si="33"/>
        <v>25.570288976856602</v>
      </c>
      <c r="Q21" s="20">
        <f t="shared" si="2"/>
        <v>208.56238356802521</v>
      </c>
      <c r="R21" s="59">
        <f t="shared" si="0"/>
        <v>420.33173676002832</v>
      </c>
      <c r="S21" s="59">
        <f ca="1">AVERAGE(OFFSET($R$3,0,0,'Données projet'!$E$9+1,1))-AVERAGE(OFFSET($H$3,0,0,'Données projet'!$E$9+1,1))</f>
        <v>96.108800038795152</v>
      </c>
      <c r="T21" s="59">
        <f t="shared" si="34"/>
        <v>281.28766686183019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167.69666666666663</v>
      </c>
      <c r="AG21" s="12">
        <f>VLOOKUP(A21,'Données projet'!$A$61:$I$81,9,0)</f>
        <v>16.147499999999951</v>
      </c>
      <c r="AH21" s="12">
        <f t="array" ref="AH21">INDEX(AG:AG,MIN(IF(ISNUMBER(AG21:AG217),ROW(AG21:AG217),"")))</f>
        <v>16.147499999999951</v>
      </c>
      <c r="AI21" s="13">
        <f>IF('Données projet'!$A$62&gt;35,AI20+AH21-AQ20,IF(A21&lt;'Données projet'!$A$62,$AF$205^A21,IF(A21='Données projet'!$A$62,'Données projet'!$B$62,AI20+AH21-AQ20)))</f>
        <v>167.69666666666663</v>
      </c>
      <c r="AJ21" s="13">
        <f>AI21*VLOOKUP('Données projet'!$B$10,Paramètres!$A$1:$I$89,3,0)*VLOOKUP('Données projet'!$B$10,Paramètres!$A$1:$I$89,5,0)</f>
        <v>88.684705199999996</v>
      </c>
      <c r="AK21" s="13">
        <f t="shared" si="35"/>
        <v>24.247736269954345</v>
      </c>
      <c r="AL21" s="20">
        <f t="shared" si="4"/>
        <v>196.69066889350381</v>
      </c>
      <c r="AM21" s="59">
        <f t="shared" si="5"/>
        <v>408.46002208550692</v>
      </c>
      <c r="AN21" s="59">
        <f ca="1">AVERAGE(OFFSET($AM$3,0,0,'Données projet'!$E$10+1,1))-AVERAGE(OFFSET($H$3,0,0,'Données projet'!$E$10+1,1))</f>
        <v>91.10806741499556</v>
      </c>
      <c r="AO21" s="59">
        <f t="shared" si="36"/>
        <v>267.15937378864987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103.33688399999996</v>
      </c>
      <c r="P22" s="13">
        <f t="shared" si="33"/>
        <v>27.755439108607799</v>
      </c>
      <c r="Q22" s="20">
        <f t="shared" si="2"/>
        <v>228.31912941415851</v>
      </c>
      <c r="R22" s="59">
        <f t="shared" si="0"/>
        <v>442.47122365718201</v>
      </c>
      <c r="S22" s="59">
        <f ca="1">AVERAGE(OFFSET($R$3,0,0,'Données projet'!$E$9+1,1))-AVERAGE(OFFSET($H$3,0,0,'Données projet'!$E$9+1,1))</f>
        <v>96.108800038795152</v>
      </c>
      <c r="T22" s="59">
        <f t="shared" si="34"/>
        <v>281.28766686183019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184.00442307692299</v>
      </c>
      <c r="AG22" s="12">
        <f>VLOOKUP(A22,'Données projet'!$A$61:$I$81,9,0)</f>
        <v>16.30775641025636</v>
      </c>
      <c r="AH22" s="12">
        <f t="array" ref="AH22">INDEX(AG:AG,MIN(IF(ISNUMBER(AG22:AG218),ROW(AG22:AG218),"")))</f>
        <v>16.30775641025636</v>
      </c>
      <c r="AI22" s="13">
        <f>IF('Données projet'!$A$62&gt;35,AI21+AH22-AQ21,IF(A22&lt;'Données projet'!$A$62,$AF$205^A22,IF(A22='Données projet'!$A$62,'Données projet'!$B$62,AI21+AH22-AQ21)))</f>
        <v>184.00442307692299</v>
      </c>
      <c r="AJ22" s="13">
        <f>AI22*VLOOKUP('Données projet'!$B$10,Paramètres!$A$1:$I$89,3,0)*VLOOKUP('Données projet'!$B$10,Paramètres!$A$1:$I$89,5,0)</f>
        <v>97.308899099999962</v>
      </c>
      <c r="AK22" s="13">
        <f t="shared" si="35"/>
        <v>26.319865535013324</v>
      </c>
      <c r="AL22" s="20">
        <f t="shared" si="4"/>
        <v>215.32009840598144</v>
      </c>
      <c r="AM22" s="59">
        <f t="shared" si="5"/>
        <v>429.47219264900497</v>
      </c>
      <c r="AN22" s="59">
        <f ca="1">AVERAGE(OFFSET($AM$3,0,0,'Données projet'!$E$10+1,1))-AVERAGE(OFFSET($H$3,0,0,'Données projet'!$E$10+1,1))</f>
        <v>91.10806741499556</v>
      </c>
      <c r="AO22" s="59">
        <f t="shared" si="36"/>
        <v>267.15937378864987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112.52764799999997</v>
      </c>
      <c r="P23" s="13">
        <f t="shared" si="33"/>
        <v>29.925728444938532</v>
      </c>
      <c r="Q23" s="20">
        <f t="shared" si="2"/>
        <v>248.10629730826784</v>
      </c>
      <c r="R23" s="59">
        <f t="shared" si="0"/>
        <v>464.62100019516356</v>
      </c>
      <c r="S23" s="59">
        <f ca="1">AVERAGE(OFFSET($R$3,0,0,'Données projet'!$E$9+1,1))-AVERAGE(OFFSET($H$3,0,0,'Données projet'!$E$9+1,1))</f>
        <v>96.108800038795152</v>
      </c>
      <c r="T23" s="59">
        <f t="shared" si="34"/>
        <v>281.28766686183019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52.246312331854284</v>
      </c>
      <c r="AA23" s="21">
        <f>EXP(-LN(2)/25)*AA22+(1-EXP(-LN(2)/25))/(LN(2)/25)*Calculateur!V23*Calculateur!X23*VLOOKUP('Données projet'!$B$9,Paramètres!$A$1:$I$89,3,0)*0.475*44/12</f>
        <v>11.151556862742439</v>
      </c>
      <c r="AB23" s="21">
        <f>EXP(-LN(2)/2)*AB22+(1-EXP(-LN(2)/2))/(LN(2)/2)*V23*Y23*VLOOKUP('Données projet'!$B$9,Paramètres!$A$1:$I$89,3,0)*0.475*44/12</f>
        <v>15.925929678786176</v>
      </c>
      <c r="AC23" s="22">
        <f t="shared" si="3"/>
        <v>79.323798873382898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200.36974358974356</v>
      </c>
      <c r="AG23" s="12">
        <f>VLOOKUP(A23,'Données projet'!$A$61:$I$81,9,0)</f>
        <v>16.365320512820574</v>
      </c>
      <c r="AH23" s="12">
        <f t="array" ref="AH23">INDEX(AG:AG,MIN(IF(ISNUMBER(AG23:AG219),ROW(AG23:AG219),"")))</f>
        <v>16.365320512820574</v>
      </c>
      <c r="AI23" s="13">
        <f>IF('Données projet'!$A$62&gt;35,AI22+AH23-AQ22,IF(A23&lt;'Données projet'!$A$62,$AF$205^A23,IF(A23='Données projet'!$A$62,'Données projet'!$B$62,AI22+AH23-AQ22)))</f>
        <v>200.36974358974356</v>
      </c>
      <c r="AJ23" s="13">
        <f>AI23*VLOOKUP('Données projet'!$B$10,Paramètres!$A$1:$I$89,3,0)*VLOOKUP('Données projet'!$B$10,Paramètres!$A$1:$I$89,5,0)</f>
        <v>105.9635352</v>
      </c>
      <c r="AK23" s="13">
        <f t="shared" si="35"/>
        <v>28.377902638327718</v>
      </c>
      <c r="AL23" s="20">
        <f t="shared" si="4"/>
        <v>233.97800423508747</v>
      </c>
      <c r="AM23" s="59">
        <f t="shared" si="5"/>
        <v>450.49270712198319</v>
      </c>
      <c r="AN23" s="59">
        <f ca="1">AVERAGE(OFFSET($AM$3,0,0,'Données projet'!$E$10+1,1))-AVERAGE(OFFSET($H$3,0,0,'Données projet'!$E$10+1,1))</f>
        <v>91.10806741499556</v>
      </c>
      <c r="AO23" s="59">
        <f t="shared" si="36"/>
        <v>267.15937378864987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200.36974358974356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49.198610779162784</v>
      </c>
      <c r="AV23" s="21">
        <f>EXP(-LN(2)/25)*AV22+(1-EXP(-LN(2)/25))/(LN(2)/25)*Calculateur!AQ23*Calculateur!AS23*VLOOKUP('Données projet'!$B$10,Paramètres!$A$1:$I$89,3,0)*0.475*44/12</f>
        <v>10.501049379082465</v>
      </c>
      <c r="AW23" s="21">
        <f>EXP(-LN(2)/2)*AW22+(1-EXP(-LN(2)/2))/(LN(2)/2)*AQ23*AT23*VLOOKUP('Données projet'!$B$10,Paramètres!$A$1:$I$89,3,0)*0.475*44/12</f>
        <v>14.996917114190316</v>
      </c>
      <c r="AX23" s="21">
        <f t="shared" si="6"/>
        <v>74.696577272435562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96.108800038795152</v>
      </c>
      <c r="T24" s="59">
        <f t="shared" si="34"/>
        <v>281.28766686183019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51.221794014130531</v>
      </c>
      <c r="AA24" s="21">
        <f>EXP(-LN(2)/25)*AA23+(1-EXP(-LN(2)/25))/(LN(2)/25)*Calculateur!V24*Calculateur!X24*VLOOKUP('Données projet'!$B$9,Paramètres!$A$1:$I$89,3,0)*0.475*44/12</f>
        <v>10.846616953895859</v>
      </c>
      <c r="AB24" s="21">
        <f>EXP(-LN(2)/2)*AB23+(1-EXP(-LN(2)/2))/(LN(2)/2)*V24*Y24*VLOOKUP('Données projet'!$B$9,Paramètres!$A$1:$I$89,3,0)*0.475*44/12</f>
        <v>11.261332872569801</v>
      </c>
      <c r="AC24" s="22">
        <f t="shared" si="3"/>
        <v>73.329743840596194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91.10806741499556</v>
      </c>
      <c r="AO24" s="59">
        <f t="shared" si="36"/>
        <v>267.15937378864987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48.233856029972912</v>
      </c>
      <c r="AV24" s="21">
        <f>EXP(-LN(2)/25)*AV23+(1-EXP(-LN(2)/25))/(LN(2)/25)*Calculateur!AQ24*Calculateur!AS24*VLOOKUP('Données projet'!$B$10,Paramètres!$A$1:$I$89,3,0)*0.475*44/12</f>
        <v>10.213897631585269</v>
      </c>
      <c r="AW24" s="21">
        <f>EXP(-LN(2)/2)*AW23+(1-EXP(-LN(2)/2))/(LN(2)/2)*AQ24*AT24*VLOOKUP('Données projet'!$B$10,Paramètres!$A$1:$I$89,3,0)*0.475*44/12</f>
        <v>10.604421788336563</v>
      </c>
      <c r="AX24" s="21">
        <f t="shared" si="6"/>
        <v>69.052175449894747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96.108800038795152</v>
      </c>
      <c r="T25" s="59">
        <f t="shared" si="34"/>
        <v>281.28766686183019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50.217365875722869</v>
      </c>
      <c r="AA25" s="21">
        <f>EXP(-LN(2)/25)*AA24+(1-EXP(-LN(2)/25))/(LN(2)/25)*Calculateur!V25*Calculateur!X25*VLOOKUP('Données projet'!$B$9,Paramètres!$A$1:$I$89,3,0)*0.475*44/12</f>
        <v>10.550015642892781</v>
      </c>
      <c r="AB25" s="21">
        <f>EXP(-LN(2)/2)*AB24+(1-EXP(-LN(2)/2))/(LN(2)/2)*V25*Y25*VLOOKUP('Données projet'!$B$9,Paramètres!$A$1:$I$89,3,0)*0.475*44/12</f>
        <v>7.9629648393930896</v>
      </c>
      <c r="AC25" s="22">
        <f t="shared" si="3"/>
        <v>68.730346358008745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91.10806741499556</v>
      </c>
      <c r="AO25" s="59">
        <f t="shared" si="36"/>
        <v>267.15937378864987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47.288019532972363</v>
      </c>
      <c r="AV25" s="21">
        <f>EXP(-LN(2)/25)*AV24+(1-EXP(-LN(2)/25))/(LN(2)/25)*Calculateur!AQ25*Calculateur!AS25*VLOOKUP('Données projet'!$B$10,Paramètres!$A$1:$I$89,3,0)*0.475*44/12</f>
        <v>9.934598063724037</v>
      </c>
      <c r="AW25" s="21">
        <f>EXP(-LN(2)/2)*AW24+(1-EXP(-LN(2)/2))/(LN(2)/2)*AQ25*AT25*VLOOKUP('Données projet'!$B$10,Paramètres!$A$1:$I$89,3,0)*0.475*44/12</f>
        <v>7.4984585570951596</v>
      </c>
      <c r="AX25" s="21">
        <f t="shared" si="6"/>
        <v>64.721076153791557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96.108800038795152</v>
      </c>
      <c r="T26" s="59">
        <f t="shared" si="34"/>
        <v>281.28766686183019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49.232633960468711</v>
      </c>
      <c r="AA26" s="21">
        <f>EXP(-LN(2)/25)*AA25+(1-EXP(-LN(2)/25))/(LN(2)/25)*Calculateur!V26*Calculateur!X26*VLOOKUP('Données projet'!$B$9,Paramètres!$A$1:$I$89,3,0)*0.475*44/12</f>
        <v>10.261524910336668</v>
      </c>
      <c r="AB26" s="21">
        <f>EXP(-LN(2)/2)*AB25+(1-EXP(-LN(2)/2))/(LN(2)/2)*V26*Y26*VLOOKUP('Données projet'!$B$9,Paramètres!$A$1:$I$89,3,0)*0.475*44/12</f>
        <v>5.6306664362849013</v>
      </c>
      <c r="AC26" s="22">
        <f t="shared" si="3"/>
        <v>65.124825307090276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91.10806741499556</v>
      </c>
      <c r="AO26" s="59">
        <f t="shared" si="36"/>
        <v>267.15937378864987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46.360730312774699</v>
      </c>
      <c r="AV26" s="21">
        <f>EXP(-LN(2)/25)*AV25+(1-EXP(-LN(2)/25))/(LN(2)/25)*Calculateur!AQ26*Calculateur!AS26*VLOOKUP('Données projet'!$B$10,Paramètres!$A$1:$I$89,3,0)*0.475*44/12</f>
        <v>9.6629359572336977</v>
      </c>
      <c r="AW26" s="21">
        <f>EXP(-LN(2)/2)*AW25+(1-EXP(-LN(2)/2))/(LN(2)/2)*AQ26*AT26*VLOOKUP('Données projet'!$B$10,Paramètres!$A$1:$I$89,3,0)*0.475*44/12</f>
        <v>5.3022108941682822</v>
      </c>
      <c r="AX26" s="21">
        <f t="shared" si="6"/>
        <v>61.325877164176681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96.108800038795152</v>
      </c>
      <c r="T27" s="59">
        <f t="shared" si="34"/>
        <v>281.28766686183019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48.267212037445525</v>
      </c>
      <c r="AA27" s="21">
        <f>EXP(-LN(2)/25)*AA26+(1-EXP(-LN(2)/25))/(LN(2)/25)*Calculateur!V27*Calculateur!X27*VLOOKUP('Données projet'!$B$9,Paramètres!$A$1:$I$89,3,0)*0.475*44/12</f>
        <v>9.980922972033369</v>
      </c>
      <c r="AB27" s="21">
        <f>EXP(-LN(2)/2)*AB26+(1-EXP(-LN(2)/2))/(LN(2)/2)*V27*Y27*VLOOKUP('Données projet'!$B$9,Paramètres!$A$1:$I$89,3,0)*0.475*44/12</f>
        <v>3.9814824196965453</v>
      </c>
      <c r="AC27" s="22">
        <f t="shared" si="3"/>
        <v>62.229617429175441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91.10806741499556</v>
      </c>
      <c r="AO27" s="59">
        <f t="shared" si="36"/>
        <v>267.15937378864987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45.451624668594533</v>
      </c>
      <c r="AV27" s="21">
        <f>EXP(-LN(2)/25)*AV26+(1-EXP(-LN(2)/25))/(LN(2)/25)*Calculateur!AQ27*Calculateur!AS27*VLOOKUP('Données projet'!$B$10,Paramètres!$A$1:$I$89,3,0)*0.475*44/12</f>
        <v>9.3987024653314251</v>
      </c>
      <c r="AW27" s="21">
        <f>EXP(-LN(2)/2)*AW26+(1-EXP(-LN(2)/2))/(LN(2)/2)*AQ27*AT27*VLOOKUP('Données projet'!$B$10,Paramètres!$A$1:$I$89,3,0)*0.475*44/12</f>
        <v>3.7492292785475803</v>
      </c>
      <c r="AX27" s="21">
        <f t="shared" si="6"/>
        <v>58.59955641247354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96.108800038795152</v>
      </c>
      <c r="T28" s="59">
        <f t="shared" si="34"/>
        <v>281.28766686183019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47.320721449483592</v>
      </c>
      <c r="AA28" s="21">
        <f>EXP(-LN(2)/25)*AA27+(1-EXP(-LN(2)/25))/(LN(2)/25)*Calculateur!V28*Calculateur!X28*VLOOKUP('Données projet'!$B$9,Paramètres!$A$1:$I$89,3,0)*0.475*44/12</f>
        <v>9.7079941084891885</v>
      </c>
      <c r="AB28" s="21">
        <f>EXP(-LN(2)/2)*AB27+(1-EXP(-LN(2)/2))/(LN(2)/2)*V28*Y28*VLOOKUP('Données projet'!$B$9,Paramètres!$A$1:$I$89,3,0)*0.475*44/12</f>
        <v>2.8153332181424511</v>
      </c>
      <c r="AC28" s="22">
        <f t="shared" si="3"/>
        <v>59.84404877611523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91.10806741499556</v>
      </c>
      <c r="AO28" s="59">
        <f t="shared" si="36"/>
        <v>267.15937378864987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44.560346031597049</v>
      </c>
      <c r="AV28" s="21">
        <f>EXP(-LN(2)/25)*AV27+(1-EXP(-LN(2)/25))/(LN(2)/25)*Calculateur!AQ28*Calculateur!AS28*VLOOKUP('Données projet'!$B$10,Paramètres!$A$1:$I$89,3,0)*0.475*44/12</f>
        <v>9.1416944521606549</v>
      </c>
      <c r="AW28" s="21">
        <f>EXP(-LN(2)/2)*AW27+(1-EXP(-LN(2)/2))/(LN(2)/2)*AQ28*AT28*VLOOKUP('Données projet'!$B$10,Paramètres!$A$1:$I$89,3,0)*0.475*44/12</f>
        <v>2.6511054470841415</v>
      </c>
      <c r="AX28" s="21">
        <f t="shared" si="6"/>
        <v>56.353145930841848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96.108800038795152</v>
      </c>
      <c r="T29" s="59">
        <f t="shared" si="34"/>
        <v>281.28766686183019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46.392790964649336</v>
      </c>
      <c r="AA29" s="21">
        <f>EXP(-LN(2)/25)*AA28+(1-EXP(-LN(2)/25))/(LN(2)/25)*Calculateur!V29*Calculateur!X29*VLOOKUP('Données projet'!$B$9,Paramètres!$A$1:$I$89,3,0)*0.475*44/12</f>
        <v>9.4425284990713294</v>
      </c>
      <c r="AB29" s="21">
        <f>EXP(-LN(2)/2)*AB28+(1-EXP(-LN(2)/2))/(LN(2)/2)*V29*Y29*VLOOKUP('Données projet'!$B$9,Paramètres!$A$1:$I$89,3,0)*0.475*44/12</f>
        <v>1.9907412098482729</v>
      </c>
      <c r="AC29" s="22">
        <f t="shared" si="3"/>
        <v>57.826060673568939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91.10806741499556</v>
      </c>
      <c r="AO29" s="59">
        <f t="shared" si="36"/>
        <v>267.15937378864987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43.686544825044791</v>
      </c>
      <c r="AV29" s="21">
        <f>EXP(-LN(2)/25)*AV28+(1-EXP(-LN(2)/25))/(LN(2)/25)*Calculateur!AQ29*Calculateur!AS29*VLOOKUP('Données projet'!$B$10,Paramètres!$A$1:$I$89,3,0)*0.475*44/12</f>
        <v>8.8917143366255047</v>
      </c>
      <c r="AW29" s="21">
        <f>EXP(-LN(2)/2)*AW28+(1-EXP(-LN(2)/2))/(LN(2)/2)*AQ29*AT29*VLOOKUP('Données projet'!$B$10,Paramètres!$A$1:$I$89,3,0)*0.475*44/12</f>
        <v>1.8746146392737904</v>
      </c>
      <c r="AX29" s="21">
        <f t="shared" si="6"/>
        <v>54.452873800944083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96.108800038795152</v>
      </c>
      <c r="T30" s="59">
        <f t="shared" si="34"/>
        <v>281.28766686183019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45.483056630640974</v>
      </c>
      <c r="AA30" s="21">
        <f>EXP(-LN(2)/25)*AA29+(1-EXP(-LN(2)/25))/(LN(2)/25)*Calculateur!V30*Calculateur!X30*VLOOKUP('Données projet'!$B$9,Paramètres!$A$1:$I$89,3,0)*0.475*44/12</f>
        <v>9.1843220607032308</v>
      </c>
      <c r="AB30" s="21">
        <f>EXP(-LN(2)/2)*AB29+(1-EXP(-LN(2)/2))/(LN(2)/2)*V30*Y30*VLOOKUP('Données projet'!$B$9,Paramètres!$A$1:$I$89,3,0)*0.475*44/12</f>
        <v>1.4076666090712258</v>
      </c>
      <c r="AC30" s="22">
        <f t="shared" si="3"/>
        <v>56.075045300415432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91.10806741499556</v>
      </c>
      <c r="AO30" s="59">
        <f t="shared" si="36"/>
        <v>267.15937378864987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42.829878327186918</v>
      </c>
      <c r="AV30" s="21">
        <f>EXP(-LN(2)/25)*AV29+(1-EXP(-LN(2)/25))/(LN(2)/25)*Calculateur!AQ30*Calculateur!AS30*VLOOKUP('Données projet'!$B$10,Paramètres!$A$1:$I$89,3,0)*0.475*44/12</f>
        <v>8.6485699404955447</v>
      </c>
      <c r="AW30" s="21">
        <f>EXP(-LN(2)/2)*AW29+(1-EXP(-LN(2)/2))/(LN(2)/2)*AQ30*AT30*VLOOKUP('Données projet'!$B$10,Paramètres!$A$1:$I$89,3,0)*0.475*44/12</f>
        <v>1.325552723542071</v>
      </c>
      <c r="AX30" s="21">
        <f t="shared" si="6"/>
        <v>52.804000991224541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96.108800038795152</v>
      </c>
      <c r="T31" s="59">
        <f t="shared" si="34"/>
        <v>281.28766686183019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44.591161632039359</v>
      </c>
      <c r="AA31" s="21">
        <f>EXP(-LN(2)/25)*AA30+(1-EXP(-LN(2)/25))/(LN(2)/25)*Calculateur!V31*Calculateur!X31*VLOOKUP('Données projet'!$B$9,Paramètres!$A$1:$I$89,3,0)*0.475*44/12</f>
        <v>8.9331762909707955</v>
      </c>
      <c r="AB31" s="21">
        <f>EXP(-LN(2)/2)*AB30+(1-EXP(-LN(2)/2))/(LN(2)/2)*V31*Y31*VLOOKUP('Données projet'!$B$9,Paramètres!$A$1:$I$89,3,0)*0.475*44/12</f>
        <v>0.99537060492413665</v>
      </c>
      <c r="AC31" s="22">
        <f t="shared" si="3"/>
        <v>54.519708527934284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91.10806741499556</v>
      </c>
      <c r="AO31" s="59">
        <f t="shared" si="36"/>
        <v>267.15937378864987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41.990010536837069</v>
      </c>
      <c r="AV31" s="21">
        <f>EXP(-LN(2)/25)*AV30+(1-EXP(-LN(2)/25))/(LN(2)/25)*Calculateur!AQ31*Calculateur!AS31*VLOOKUP('Données projet'!$B$10,Paramètres!$A$1:$I$89,3,0)*0.475*44/12</f>
        <v>8.4120743406641676</v>
      </c>
      <c r="AW31" s="21">
        <f>EXP(-LN(2)/2)*AW30+(1-EXP(-LN(2)/2))/(LN(2)/2)*AQ31*AT31*VLOOKUP('Données projet'!$B$10,Paramètres!$A$1:$I$89,3,0)*0.475*44/12</f>
        <v>0.9373073196368954</v>
      </c>
      <c r="AX31" s="21">
        <f t="shared" si="6"/>
        <v>51.339392197138132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96.108800038795152</v>
      </c>
      <c r="T32" s="59">
        <f t="shared" si="34"/>
        <v>281.28766686183019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43.716756150358094</v>
      </c>
      <c r="AA32" s="21">
        <f>EXP(-LN(2)/25)*AA31+(1-EXP(-LN(2)/25))/(LN(2)/25)*Calculateur!V32*Calculateur!X32*VLOOKUP('Données projet'!$B$9,Paramètres!$A$1:$I$89,3,0)*0.475*44/12</f>
        <v>8.6888981155188745</v>
      </c>
      <c r="AB32" s="21">
        <f>EXP(-LN(2)/2)*AB31+(1-EXP(-LN(2)/2))/(LN(2)/2)*V32*Y32*VLOOKUP('Données projet'!$B$9,Paramètres!$A$1:$I$89,3,0)*0.475*44/12</f>
        <v>0.70383330453561299</v>
      </c>
      <c r="AC32" s="22">
        <f t="shared" si="3"/>
        <v>53.109487570412583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91.10806741499556</v>
      </c>
      <c r="AO32" s="59">
        <f t="shared" si="36"/>
        <v>267.15937378864987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41.166612041587207</v>
      </c>
      <c r="AV32" s="21">
        <f>EXP(-LN(2)/25)*AV31+(1-EXP(-LN(2)/25))/(LN(2)/25)*Calculateur!AQ32*Calculateur!AS32*VLOOKUP('Données projet'!$B$10,Paramètres!$A$1:$I$89,3,0)*0.475*44/12</f>
        <v>8.1820457254469421</v>
      </c>
      <c r="AW32" s="21">
        <f>EXP(-LN(2)/2)*AW31+(1-EXP(-LN(2)/2))/(LN(2)/2)*AQ32*AT32*VLOOKUP('Données projet'!$B$10,Paramètres!$A$1:$I$89,3,0)*0.475*44/12</f>
        <v>0.6627763617710356</v>
      </c>
      <c r="AX32" s="21">
        <f t="shared" si="6"/>
        <v>50.011434128805185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96.108800038795152</v>
      </c>
      <c r="T33" s="59">
        <f t="shared" si="34"/>
        <v>281.28766686183019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42.859497226837917</v>
      </c>
      <c r="AA33" s="21">
        <f>EXP(-LN(2)/25)*AA32+(1-EXP(-LN(2)/25))/(LN(2)/25)*Calculateur!V33*Calculateur!X33*VLOOKUP('Données projet'!$B$9,Paramètres!$A$1:$I$89,3,0)*0.475*44/12</f>
        <v>8.4512997396207172</v>
      </c>
      <c r="AB33" s="21">
        <f>EXP(-LN(2)/2)*AB32+(1-EXP(-LN(2)/2))/(LN(2)/2)*V33*Y33*VLOOKUP('Données projet'!$B$9,Paramètres!$A$1:$I$89,3,0)*0.475*44/12</f>
        <v>0.49768530246206838</v>
      </c>
      <c r="AC33" s="22">
        <f t="shared" si="3"/>
        <v>51.808482268920699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91.10806741499556</v>
      </c>
      <c r="AO33" s="59">
        <f t="shared" si="36"/>
        <v>267.15937378864987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40.359359888605702</v>
      </c>
      <c r="AV33" s="21">
        <f>EXP(-LN(2)/25)*AV32+(1-EXP(-LN(2)/25))/(LN(2)/25)*Calculateur!AQ33*Calculateur!AS33*VLOOKUP('Données projet'!$B$10,Paramètres!$A$1:$I$89,3,0)*0.475*44/12</f>
        <v>7.9583072548095108</v>
      </c>
      <c r="AW33" s="21">
        <f>EXP(-LN(2)/2)*AW32+(1-EXP(-LN(2)/2))/(LN(2)/2)*AQ33*AT33*VLOOKUP('Données projet'!$B$10,Paramètres!$A$1:$I$89,3,0)*0.475*44/12</f>
        <v>0.46865365981844775</v>
      </c>
      <c r="AX33" s="21">
        <f t="shared" si="6"/>
        <v>48.786320803233664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96.108800038795152</v>
      </c>
      <c r="T34" s="59">
        <f t="shared" si="34"/>
        <v>281.28766686183019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42.019048627931653</v>
      </c>
      <c r="AA34" s="21">
        <f>EXP(-LN(2)/25)*AA33+(1-EXP(-LN(2)/25))/(LN(2)/25)*Calculateur!V34*Calculateur!X34*VLOOKUP('Données projet'!$B$9,Paramètres!$A$1:$I$89,3,0)*0.475*44/12</f>
        <v>8.2201985038062517</v>
      </c>
      <c r="AB34" s="21">
        <f>EXP(-LN(2)/2)*AB33+(1-EXP(-LN(2)/2))/(LN(2)/2)*V34*Y34*VLOOKUP('Données projet'!$B$9,Paramètres!$A$1:$I$89,3,0)*0.475*44/12</f>
        <v>0.35191665226780655</v>
      </c>
      <c r="AC34" s="22">
        <f t="shared" si="3"/>
        <v>50.591163784005708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91.10806741499556</v>
      </c>
      <c r="AO34" s="59">
        <f t="shared" si="36"/>
        <v>267.15937378864987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39.567937457968974</v>
      </c>
      <c r="AV34" s="21">
        <f>EXP(-LN(2)/25)*AV33+(1-EXP(-LN(2)/25))/(LN(2)/25)*Calculateur!AQ34*Calculateur!AS34*VLOOKUP('Données projet'!$B$10,Paramètres!$A$1:$I$89,3,0)*0.475*44/12</f>
        <v>7.7406869244175551</v>
      </c>
      <c r="AW34" s="21">
        <f>EXP(-LN(2)/2)*AW33+(1-EXP(-LN(2)/2))/(LN(2)/2)*AQ34*AT34*VLOOKUP('Données projet'!$B$10,Paramètres!$A$1:$I$89,3,0)*0.475*44/12</f>
        <v>0.33138818088551786</v>
      </c>
      <c r="AX34" s="21">
        <f t="shared" si="6"/>
        <v>47.640012563272045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96.108800038795152</v>
      </c>
      <c r="T35" s="59">
        <f t="shared" si="34"/>
        <v>281.28766686183019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41.195080713426911</v>
      </c>
      <c r="AA35" s="21">
        <f>EXP(-LN(2)/25)*AA34+(1-EXP(-LN(2)/25))/(LN(2)/25)*Calculateur!V35*Calculateur!X35*VLOOKUP('Données projet'!$B$9,Paramètres!$A$1:$I$89,3,0)*0.475*44/12</f>
        <v>7.9954167434382182</v>
      </c>
      <c r="AB35" s="21">
        <f>EXP(-LN(2)/2)*AB34+(1-EXP(-LN(2)/2))/(LN(2)/2)*V35*Y35*VLOOKUP('Données projet'!$B$9,Paramètres!$A$1:$I$89,3,0)*0.475*44/12</f>
        <v>0.24884265123103425</v>
      </c>
      <c r="AC35" s="22">
        <f t="shared" si="3"/>
        <v>49.439340108096168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91.10806741499556</v>
      </c>
      <c r="AO35" s="59">
        <f t="shared" si="36"/>
        <v>267.15937378864987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38.792034338477009</v>
      </c>
      <c r="AV35" s="21">
        <f>EXP(-LN(2)/25)*AV34+(1-EXP(-LN(2)/25))/(LN(2)/25)*Calculateur!AQ35*Calculateur!AS35*VLOOKUP('Données projet'!$B$10,Paramètres!$A$1:$I$89,3,0)*0.475*44/12</f>
        <v>7.5290174334043236</v>
      </c>
      <c r="AW35" s="21">
        <f>EXP(-LN(2)/2)*AW34+(1-EXP(-LN(2)/2))/(LN(2)/2)*AQ35*AT35*VLOOKUP('Données projet'!$B$10,Paramètres!$A$1:$I$89,3,0)*0.475*44/12</f>
        <v>0.23432682990922393</v>
      </c>
      <c r="AX35" s="21">
        <f t="shared" si="6"/>
        <v>46.555378601790551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96.108800038795152</v>
      </c>
      <c r="T36" s="59">
        <f t="shared" si="34"/>
        <v>281.28766686183019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40.387270307154807</v>
      </c>
      <c r="AA36" s="21">
        <f>EXP(-LN(2)/25)*AA35+(1-EXP(-LN(2)/25))/(LN(2)/25)*Calculateur!V36*Calculateur!X36*VLOOKUP('Données projet'!$B$9,Paramètres!$A$1:$I$89,3,0)*0.475*44/12</f>
        <v>7.7767816521282072</v>
      </c>
      <c r="AB36" s="21">
        <f>EXP(-LN(2)/2)*AB35+(1-EXP(-LN(2)/2))/(LN(2)/2)*V36*Y36*VLOOKUP('Données projet'!$B$9,Paramètres!$A$1:$I$89,3,0)*0.475*44/12</f>
        <v>0.1759583261339033</v>
      </c>
      <c r="AC36" s="22">
        <f t="shared" si="3"/>
        <v>48.340010285416916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91.10806741499556</v>
      </c>
      <c r="AO36" s="59">
        <f t="shared" si="36"/>
        <v>267.15937378864987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38.031346205904114</v>
      </c>
      <c r="AV36" s="21">
        <f>EXP(-LN(2)/25)*AV35+(1-EXP(-LN(2)/25))/(LN(2)/25)*Calculateur!AQ36*Calculateur!AS36*VLOOKUP('Données projet'!$B$10,Paramètres!$A$1:$I$89,3,0)*0.475*44/12</f>
        <v>7.3231360557540635</v>
      </c>
      <c r="AW36" s="21">
        <f>EXP(-LN(2)/2)*AW35+(1-EXP(-LN(2)/2))/(LN(2)/2)*AQ36*AT36*VLOOKUP('Données projet'!$B$10,Paramètres!$A$1:$I$89,3,0)*0.475*44/12</f>
        <v>0.16569409044275896</v>
      </c>
      <c r="AX36" s="21">
        <f t="shared" si="6"/>
        <v>45.520176352100933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96.108800038795152</v>
      </c>
      <c r="T37" s="59">
        <f t="shared" si="34"/>
        <v>281.28766686183019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39.595300570234002</v>
      </c>
      <c r="AA37" s="21">
        <f>EXP(-LN(2)/25)*AA36+(1-EXP(-LN(2)/25))/(LN(2)/25)*Calculateur!V37*Calculateur!X37*VLOOKUP('Données projet'!$B$9,Paramètres!$A$1:$I$89,3,0)*0.475*44/12</f>
        <v>7.5641251488875882</v>
      </c>
      <c r="AB37" s="21">
        <f>EXP(-LN(2)/2)*AB36+(1-EXP(-LN(2)/2))/(LN(2)/2)*V37*Y37*VLOOKUP('Données projet'!$B$9,Paramètres!$A$1:$I$89,3,0)*0.475*44/12</f>
        <v>0.12442132561551714</v>
      </c>
      <c r="AC37" s="22">
        <f t="shared" si="3"/>
        <v>47.283847044737108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91.10806741499556</v>
      </c>
      <c r="AO37" s="59">
        <f t="shared" si="36"/>
        <v>267.15937378864987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37.285574703637025</v>
      </c>
      <c r="AV37" s="21">
        <f>EXP(-LN(2)/25)*AV36+(1-EXP(-LN(2)/25))/(LN(2)/25)*Calculateur!AQ37*Calculateur!AS37*VLOOKUP('Données projet'!$B$10,Paramètres!$A$1:$I$89,3,0)*0.475*44/12</f>
        <v>7.1228845152024807</v>
      </c>
      <c r="AW37" s="21">
        <f>EXP(-LN(2)/2)*AW36+(1-EXP(-LN(2)/2))/(LN(2)/2)*AQ37*AT37*VLOOKUP('Données projet'!$B$10,Paramètres!$A$1:$I$89,3,0)*0.475*44/12</f>
        <v>0.11716341495461198</v>
      </c>
      <c r="AX37" s="21">
        <f t="shared" si="6"/>
        <v>44.525622633794114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96.108800038795152</v>
      </c>
      <c r="T38" s="59">
        <f t="shared" si="34"/>
        <v>281.28766686183019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38.818860876800372</v>
      </c>
      <c r="AA38" s="21">
        <f>EXP(-LN(2)/25)*AA37+(1-EXP(-LN(2)/25))/(LN(2)/25)*Calculateur!V38*Calculateur!X38*VLOOKUP('Données projet'!$B$9,Paramètres!$A$1:$I$89,3,0)*0.475*44/12</f>
        <v>7.357283748911204</v>
      </c>
      <c r="AB38" s="21">
        <f>EXP(-LN(2)/2)*AB37+(1-EXP(-LN(2)/2))/(LN(2)/2)*V38*Y38*VLOOKUP('Données projet'!$B$9,Paramètres!$A$1:$I$89,3,0)*0.475*44/12</f>
        <v>8.7979163066951666E-2</v>
      </c>
      <c r="AC38" s="22">
        <f t="shared" si="3"/>
        <v>46.264123788778527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91.10806741499556</v>
      </c>
      <c r="AO38" s="59">
        <f t="shared" si="36"/>
        <v>267.15937378864987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36.554427325653691</v>
      </c>
      <c r="AV38" s="21">
        <f>EXP(-LN(2)/25)*AV37+(1-EXP(-LN(2)/25))/(LN(2)/25)*Calculateur!AQ38*Calculateur!AS38*VLOOKUP('Données projet'!$B$10,Paramètres!$A$1:$I$89,3,0)*0.475*44/12</f>
        <v>6.9281088635580517</v>
      </c>
      <c r="AW38" s="21">
        <f>EXP(-LN(2)/2)*AW37+(1-EXP(-LN(2)/2))/(LN(2)/2)*AQ38*AT38*VLOOKUP('Données projet'!$B$10,Paramètres!$A$1:$I$89,3,0)*0.475*44/12</f>
        <v>8.2847045221379492E-2</v>
      </c>
      <c r="AX38" s="21">
        <f t="shared" si="6"/>
        <v>43.565383234433121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96.108800038795152</v>
      </c>
      <c r="T39" s="59">
        <f t="shared" si="34"/>
        <v>281.28766686183019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38.057646692173527</v>
      </c>
      <c r="AA39" s="21">
        <f>EXP(-LN(2)/25)*AA38+(1-EXP(-LN(2)/25))/(LN(2)/25)*Calculateur!V39*Calculateur!X39*VLOOKUP('Données projet'!$B$9,Paramètres!$A$1:$I$89,3,0)*0.475*44/12</f>
        <v>7.1560984378944896</v>
      </c>
      <c r="AB39" s="21">
        <f>EXP(-LN(2)/2)*AB38+(1-EXP(-LN(2)/2))/(LN(2)/2)*V39*Y39*VLOOKUP('Données projet'!$B$9,Paramètres!$A$1:$I$89,3,0)*0.475*44/12</f>
        <v>6.2210662807758582E-2</v>
      </c>
      <c r="AC39" s="22">
        <f t="shared" si="3"/>
        <v>45.275955792875777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91.10806741499556</v>
      </c>
      <c r="AO39" s="59">
        <f t="shared" si="36"/>
        <v>267.15937378864987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35.83761730179674</v>
      </c>
      <c r="AV39" s="21">
        <f>EXP(-LN(2)/25)*AV38+(1-EXP(-LN(2)/25))/(LN(2)/25)*Calculateur!AQ39*Calculateur!AS39*VLOOKUP('Données projet'!$B$10,Paramètres!$A$1:$I$89,3,0)*0.475*44/12</f>
        <v>6.7386593623506457</v>
      </c>
      <c r="AW39" s="21">
        <f>EXP(-LN(2)/2)*AW38+(1-EXP(-LN(2)/2))/(LN(2)/2)*AQ39*AT39*VLOOKUP('Données projet'!$B$10,Paramètres!$A$1:$I$89,3,0)*0.475*44/12</f>
        <v>5.8581707477305997E-2</v>
      </c>
      <c r="AX39" s="21">
        <f t="shared" si="6"/>
        <v>42.634858371624695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96.108800038795152</v>
      </c>
      <c r="T40" s="59">
        <f t="shared" si="34"/>
        <v>281.28766686183019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37.311359453412408</v>
      </c>
      <c r="AA40" s="21">
        <f>EXP(-LN(2)/25)*AA39+(1-EXP(-LN(2)/25))/(LN(2)/25)*Calculateur!V40*Calculateur!X40*VLOOKUP('Données projet'!$B$9,Paramètres!$A$1:$I$89,3,0)*0.475*44/12</f>
        <v>6.9604145497874033</v>
      </c>
      <c r="AB40" s="21">
        <f>EXP(-LN(2)/2)*AB39+(1-EXP(-LN(2)/2))/(LN(2)/2)*V40*Y40*VLOOKUP('Données projet'!$B$9,Paramètres!$A$1:$I$89,3,0)*0.475*44/12</f>
        <v>4.398958153347584E-2</v>
      </c>
      <c r="AC40" s="22">
        <f t="shared" si="3"/>
        <v>44.315763584733283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91.10806741499556</v>
      </c>
      <c r="AO40" s="59">
        <f t="shared" si="36"/>
        <v>267.15937378864987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35.134863485296684</v>
      </c>
      <c r="AV40" s="21">
        <f>EXP(-LN(2)/25)*AV39+(1-EXP(-LN(2)/25))/(LN(2)/25)*Calculateur!AQ40*Calculateur!AS40*VLOOKUP('Données projet'!$B$10,Paramètres!$A$1:$I$89,3,0)*0.475*44/12</f>
        <v>6.554390367716473</v>
      </c>
      <c r="AW40" s="21">
        <f>EXP(-LN(2)/2)*AW39+(1-EXP(-LN(2)/2))/(LN(2)/2)*AQ40*AT40*VLOOKUP('Données projet'!$B$10,Paramètres!$A$1:$I$89,3,0)*0.475*44/12</f>
        <v>4.1423522610689746E-2</v>
      </c>
      <c r="AX40" s="21">
        <f t="shared" si="6"/>
        <v>41.730677375623848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96.108800038795152</v>
      </c>
      <c r="T41" s="59">
        <f t="shared" si="34"/>
        <v>281.28766686183019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36.579706452213124</v>
      </c>
      <c r="AA41" s="21">
        <f>EXP(-LN(2)/25)*AA40+(1-EXP(-LN(2)/25))/(LN(2)/25)*Calculateur!V41*Calculateur!X41*VLOOKUP('Données projet'!$B$9,Paramètres!$A$1:$I$89,3,0)*0.475*44/12</f>
        <v>6.7700816478911738</v>
      </c>
      <c r="AB41" s="21">
        <f>EXP(-LN(2)/2)*AB40+(1-EXP(-LN(2)/2))/(LN(2)/2)*V41*Y41*VLOOKUP('Données projet'!$B$9,Paramètres!$A$1:$I$89,3,0)*0.475*44/12</f>
        <v>3.1105331403879295E-2</v>
      </c>
      <c r="AC41" s="22">
        <f t="shared" si="3"/>
        <v>43.380893431508177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91.10806741499556</v>
      </c>
      <c r="AO41" s="59">
        <f t="shared" si="36"/>
        <v>267.15937378864987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34.445890242500688</v>
      </c>
      <c r="AV41" s="21">
        <f>EXP(-LN(2)/25)*AV40+(1-EXP(-LN(2)/25))/(LN(2)/25)*Calculateur!AQ41*Calculateur!AS41*VLOOKUP('Données projet'!$B$10,Paramètres!$A$1:$I$89,3,0)*0.475*44/12</f>
        <v>6.3751602184308567</v>
      </c>
      <c r="AW41" s="21">
        <f>EXP(-LN(2)/2)*AW40+(1-EXP(-LN(2)/2))/(LN(2)/2)*AQ41*AT41*VLOOKUP('Données projet'!$B$10,Paramètres!$A$1:$I$89,3,0)*0.475*44/12</f>
        <v>2.9290853738652999E-2</v>
      </c>
      <c r="AX41" s="21">
        <f t="shared" si="6"/>
        <v>40.850341314670196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96.108800038795152</v>
      </c>
      <c r="T42" s="59">
        <f t="shared" si="34"/>
        <v>281.28766686183019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35.862400720103089</v>
      </c>
      <c r="AA42" s="21">
        <f>EXP(-LN(2)/25)*AA41+(1-EXP(-LN(2)/25))/(LN(2)/25)*Calculateur!V42*Calculateur!X42*VLOOKUP('Données projet'!$B$9,Paramètres!$A$1:$I$89,3,0)*0.475*44/12</f>
        <v>6.5849534092064692</v>
      </c>
      <c r="AB42" s="21">
        <f>EXP(-LN(2)/2)*AB41+(1-EXP(-LN(2)/2))/(LN(2)/2)*V42*Y42*VLOOKUP('Données projet'!$B$9,Paramètres!$A$1:$I$89,3,0)*0.475*44/12</f>
        <v>2.1994790766737923E-2</v>
      </c>
      <c r="AC42" s="22">
        <f t="shared" si="3"/>
        <v>42.4693489200763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91.10806741499556</v>
      </c>
      <c r="AO42" s="59">
        <f t="shared" si="36"/>
        <v>267.15937378864987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33.770427344763739</v>
      </c>
      <c r="AV42" s="21">
        <f>EXP(-LN(2)/25)*AV41+(1-EXP(-LN(2)/25))/(LN(2)/25)*Calculateur!AQ42*Calculateur!AS42*VLOOKUP('Données projet'!$B$10,Paramètres!$A$1:$I$89,3,0)*0.475*44/12</f>
        <v>6.2008311270027594</v>
      </c>
      <c r="AW42" s="21">
        <f>EXP(-LN(2)/2)*AW41+(1-EXP(-LN(2)/2))/(LN(2)/2)*AQ42*AT42*VLOOKUP('Données projet'!$B$10,Paramètres!$A$1:$I$89,3,0)*0.475*44/12</f>
        <v>2.0711761305344873E-2</v>
      </c>
      <c r="AX42" s="21">
        <f t="shared" si="6"/>
        <v>39.991970233071839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96.108800038795152</v>
      </c>
      <c r="T43" s="59">
        <f t="shared" si="34"/>
        <v>281.28766686183019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35.159160915886439</v>
      </c>
      <c r="AA43" s="21">
        <f>EXP(-LN(2)/25)*AA42+(1-EXP(-LN(2)/25))/(LN(2)/25)*Calculateur!V43*Calculateur!X43*VLOOKUP('Données projet'!$B$9,Paramètres!$A$1:$I$89,3,0)*0.475*44/12</f>
        <v>6.4048875119440689</v>
      </c>
      <c r="AB43" s="21">
        <f>EXP(-LN(2)/2)*AB42+(1-EXP(-LN(2)/2))/(LN(2)/2)*V43*Y43*VLOOKUP('Données projet'!$B$9,Paramètres!$A$1:$I$89,3,0)*0.475*44/12</f>
        <v>1.5552665701939649E-2</v>
      </c>
      <c r="AC43" s="22">
        <f t="shared" si="3"/>
        <v>41.579601093532446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91.10806741499556</v>
      </c>
      <c r="AO43" s="59">
        <f t="shared" si="36"/>
        <v>267.15937378864987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33.108209862459724</v>
      </c>
      <c r="AV43" s="21">
        <f>EXP(-LN(2)/25)*AV42+(1-EXP(-LN(2)/25))/(LN(2)/25)*Calculateur!AQ43*Calculateur!AS43*VLOOKUP('Données projet'!$B$10,Paramètres!$A$1:$I$89,3,0)*0.475*44/12</f>
        <v>6.0312690737473318</v>
      </c>
      <c r="AW43" s="21">
        <f>EXP(-LN(2)/2)*AW42+(1-EXP(-LN(2)/2))/(LN(2)/2)*AQ43*AT43*VLOOKUP('Données projet'!$B$10,Paramètres!$A$1:$I$89,3,0)*0.475*44/12</f>
        <v>1.4645426869326499E-2</v>
      </c>
      <c r="AX43" s="21">
        <f t="shared" si="6"/>
        <v>39.154124363076384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96.108800038795152</v>
      </c>
      <c r="T44" s="59">
        <f t="shared" si="34"/>
        <v>281.28766686183019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34.469711215296549</v>
      </c>
      <c r="AA44" s="21">
        <f>EXP(-LN(2)/25)*AA43+(1-EXP(-LN(2)/25))/(LN(2)/25)*Calculateur!V44*Calculateur!X44*VLOOKUP('Données projet'!$B$9,Paramètres!$A$1:$I$89,3,0)*0.475*44/12</f>
        <v>6.2297455261115626</v>
      </c>
      <c r="AB44" s="21">
        <f>EXP(-LN(2)/2)*AB43+(1-EXP(-LN(2)/2))/(LN(2)/2)*V44*Y44*VLOOKUP('Données projet'!$B$9,Paramètres!$A$1:$I$89,3,0)*0.475*44/12</f>
        <v>1.0997395383368963E-2</v>
      </c>
      <c r="AC44" s="22">
        <f t="shared" si="3"/>
        <v>40.710454136791483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91.10806741499556</v>
      </c>
      <c r="AO44" s="59">
        <f t="shared" si="36"/>
        <v>267.15937378864987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32.458978061070908</v>
      </c>
      <c r="AV44" s="21">
        <f>EXP(-LN(2)/25)*AV43+(1-EXP(-LN(2)/25))/(LN(2)/25)*Calculateur!AQ44*Calculateur!AS44*VLOOKUP('Données projet'!$B$10,Paramètres!$A$1:$I$89,3,0)*0.475*44/12</f>
        <v>5.8663437037550548</v>
      </c>
      <c r="AW44" s="21">
        <f>EXP(-LN(2)/2)*AW43+(1-EXP(-LN(2)/2))/(LN(2)/2)*AQ44*AT44*VLOOKUP('Données projet'!$B$10,Paramètres!$A$1:$I$89,3,0)*0.475*44/12</f>
        <v>1.0355880652672437E-2</v>
      </c>
      <c r="AX44" s="21">
        <f t="shared" si="6"/>
        <v>38.33567764547864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96.108800038795152</v>
      </c>
      <c r="T45" s="59">
        <f t="shared" si="34"/>
        <v>281.28766686183019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33.793781202812433</v>
      </c>
      <c r="AA45" s="21">
        <f>EXP(-LN(2)/25)*AA44+(1-EXP(-LN(2)/25))/(LN(2)/25)*Calculateur!V45*Calculateur!X45*VLOOKUP('Données projet'!$B$9,Paramètres!$A$1:$I$89,3,0)*0.475*44/12</f>
        <v>6.0593928070919629</v>
      </c>
      <c r="AB45" s="21">
        <f>EXP(-LN(2)/2)*AB44+(1-EXP(-LN(2)/2))/(LN(2)/2)*V45*Y45*VLOOKUP('Données projet'!$B$9,Paramètres!$A$1:$I$89,3,0)*0.475*44/12</f>
        <v>7.7763328509698262E-3</v>
      </c>
      <c r="AC45" s="22">
        <f t="shared" si="3"/>
        <v>39.860950342755366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91.10806741499556</v>
      </c>
      <c r="AO45" s="59">
        <f t="shared" si="36"/>
        <v>267.15937378864987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31.822477299315032</v>
      </c>
      <c r="AV45" s="21">
        <f>EXP(-LN(2)/25)*AV44+(1-EXP(-LN(2)/25))/(LN(2)/25)*Calculateur!AQ45*Calculateur!AS45*VLOOKUP('Données projet'!$B$10,Paramètres!$A$1:$I$89,3,0)*0.475*44/12</f>
        <v>5.7059282266782647</v>
      </c>
      <c r="AW45" s="21">
        <f>EXP(-LN(2)/2)*AW44+(1-EXP(-LN(2)/2))/(LN(2)/2)*AQ45*AT45*VLOOKUP('Données projet'!$B$10,Paramètres!$A$1:$I$89,3,0)*0.475*44/12</f>
        <v>7.3227134346632496E-3</v>
      </c>
      <c r="AX45" s="21">
        <f t="shared" si="6"/>
        <v>37.535728239427961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96.108800038795152</v>
      </c>
      <c r="T46" s="59">
        <f t="shared" si="34"/>
        <v>281.28766686183019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33.13110576559653</v>
      </c>
      <c r="AA46" s="21">
        <f>EXP(-LN(2)/25)*AA45+(1-EXP(-LN(2)/25))/(LN(2)/25)*Calculateur!V46*Calculateur!X46*VLOOKUP('Données projet'!$B$9,Paramètres!$A$1:$I$89,3,0)*0.475*44/12</f>
        <v>5.8936983921324142</v>
      </c>
      <c r="AB46" s="21">
        <f>EXP(-LN(2)/2)*AB45+(1-EXP(-LN(2)/2))/(LN(2)/2)*V46*Y46*VLOOKUP('Données projet'!$B$9,Paramètres!$A$1:$I$89,3,0)*0.475*44/12</f>
        <v>5.4986976916844826E-3</v>
      </c>
      <c r="AC46" s="22">
        <f t="shared" si="3"/>
        <v>39.030302855420629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91.10806741499556</v>
      </c>
      <c r="AO46" s="59">
        <f t="shared" si="36"/>
        <v>267.15937378864987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31.198457929270059</v>
      </c>
      <c r="AV46" s="21">
        <f>EXP(-LN(2)/25)*AV45+(1-EXP(-LN(2)/25))/(LN(2)/25)*Calculateur!AQ46*Calculateur!AS46*VLOOKUP('Données projet'!$B$10,Paramètres!$A$1:$I$89,3,0)*0.475*44/12</f>
        <v>5.5498993192580235</v>
      </c>
      <c r="AW46" s="21">
        <f>EXP(-LN(2)/2)*AW45+(1-EXP(-LN(2)/2))/(LN(2)/2)*AQ46*AT46*VLOOKUP('Données projet'!$B$10,Paramètres!$A$1:$I$89,3,0)*0.475*44/12</f>
        <v>5.1779403263362183E-3</v>
      </c>
      <c r="AX46" s="21">
        <f t="shared" si="6"/>
        <v>36.753535188854414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96.108800038795152</v>
      </c>
      <c r="T47" s="59">
        <f t="shared" si="34"/>
        <v>281.28766686183019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32.481424989512327</v>
      </c>
      <c r="AA47" s="21">
        <f>EXP(-LN(2)/25)*AA46+(1-EXP(-LN(2)/25))/(LN(2)/25)*Calculateur!V47*Calculateur!X47*VLOOKUP('Données projet'!$B$9,Paramètres!$A$1:$I$89,3,0)*0.475*44/12</f>
        <v>5.7325348996634249</v>
      </c>
      <c r="AB47" s="21">
        <f>EXP(-LN(2)/2)*AB46+(1-EXP(-LN(2)/2))/(LN(2)/2)*V47*Y47*VLOOKUP('Données projet'!$B$9,Paramètres!$A$1:$I$89,3,0)*0.475*44/12</f>
        <v>3.8881664254849136E-3</v>
      </c>
      <c r="AC47" s="22">
        <f t="shared" si="3"/>
        <v>38.217848055601237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91.10806741499556</v>
      </c>
      <c r="AO47" s="59">
        <f t="shared" si="36"/>
        <v>267.15937378864987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30.586675198457435</v>
      </c>
      <c r="AV47" s="21">
        <f>EXP(-LN(2)/25)*AV46+(1-EXP(-LN(2)/25))/(LN(2)/25)*Calculateur!AQ47*Calculateur!AS47*VLOOKUP('Données projet'!$B$10,Paramètres!$A$1:$I$89,3,0)*0.475*44/12</f>
        <v>5.3981370305163923</v>
      </c>
      <c r="AW47" s="21">
        <f>EXP(-LN(2)/2)*AW46+(1-EXP(-LN(2)/2))/(LN(2)/2)*AQ47*AT47*VLOOKUP('Données projet'!$B$10,Paramètres!$A$1:$I$89,3,0)*0.475*44/12</f>
        <v>3.6613567173316248E-3</v>
      </c>
      <c r="AX47" s="21">
        <f t="shared" si="6"/>
        <v>35.98847358569116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96.108800038795152</v>
      </c>
      <c r="T48" s="59">
        <f t="shared" si="34"/>
        <v>281.28766686183019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31.844484057180988</v>
      </c>
      <c r="AA48" s="21">
        <f>EXP(-LN(2)/25)*AA47+(1-EXP(-LN(2)/25))/(LN(2)/25)*Calculateur!V48*Calculateur!X48*VLOOKUP('Données projet'!$B$9,Paramètres!$A$1:$I$89,3,0)*0.475*44/12</f>
        <v>5.5757784313712202</v>
      </c>
      <c r="AB48" s="21">
        <f>EXP(-LN(2)/2)*AB47+(1-EXP(-LN(2)/2))/(LN(2)/2)*V48*Y48*VLOOKUP('Données projet'!$B$9,Paramètres!$A$1:$I$89,3,0)*0.475*44/12</f>
        <v>2.7493488458422417E-3</v>
      </c>
      <c r="AC48" s="22">
        <f t="shared" si="3"/>
        <v>37.42301183739805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91.10806741499556</v>
      </c>
      <c r="AO48" s="59">
        <f t="shared" si="36"/>
        <v>267.15937378864987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29.986889153845425</v>
      </c>
      <c r="AV48" s="21">
        <f>EXP(-LN(2)/25)*AV47+(1-EXP(-LN(2)/25))/(LN(2)/25)*Calculateur!AQ48*Calculateur!AS48*VLOOKUP('Données projet'!$B$10,Paramètres!$A$1:$I$89,3,0)*0.475*44/12</f>
        <v>5.2505246895412325</v>
      </c>
      <c r="AW48" s="21">
        <f>EXP(-LN(2)/2)*AW47+(1-EXP(-LN(2)/2))/(LN(2)/2)*AQ48*AT48*VLOOKUP('Données projet'!$B$10,Paramètres!$A$1:$I$89,3,0)*0.475*44/12</f>
        <v>2.5889701631681091E-3</v>
      </c>
      <c r="AX48" s="21">
        <f t="shared" si="6"/>
        <v>35.240002813549822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96.108800038795152</v>
      </c>
      <c r="T49" s="59">
        <f t="shared" si="34"/>
        <v>281.28766686183019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31.220033148037061</v>
      </c>
      <c r="AA49" s="21">
        <f>EXP(-LN(2)/25)*AA48+(1-EXP(-LN(2)/25))/(LN(2)/25)*Calculateur!V49*Calculateur!X49*VLOOKUP('Données projet'!$B$9,Paramètres!$A$1:$I$89,3,0)*0.475*44/12</f>
        <v>5.4233084769479305</v>
      </c>
      <c r="AB49" s="21">
        <f>EXP(-LN(2)/2)*AB48+(1-EXP(-LN(2)/2))/(LN(2)/2)*V49*Y49*VLOOKUP('Données projet'!$B$9,Paramètres!$A$1:$I$89,3,0)*0.475*44/12</f>
        <v>1.9440832127424572E-3</v>
      </c>
      <c r="AC49" s="22">
        <f t="shared" si="3"/>
        <v>36.645285708197733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91.10806741499556</v>
      </c>
      <c r="AO49" s="59">
        <f t="shared" si="36"/>
        <v>267.15937378864987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29.398864547734892</v>
      </c>
      <c r="AV49" s="21">
        <f>EXP(-LN(2)/25)*AV48+(1-EXP(-LN(2)/25))/(LN(2)/25)*Calculateur!AQ49*Calculateur!AS49*VLOOKUP('Données projet'!$B$10,Paramètres!$A$1:$I$89,3,0)*0.475*44/12</f>
        <v>5.1069488157926344</v>
      </c>
      <c r="AW49" s="21">
        <f>EXP(-LN(2)/2)*AW48+(1-EXP(-LN(2)/2))/(LN(2)/2)*AQ49*AT49*VLOOKUP('Données projet'!$B$10,Paramètres!$A$1:$I$89,3,0)*0.475*44/12</f>
        <v>1.8306783586658124E-3</v>
      </c>
      <c r="AX49" s="21">
        <f t="shared" si="6"/>
        <v>34.507644041886188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96.108800038795152</v>
      </c>
      <c r="T50" s="59">
        <f t="shared" si="34"/>
        <v>281.28766686183019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30.607827340343999</v>
      </c>
      <c r="AA50" s="21">
        <f>EXP(-LN(2)/25)*AA49+(1-EXP(-LN(2)/25))/(LN(2)/25)*Calculateur!V50*Calculateur!X50*VLOOKUP('Données projet'!$B$9,Paramètres!$A$1:$I$89,3,0)*0.475*44/12</f>
        <v>5.2750078214463914</v>
      </c>
      <c r="AB50" s="21">
        <f>EXP(-LN(2)/2)*AB49+(1-EXP(-LN(2)/2))/(LN(2)/2)*V50*Y50*VLOOKUP('Données projet'!$B$9,Paramètres!$A$1:$I$89,3,0)*0.475*44/12</f>
        <v>1.3746744229211211E-3</v>
      </c>
      <c r="AC50" s="22">
        <f t="shared" si="3"/>
        <v>35.884209836213309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91.10806741499556</v>
      </c>
      <c r="AO50" s="59">
        <f t="shared" si="36"/>
        <v>267.15937378864987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28.822370745490591</v>
      </c>
      <c r="AV50" s="21">
        <f>EXP(-LN(2)/25)*AV49+(1-EXP(-LN(2)/25))/(LN(2)/25)*Calculateur!AQ50*Calculateur!AS50*VLOOKUP('Données projet'!$B$10,Paramètres!$A$1:$I$89,3,0)*0.475*44/12</f>
        <v>4.9672990318620185</v>
      </c>
      <c r="AW50" s="21">
        <f>EXP(-LN(2)/2)*AW49+(1-EXP(-LN(2)/2))/(LN(2)/2)*AQ50*AT50*VLOOKUP('Données projet'!$B$10,Paramètres!$A$1:$I$89,3,0)*0.475*44/12</f>
        <v>1.2944850815840546E-3</v>
      </c>
      <c r="AX50" s="21">
        <f t="shared" si="6"/>
        <v>33.790964262434194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96.108800038795152</v>
      </c>
      <c r="T51" s="59">
        <f t="shared" si="34"/>
        <v>281.28766686183019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30.007626515131125</v>
      </c>
      <c r="AA51" s="21">
        <f>EXP(-LN(2)/25)*AA50+(1-EXP(-LN(2)/25))/(LN(2)/25)*Calculateur!V51*Calculateur!X51*VLOOKUP('Données projet'!$B$9,Paramètres!$A$1:$I$89,3,0)*0.475*44/12</f>
        <v>5.1307624551683348</v>
      </c>
      <c r="AB51" s="21">
        <f>EXP(-LN(2)/2)*AB50+(1-EXP(-LN(2)/2))/(LN(2)/2)*V51*Y51*VLOOKUP('Données projet'!$B$9,Paramètres!$A$1:$I$89,3,0)*0.475*44/12</f>
        <v>9.7204160637122871E-4</v>
      </c>
      <c r="AC51" s="22">
        <f t="shared" si="3"/>
        <v>35.139361011905834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91.10806741499556</v>
      </c>
      <c r="AO51" s="59">
        <f t="shared" si="36"/>
        <v>267.15937378864987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28.257181635081803</v>
      </c>
      <c r="AV51" s="21">
        <f>EXP(-LN(2)/25)*AV50+(1-EXP(-LN(2)/25))/(LN(2)/25)*Calculateur!AQ51*Calculateur!AS51*VLOOKUP('Données projet'!$B$10,Paramètres!$A$1:$I$89,3,0)*0.475*44/12</f>
        <v>4.8314679786168488</v>
      </c>
      <c r="AW51" s="21">
        <f>EXP(-LN(2)/2)*AW50+(1-EXP(-LN(2)/2))/(LN(2)/2)*AQ51*AT51*VLOOKUP('Données projet'!$B$10,Paramètres!$A$1:$I$89,3,0)*0.475*44/12</f>
        <v>9.153391793329062E-4</v>
      </c>
      <c r="AX51" s="21">
        <f t="shared" si="6"/>
        <v>33.089564952877986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96.108800038795152</v>
      </c>
      <c r="T52" s="59">
        <f t="shared" si="34"/>
        <v>281.28766686183019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29.419195262014323</v>
      </c>
      <c r="AA52" s="21">
        <f>EXP(-LN(2)/25)*AA51+(1-EXP(-LN(2)/25))/(LN(2)/25)*Calculateur!V52*Calculateur!X52*VLOOKUP('Données projet'!$B$9,Paramètres!$A$1:$I$89,3,0)*0.475*44/12</f>
        <v>4.9904614860166854</v>
      </c>
      <c r="AB52" s="21">
        <f>EXP(-LN(2)/2)*AB51+(1-EXP(-LN(2)/2))/(LN(2)/2)*V52*Y52*VLOOKUP('Données projet'!$B$9,Paramètres!$A$1:$I$89,3,0)*0.475*44/12</f>
        <v>6.8733721146056065E-4</v>
      </c>
      <c r="AC52" s="22">
        <f t="shared" si="3"/>
        <v>34.410344085242471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91.10806741499556</v>
      </c>
      <c r="AO52" s="59">
        <f t="shared" si="36"/>
        <v>267.15937378864987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27.703075538396813</v>
      </c>
      <c r="AV52" s="21">
        <f>EXP(-LN(2)/25)*AV51+(1-EXP(-LN(2)/25))/(LN(2)/25)*Calculateur!AQ52*Calculateur!AS52*VLOOKUP('Données projet'!$B$10,Paramètres!$A$1:$I$89,3,0)*0.475*44/12</f>
        <v>4.6993512326657125</v>
      </c>
      <c r="AW52" s="21">
        <f>EXP(-LN(2)/2)*AW51+(1-EXP(-LN(2)/2))/(LN(2)/2)*AQ52*AT52*VLOOKUP('Données projet'!$B$10,Paramètres!$A$1:$I$89,3,0)*0.475*44/12</f>
        <v>6.4724254079202728E-4</v>
      </c>
      <c r="AX52" s="21">
        <f t="shared" si="6"/>
        <v>32.403074013603316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96.108800038795152</v>
      </c>
      <c r="T53" s="59">
        <f t="shared" si="34"/>
        <v>281.28766686183019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28.842302786863517</v>
      </c>
      <c r="AA53" s="21">
        <f>EXP(-LN(2)/25)*AA52+(1-EXP(-LN(2)/25))/(LN(2)/25)*Calculateur!V53*Calculateur!X53*VLOOKUP('Données projet'!$B$9,Paramètres!$A$1:$I$89,3,0)*0.475*44/12</f>
        <v>4.8539970542445952</v>
      </c>
      <c r="AB53" s="21">
        <f>EXP(-LN(2)/2)*AB52+(1-EXP(-LN(2)/2))/(LN(2)/2)*V53*Y53*VLOOKUP('Données projet'!$B$9,Paramètres!$A$1:$I$89,3,0)*0.475*44/12</f>
        <v>4.8602080318561441E-4</v>
      </c>
      <c r="AC53" s="22">
        <f t="shared" si="3"/>
        <v>33.696785861911302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91.10806741499556</v>
      </c>
      <c r="AO53" s="59">
        <f t="shared" si="36"/>
        <v>267.15937378864987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27.159835124296471</v>
      </c>
      <c r="AV53" s="21">
        <f>EXP(-LN(2)/25)*AV52+(1-EXP(-LN(2)/25))/(LN(2)/25)*Calculateur!AQ53*Calculateur!AS53*VLOOKUP('Données projet'!$B$10,Paramètres!$A$1:$I$89,3,0)*0.475*44/12</f>
        <v>4.5708472260803275</v>
      </c>
      <c r="AW53" s="21">
        <f>EXP(-LN(2)/2)*AW52+(1-EXP(-LN(2)/2))/(LN(2)/2)*AQ53*AT53*VLOOKUP('Données projet'!$B$10,Paramètres!$A$1:$I$89,3,0)*0.475*44/12</f>
        <v>4.576695896664531E-4</v>
      </c>
      <c r="AX53" s="21">
        <f t="shared" si="6"/>
        <v>31.731140019966467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96.108800038795152</v>
      </c>
      <c r="T54" s="59">
        <f t="shared" si="34"/>
        <v>281.28766686183019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28.27672282128075</v>
      </c>
      <c r="AA54" s="21">
        <f>EXP(-LN(2)/25)*AA53+(1-EXP(-LN(2)/25))/(LN(2)/25)*Calculateur!V54*Calculateur!X54*VLOOKUP('Données projet'!$B$9,Paramètres!$A$1:$I$89,3,0)*0.475*44/12</f>
        <v>4.7212642495356656</v>
      </c>
      <c r="AB54" s="21">
        <f>EXP(-LN(2)/2)*AB53+(1-EXP(-LN(2)/2))/(LN(2)/2)*V54*Y54*VLOOKUP('Données projet'!$B$9,Paramètres!$A$1:$I$89,3,0)*0.475*44/12</f>
        <v>3.4366860573028038E-4</v>
      </c>
      <c r="AC54" s="22">
        <f t="shared" si="3"/>
        <v>32.998330739422144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91.10806741499556</v>
      </c>
      <c r="AO54" s="59">
        <f t="shared" si="36"/>
        <v>267.15937378864987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26.6272473233727</v>
      </c>
      <c r="AV54" s="21">
        <f>EXP(-LN(2)/25)*AV53+(1-EXP(-LN(2)/25))/(LN(2)/25)*Calculateur!AQ54*Calculateur!AS54*VLOOKUP('Données projet'!$B$10,Paramètres!$A$1:$I$89,3,0)*0.475*44/12</f>
        <v>4.4458571683127523</v>
      </c>
      <c r="AW54" s="21">
        <f>EXP(-LN(2)/2)*AW53+(1-EXP(-LN(2)/2))/(LN(2)/2)*AQ54*AT54*VLOOKUP('Données projet'!$B$10,Paramètres!$A$1:$I$89,3,0)*0.475*44/12</f>
        <v>3.2362127039601364E-4</v>
      </c>
      <c r="AX54" s="21">
        <f t="shared" si="6"/>
        <v>31.073428112955849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96.108800038795152</v>
      </c>
      <c r="T55" s="59">
        <f t="shared" si="34"/>
        <v>281.28766686183019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27.722233533853345</v>
      </c>
      <c r="AA55" s="21">
        <f>EXP(-LN(2)/25)*AA54+(1-EXP(-LN(2)/25))/(LN(2)/25)*Calculateur!V55*Calculateur!X55*VLOOKUP('Données projet'!$B$9,Paramètres!$A$1:$I$89,3,0)*0.475*44/12</f>
        <v>4.5921610303516163</v>
      </c>
      <c r="AB55" s="21">
        <f>EXP(-LN(2)/2)*AB54+(1-EXP(-LN(2)/2))/(LN(2)/2)*V55*Y55*VLOOKUP('Données projet'!$B$9,Paramètres!$A$1:$I$89,3,0)*0.475*44/12</f>
        <v>2.4301040159280726E-4</v>
      </c>
      <c r="AC55" s="22">
        <f t="shared" si="3"/>
        <v>32.31463757460655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91.10806741499556</v>
      </c>
      <c r="AO55" s="59">
        <f t="shared" si="36"/>
        <v>267.15937378864987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26.105103244378562</v>
      </c>
      <c r="AV55" s="21">
        <f>EXP(-LN(2)/25)*AV54+(1-EXP(-LN(2)/25))/(LN(2)/25)*Calculateur!AQ55*Calculateur!AS55*VLOOKUP('Données projet'!$B$10,Paramètres!$A$1:$I$89,3,0)*0.475*44/12</f>
        <v>4.3242849702477724</v>
      </c>
      <c r="AW55" s="21">
        <f>EXP(-LN(2)/2)*AW54+(1-EXP(-LN(2)/2))/(LN(2)/2)*AQ55*AT55*VLOOKUP('Données projet'!$B$10,Paramètres!$A$1:$I$89,3,0)*0.475*44/12</f>
        <v>2.2883479483322655E-4</v>
      </c>
      <c r="AX55" s="21">
        <f t="shared" si="6"/>
        <v>30.429617049421168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96.108800038795152</v>
      </c>
      <c r="T56" s="59">
        <f t="shared" si="34"/>
        <v>281.28766686183019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27.178617443147321</v>
      </c>
      <c r="AA56" s="21">
        <f>EXP(-LN(2)/25)*AA55+(1-EXP(-LN(2)/25))/(LN(2)/25)*Calculateur!V56*Calculateur!X56*VLOOKUP('Données projet'!$B$9,Paramètres!$A$1:$I$89,3,0)*0.475*44/12</f>
        <v>4.4665881454853986</v>
      </c>
      <c r="AB56" s="21">
        <f>EXP(-LN(2)/2)*AB55+(1-EXP(-LN(2)/2))/(LN(2)/2)*V56*Y56*VLOOKUP('Données projet'!$B$9,Paramètres!$A$1:$I$89,3,0)*0.475*44/12</f>
        <v>1.7183430286514022E-4</v>
      </c>
      <c r="AC56" s="22">
        <f t="shared" si="3"/>
        <v>31.645377422935585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91.10806741499556</v>
      </c>
      <c r="AO56" s="59">
        <f t="shared" si="36"/>
        <v>267.15937378864987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25.593198092297058</v>
      </c>
      <c r="AV56" s="21">
        <f>EXP(-LN(2)/25)*AV55+(1-EXP(-LN(2)/25))/(LN(2)/25)*Calculateur!AQ56*Calculateur!AS56*VLOOKUP('Données projet'!$B$10,Paramètres!$A$1:$I$89,3,0)*0.475*44/12</f>
        <v>4.2060371703320838</v>
      </c>
      <c r="AW56" s="21">
        <f>EXP(-LN(2)/2)*AW55+(1-EXP(-LN(2)/2))/(LN(2)/2)*AQ56*AT56*VLOOKUP('Données projet'!$B$10,Paramètres!$A$1:$I$89,3,0)*0.475*44/12</f>
        <v>1.6181063519800682E-4</v>
      </c>
      <c r="AX56" s="21">
        <f t="shared" si="6"/>
        <v>29.799397073264341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96.108800038795152</v>
      </c>
      <c r="T57" s="59">
        <f t="shared" si="34"/>
        <v>281.28766686183019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26.645661332406966</v>
      </c>
      <c r="AA57" s="21">
        <f>EXP(-LN(2)/25)*AA56+(1-EXP(-LN(2)/25))/(LN(2)/25)*Calculateur!V57*Calculateur!X57*VLOOKUP('Données projet'!$B$9,Paramètres!$A$1:$I$89,3,0)*0.475*44/12</f>
        <v>4.3444490577594381</v>
      </c>
      <c r="AB57" s="21">
        <f>EXP(-LN(2)/2)*AB56+(1-EXP(-LN(2)/2))/(LN(2)/2)*V57*Y57*VLOOKUP('Données projet'!$B$9,Paramètres!$A$1:$I$89,3,0)*0.475*44/12</f>
        <v>1.2150520079640364E-4</v>
      </c>
      <c r="AC57" s="22">
        <f t="shared" si="3"/>
        <v>30.990231895367199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91.10806741499556</v>
      </c>
      <c r="AO57" s="59">
        <f t="shared" si="36"/>
        <v>267.15937378864987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25.09133108801656</v>
      </c>
      <c r="AV57" s="21">
        <f>EXP(-LN(2)/25)*AV56+(1-EXP(-LN(2)/25))/(LN(2)/25)*Calculateur!AQ57*Calculateur!AS57*VLOOKUP('Données projet'!$B$10,Paramètres!$A$1:$I$89,3,0)*0.475*44/12</f>
        <v>4.091022862723471</v>
      </c>
      <c r="AW57" s="21">
        <f>EXP(-LN(2)/2)*AW56+(1-EXP(-LN(2)/2))/(LN(2)/2)*AQ57*AT57*VLOOKUP('Données projet'!$B$10,Paramètres!$A$1:$I$89,3,0)*0.475*44/12</f>
        <v>1.1441739741661328E-4</v>
      </c>
      <c r="AX57" s="21">
        <f t="shared" si="6"/>
        <v>29.182468368137446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96.108800038795152</v>
      </c>
      <c r="T58" s="59">
        <f t="shared" si="34"/>
        <v>281.28766686183019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26.123156165927103</v>
      </c>
      <c r="AA58" s="21">
        <f>EXP(-LN(2)/25)*AA57+(1-EXP(-LN(2)/25))/(LN(2)/25)*Calculateur!V58*Calculateur!X58*VLOOKUP('Données projet'!$B$9,Paramètres!$A$1:$I$89,3,0)*0.475*44/12</f>
        <v>4.2256498698103595</v>
      </c>
      <c r="AB58" s="21">
        <f>EXP(-LN(2)/2)*AB57+(1-EXP(-LN(2)/2))/(LN(2)/2)*V58*Y58*VLOOKUP('Données projet'!$B$9,Paramètres!$A$1:$I$89,3,0)*0.475*44/12</f>
        <v>8.5917151432570121E-5</v>
      </c>
      <c r="AC58" s="22">
        <f t="shared" si="3"/>
        <v>30.348891952888895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91.10806741499556</v>
      </c>
      <c r="AO58" s="59">
        <f t="shared" si="36"/>
        <v>267.15937378864987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24.599305389581353</v>
      </c>
      <c r="AV58" s="21">
        <f>EXP(-LN(2)/25)*AV57+(1-EXP(-LN(2)/25))/(LN(2)/25)*Calculateur!AQ58*Calculateur!AS58*VLOOKUP('Données projet'!$B$10,Paramètres!$A$1:$I$89,3,0)*0.475*44/12</f>
        <v>3.9791536274047554</v>
      </c>
      <c r="AW58" s="21">
        <f>EXP(-LN(2)/2)*AW57+(1-EXP(-LN(2)/2))/(LN(2)/2)*AQ58*AT58*VLOOKUP('Données projet'!$B$10,Paramètres!$A$1:$I$89,3,0)*0.475*44/12</f>
        <v>8.090531759900341E-5</v>
      </c>
      <c r="AX58" s="21">
        <f t="shared" si="6"/>
        <v>28.578539922303708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96.108800038795152</v>
      </c>
      <c r="T59" s="59">
        <f t="shared" si="34"/>
        <v>281.28766686183019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25.610897007065226</v>
      </c>
      <c r="AA59" s="21">
        <f>EXP(-LN(2)/25)*AA58+(1-EXP(-LN(2)/25))/(LN(2)/25)*Calculateur!V59*Calculateur!X59*VLOOKUP('Données projet'!$B$9,Paramètres!$A$1:$I$89,3,0)*0.475*44/12</f>
        <v>4.1100992519031267</v>
      </c>
      <c r="AB59" s="21">
        <f>EXP(-LN(2)/2)*AB58+(1-EXP(-LN(2)/2))/(LN(2)/2)*V59*Y59*VLOOKUP('Données projet'!$B$9,Paramètres!$A$1:$I$89,3,0)*0.475*44/12</f>
        <v>6.0752600398201835E-5</v>
      </c>
      <c r="AC59" s="22">
        <f t="shared" si="3"/>
        <v>29.72105701156875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91.10806741499556</v>
      </c>
      <c r="AO59" s="59">
        <f t="shared" si="36"/>
        <v>267.15937378864987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24.116928014986421</v>
      </c>
      <c r="AV59" s="21">
        <f>EXP(-LN(2)/25)*AV58+(1-EXP(-LN(2)/25))/(LN(2)/25)*Calculateur!AQ59*Calculateur!AS59*VLOOKUP('Données projet'!$B$10,Paramètres!$A$1:$I$89,3,0)*0.475*44/12</f>
        <v>3.8703434622087776</v>
      </c>
      <c r="AW59" s="21">
        <f>EXP(-LN(2)/2)*AW58+(1-EXP(-LN(2)/2))/(LN(2)/2)*AQ59*AT59*VLOOKUP('Données projet'!$B$10,Paramètres!$A$1:$I$89,3,0)*0.475*44/12</f>
        <v>5.7208698708306638E-5</v>
      </c>
      <c r="AX59" s="21">
        <f t="shared" si="6"/>
        <v>27.987328685893907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96.108800038795152</v>
      </c>
      <c r="T60" s="59">
        <f t="shared" si="34"/>
        <v>281.28766686183019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25.108682937861396</v>
      </c>
      <c r="AA60" s="21">
        <f>EXP(-LN(2)/25)*AA59+(1-EXP(-LN(2)/25))/(LN(2)/25)*Calculateur!V60*Calculateur!X60*VLOOKUP('Données projet'!$B$9,Paramètres!$A$1:$I$89,3,0)*0.475*44/12</f>
        <v>3.99770837171911</v>
      </c>
      <c r="AB60" s="21">
        <f>EXP(-LN(2)/2)*AB59+(1-EXP(-LN(2)/2))/(LN(2)/2)*V60*Y60*VLOOKUP('Données projet'!$B$9,Paramètres!$A$1:$I$89,3,0)*0.475*44/12</f>
        <v>4.2958575716285067E-5</v>
      </c>
      <c r="AC60" s="22">
        <f t="shared" si="3"/>
        <v>29.106434268156221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91.10806741499556</v>
      </c>
      <c r="AO60" s="59">
        <f t="shared" si="36"/>
        <v>267.15937378864987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23.644009766486146</v>
      </c>
      <c r="AV60" s="21">
        <f>EXP(-LN(2)/25)*AV59+(1-EXP(-LN(2)/25))/(LN(2)/25)*Calculateur!AQ60*Calculateur!AS60*VLOOKUP('Données projet'!$B$10,Paramètres!$A$1:$I$89,3,0)*0.475*44/12</f>
        <v>3.7645087167021618</v>
      </c>
      <c r="AW60" s="21">
        <f>EXP(-LN(2)/2)*AW59+(1-EXP(-LN(2)/2))/(LN(2)/2)*AQ60*AT60*VLOOKUP('Données projet'!$B$10,Paramètres!$A$1:$I$89,3,0)*0.475*44/12</f>
        <v>4.0452658799501705E-5</v>
      </c>
      <c r="AX60" s="21">
        <f t="shared" si="6"/>
        <v>27.408558935847108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96.108800038795152</v>
      </c>
      <c r="T61" s="59">
        <f t="shared" si="34"/>
        <v>281.28766686183019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24.616316980234316</v>
      </c>
      <c r="AA61" s="21">
        <f>EXP(-LN(2)/25)*AA60+(1-EXP(-LN(2)/25))/(LN(2)/25)*Calculateur!V61*Calculateur!X61*VLOOKUP('Données projet'!$B$9,Paramètres!$A$1:$I$89,3,0)*0.475*44/12</f>
        <v>3.8883908260641045</v>
      </c>
      <c r="AB61" s="21">
        <f>EXP(-LN(2)/2)*AB60+(1-EXP(-LN(2)/2))/(LN(2)/2)*V61*Y61*VLOOKUP('Données projet'!$B$9,Paramètres!$A$1:$I$89,3,0)*0.475*44/12</f>
        <v>3.0376300199100921E-5</v>
      </c>
      <c r="AC61" s="22">
        <f t="shared" si="3"/>
        <v>28.504738182598619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91.10806741499556</v>
      </c>
      <c r="AO61" s="59">
        <f t="shared" si="36"/>
        <v>267.15937378864987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23.180365156387314</v>
      </c>
      <c r="AV61" s="21">
        <f>EXP(-LN(2)/25)*AV60+(1-EXP(-LN(2)/25))/(LN(2)/25)*Calculateur!AQ61*Calculateur!AS61*VLOOKUP('Données projet'!$B$10,Paramètres!$A$1:$I$89,3,0)*0.475*44/12</f>
        <v>3.6615680278770317</v>
      </c>
      <c r="AW61" s="21">
        <f>EXP(-LN(2)/2)*AW60+(1-EXP(-LN(2)/2))/(LN(2)/2)*AQ61*AT61*VLOOKUP('Données projet'!$B$10,Paramètres!$A$1:$I$89,3,0)*0.475*44/12</f>
        <v>2.8604349354153319E-5</v>
      </c>
      <c r="AX61" s="21">
        <f t="shared" si="6"/>
        <v>26.841961788613698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96.108800038795152</v>
      </c>
      <c r="T62" s="59">
        <f t="shared" si="34"/>
        <v>281.28766686183019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24.133606018722723</v>
      </c>
      <c r="AA62" s="21">
        <f>EXP(-LN(2)/25)*AA61+(1-EXP(-LN(2)/25))/(LN(2)/25)*Calculateur!V62*Calculateur!X62*VLOOKUP('Données projet'!$B$9,Paramètres!$A$1:$I$89,3,0)*0.475*44/12</f>
        <v>3.782062574443795</v>
      </c>
      <c r="AB62" s="21">
        <f>EXP(-LN(2)/2)*AB61+(1-EXP(-LN(2)/2))/(LN(2)/2)*V62*Y62*VLOOKUP('Données projet'!$B$9,Paramètres!$A$1:$I$89,3,0)*0.475*44/12</f>
        <v>2.1479287858142537E-5</v>
      </c>
      <c r="AC62" s="22">
        <f t="shared" si="3"/>
        <v>27.915690072454378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91.10806741499556</v>
      </c>
      <c r="AO62" s="59">
        <f t="shared" si="36"/>
        <v>267.15937378864987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22.725812334297231</v>
      </c>
      <c r="AV62" s="21">
        <f>EXP(-LN(2)/25)*AV61+(1-EXP(-LN(2)/25))/(LN(2)/25)*Calculateur!AQ62*Calculateur!AS62*VLOOKUP('Données projet'!$B$10,Paramètres!$A$1:$I$89,3,0)*0.475*44/12</f>
        <v>3.5614422576012403</v>
      </c>
      <c r="AW62" s="21">
        <f>EXP(-LN(2)/2)*AW61+(1-EXP(-LN(2)/2))/(LN(2)/2)*AQ62*AT62*VLOOKUP('Données projet'!$B$10,Paramètres!$A$1:$I$89,3,0)*0.475*44/12</f>
        <v>2.0226329399750853E-5</v>
      </c>
      <c r="AX62" s="21">
        <f t="shared" si="6"/>
        <v>26.287274818227871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96.108800038795152</v>
      </c>
      <c r="T63" s="59">
        <f t="shared" si="34"/>
        <v>281.28766686183019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23.660360724741757</v>
      </c>
      <c r="AA63" s="21">
        <f>EXP(-LN(2)/25)*AA62+(1-EXP(-LN(2)/25))/(LN(2)/25)*Calculateur!V63*Calculateur!X63*VLOOKUP('Données projet'!$B$9,Paramètres!$A$1:$I$89,3,0)*0.475*44/12</f>
        <v>3.6786418744556029</v>
      </c>
      <c r="AB63" s="21">
        <f>EXP(-LN(2)/2)*AB62+(1-EXP(-LN(2)/2))/(LN(2)/2)*V63*Y63*VLOOKUP('Données projet'!$B$9,Paramètres!$A$1:$I$89,3,0)*0.475*44/12</f>
        <v>1.5188150099550464E-5</v>
      </c>
      <c r="AC63" s="22">
        <f t="shared" si="3"/>
        <v>27.339017787347462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91.10806741499556</v>
      </c>
      <c r="AO63" s="59">
        <f t="shared" si="36"/>
        <v>267.15937378864987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22.280173015798489</v>
      </c>
      <c r="AV63" s="21">
        <f>EXP(-LN(2)/25)*AV62+(1-EXP(-LN(2)/25))/(LN(2)/25)*Calculateur!AQ63*Calculateur!AS63*VLOOKUP('Données projet'!$B$10,Paramètres!$A$1:$I$89,3,0)*0.475*44/12</f>
        <v>3.4640544317790258</v>
      </c>
      <c r="AW63" s="21">
        <f>EXP(-LN(2)/2)*AW62+(1-EXP(-LN(2)/2))/(LN(2)/2)*AQ63*AT63*VLOOKUP('Données projet'!$B$10,Paramètres!$A$1:$I$89,3,0)*0.475*44/12</f>
        <v>1.4302174677076659E-5</v>
      </c>
      <c r="AX63" s="21">
        <f t="shared" si="6"/>
        <v>25.744241749752192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96.108800038795152</v>
      </c>
      <c r="T64" s="59">
        <f t="shared" si="34"/>
        <v>281.28766686183019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23.196395482324633</v>
      </c>
      <c r="AA64" s="21">
        <f>EXP(-LN(2)/25)*AA63+(1-EXP(-LN(2)/25))/(LN(2)/25)*Calculateur!V64*Calculateur!X64*VLOOKUP('Données projet'!$B$9,Paramètres!$A$1:$I$89,3,0)*0.475*44/12</f>
        <v>3.5780492189472457</v>
      </c>
      <c r="AB64" s="21">
        <f>EXP(-LN(2)/2)*AB63+(1-EXP(-LN(2)/2))/(LN(2)/2)*V64*Y64*VLOOKUP('Données projet'!$B$9,Paramètres!$A$1:$I$89,3,0)*0.475*44/12</f>
        <v>1.073964392907127E-5</v>
      </c>
      <c r="AC64" s="22">
        <f t="shared" si="3"/>
        <v>26.774455440915808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91.10806741499556</v>
      </c>
      <c r="AO64" s="59">
        <f t="shared" si="36"/>
        <v>267.15937378864987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21.843272412522364</v>
      </c>
      <c r="AV64" s="21">
        <f>EXP(-LN(2)/25)*AV63+(1-EXP(-LN(2)/25))/(LN(2)/25)*Calculateur!AQ64*Calculateur!AS64*VLOOKUP('Données projet'!$B$10,Paramètres!$A$1:$I$89,3,0)*0.475*44/12</f>
        <v>3.3693296811753228</v>
      </c>
      <c r="AW64" s="21">
        <f>EXP(-LN(2)/2)*AW63+(1-EXP(-LN(2)/2))/(LN(2)/2)*AQ64*AT64*VLOOKUP('Données projet'!$B$10,Paramètres!$A$1:$I$89,3,0)*0.475*44/12</f>
        <v>1.0113164699875426E-5</v>
      </c>
      <c r="AX64" s="21">
        <f t="shared" si="6"/>
        <v>25.212612206862385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96.108800038795152</v>
      </c>
      <c r="T65" s="59">
        <f t="shared" si="34"/>
        <v>281.28766686183019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22.741528315320451</v>
      </c>
      <c r="AA65" s="21">
        <f>EXP(-LN(2)/25)*AA64+(1-EXP(-LN(2)/25))/(LN(2)/25)*Calculateur!V65*Calculateur!X65*VLOOKUP('Données projet'!$B$9,Paramètres!$A$1:$I$89,3,0)*0.475*44/12</f>
        <v>3.4802072748937025</v>
      </c>
      <c r="AB65" s="21">
        <f>EXP(-LN(2)/2)*AB64+(1-EXP(-LN(2)/2))/(LN(2)/2)*V65*Y65*VLOOKUP('Données projet'!$B$9,Paramètres!$A$1:$I$89,3,0)*0.475*44/12</f>
        <v>7.5940750497752328E-6</v>
      </c>
      <c r="AC65" s="22">
        <f t="shared" si="3"/>
        <v>26.221743184289203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91.10806741499556</v>
      </c>
      <c r="AO65" s="59">
        <f t="shared" si="36"/>
        <v>267.15937378864987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21.414939163593427</v>
      </c>
      <c r="AV65" s="21">
        <f>EXP(-LN(2)/25)*AV64+(1-EXP(-LN(2)/25))/(LN(2)/25)*Calculateur!AQ65*Calculateur!AS65*VLOOKUP('Données projet'!$B$10,Paramètres!$A$1:$I$89,3,0)*0.475*44/12</f>
        <v>3.2771951838582365</v>
      </c>
      <c r="AW65" s="21">
        <f>EXP(-LN(2)/2)*AW64+(1-EXP(-LN(2)/2))/(LN(2)/2)*AQ65*AT65*VLOOKUP('Données projet'!$B$10,Paramètres!$A$1:$I$89,3,0)*0.475*44/12</f>
        <v>7.1510873385383297E-6</v>
      </c>
      <c r="AX65" s="21">
        <f t="shared" si="6"/>
        <v>24.692141498539002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96.108800038795152</v>
      </c>
      <c r="T66" s="59">
        <f t="shared" si="34"/>
        <v>281.28766686183019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22.295580816019644</v>
      </c>
      <c r="AA66" s="21">
        <f>EXP(-LN(2)/25)*AA65+(1-EXP(-LN(2)/25))/(LN(2)/25)*Calculateur!V66*Calculateur!X66*VLOOKUP('Données projet'!$B$9,Paramètres!$A$1:$I$89,3,0)*0.475*44/12</f>
        <v>3.3850408239455878</v>
      </c>
      <c r="AB66" s="21">
        <f>EXP(-LN(2)/2)*AB65+(1-EXP(-LN(2)/2))/(LN(2)/2)*V66*Y66*VLOOKUP('Données projet'!$B$9,Paramètres!$A$1:$I$89,3,0)*0.475*44/12</f>
        <v>5.369821964535636E-6</v>
      </c>
      <c r="AC66" s="22">
        <f t="shared" si="3"/>
        <v>25.680627009787194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91.10806741499556</v>
      </c>
      <c r="AO66" s="59">
        <f t="shared" si="36"/>
        <v>267.15937378864987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20.995005268418502</v>
      </c>
      <c r="AV66" s="21">
        <f>EXP(-LN(2)/25)*AV65+(1-EXP(-LN(2)/25))/(LN(2)/25)*Calculateur!AQ66*Calculateur!AS66*VLOOKUP('Données projet'!$B$10,Paramètres!$A$1:$I$89,3,0)*0.475*44/12</f>
        <v>3.1875801092154283</v>
      </c>
      <c r="AW66" s="21">
        <f>EXP(-LN(2)/2)*AW65+(1-EXP(-LN(2)/2))/(LN(2)/2)*AQ66*AT66*VLOOKUP('Données projet'!$B$10,Paramètres!$A$1:$I$89,3,0)*0.475*44/12</f>
        <v>5.0565823499377131E-6</v>
      </c>
      <c r="AX66" s="21">
        <f t="shared" si="6"/>
        <v>24.18259043421628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96.108800038795152</v>
      </c>
      <c r="T67" s="59">
        <f t="shared" si="34"/>
        <v>281.28766686183019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21.858378075179012</v>
      </c>
      <c r="AA67" s="21">
        <f>EXP(-LN(2)/25)*AA66+(1-EXP(-LN(2)/25))/(LN(2)/25)*Calculateur!V67*Calculateur!X67*VLOOKUP('Données projet'!$B$9,Paramètres!$A$1:$I$89,3,0)*0.475*44/12</f>
        <v>3.2924767046032355</v>
      </c>
      <c r="AB67" s="21">
        <f>EXP(-LN(2)/2)*AB66+(1-EXP(-LN(2)/2))/(LN(2)/2)*V67*Y67*VLOOKUP('Données projet'!$B$9,Paramètres!$A$1:$I$89,3,0)*0.475*44/12</f>
        <v>3.7970375248876168E-6</v>
      </c>
      <c r="AC67" s="22">
        <f t="shared" si="3"/>
        <v>25.150858576819772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91.10806741499556</v>
      </c>
      <c r="AO67" s="59">
        <f t="shared" si="36"/>
        <v>267.15937378864987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20.583306020793572</v>
      </c>
      <c r="AV67" s="21">
        <f>EXP(-LN(2)/25)*AV66+(1-EXP(-LN(2)/25))/(LN(2)/25)*Calculateur!AQ67*Calculateur!AS67*VLOOKUP('Données projet'!$B$10,Paramètres!$A$1:$I$89,3,0)*0.475*44/12</f>
        <v>3.1004155635013797</v>
      </c>
      <c r="AW67" s="21">
        <f>EXP(-LN(2)/2)*AW66+(1-EXP(-LN(2)/2))/(LN(2)/2)*AQ67*AT67*VLOOKUP('Données projet'!$B$10,Paramètres!$A$1:$I$89,3,0)*0.475*44/12</f>
        <v>3.5755436692691649E-6</v>
      </c>
      <c r="AX67" s="21">
        <f t="shared" si="6"/>
        <v>23.68372515983862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96.108800038795152</v>
      </c>
      <c r="T68" s="59">
        <f t="shared" si="34"/>
        <v>281.28766686183019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21.429748613418923</v>
      </c>
      <c r="AA68" s="21">
        <f>EXP(-LN(2)/25)*AA67+(1-EXP(-LN(2)/25))/(LN(2)/25)*Calculateur!V68*Calculateur!X68*VLOOKUP('Données projet'!$B$9,Paramètres!$A$1:$I$89,3,0)*0.475*44/12</f>
        <v>3.2024437559720353</v>
      </c>
      <c r="AB68" s="21">
        <f>EXP(-LN(2)/2)*AB67+(1-EXP(-LN(2)/2))/(LN(2)/2)*V68*Y68*VLOOKUP('Données projet'!$B$9,Paramètres!$A$1:$I$89,3,0)*0.475*44/12</f>
        <v>2.6849109822678184E-6</v>
      </c>
      <c r="AC68" s="22">
        <f t="shared" ref="AC68:AC131" si="57">SUM(Z68:AB68)</f>
        <v>24.632195054301938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91.10806741499556</v>
      </c>
      <c r="AO68" s="59">
        <f t="shared" si="36"/>
        <v>267.15937378864987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20.179679944302819</v>
      </c>
      <c r="AV68" s="21">
        <f>EXP(-LN(2)/25)*AV67+(1-EXP(-LN(2)/25))/(LN(2)/25)*Calculateur!AQ68*Calculateur!AS68*VLOOKUP('Données projet'!$B$10,Paramètres!$A$1:$I$89,3,0)*0.475*44/12</f>
        <v>3.0156345368736659</v>
      </c>
      <c r="AW68" s="21">
        <f>EXP(-LN(2)/2)*AW67+(1-EXP(-LN(2)/2))/(LN(2)/2)*AQ68*AT68*VLOOKUP('Données projet'!$B$10,Paramètres!$A$1:$I$89,3,0)*0.475*44/12</f>
        <v>2.5282911749688566E-6</v>
      </c>
      <c r="AX68" s="21">
        <f t="shared" ref="AX68:AX131" si="60">SUM(AU68:AW68)</f>
        <v>23.195317009467662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96.108800038795152</v>
      </c>
      <c r="T69" s="59">
        <f t="shared" ref="T69:T132" si="88">$T$3</f>
        <v>281.28766686183019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21.009524313965791</v>
      </c>
      <c r="AA69" s="21">
        <f>EXP(-LN(2)/25)*AA68+(1-EXP(-LN(2)/25))/(LN(2)/25)*Calculateur!V69*Calculateur!X69*VLOOKUP('Données projet'!$B$9,Paramètres!$A$1:$I$89,3,0)*0.475*44/12</f>
        <v>3.1148727630557822</v>
      </c>
      <c r="AB69" s="21">
        <f>EXP(-LN(2)/2)*AB68+(1-EXP(-LN(2)/2))/(LN(2)/2)*V69*Y69*VLOOKUP('Données projet'!$B$9,Paramètres!$A$1:$I$89,3,0)*0.475*44/12</f>
        <v>1.8985187624438088E-6</v>
      </c>
      <c r="AC69" s="22">
        <f t="shared" si="57"/>
        <v>24.124398975540334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91.10806741499556</v>
      </c>
      <c r="AO69" s="59">
        <f t="shared" ref="AO69:AO132" si="90">$AO$3</f>
        <v>267.15937378864987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19.783968728984455</v>
      </c>
      <c r="AV69" s="21">
        <f>EXP(-LN(2)/25)*AV68+(1-EXP(-LN(2)/25))/(LN(2)/25)*Calculateur!AQ69*Calculateur!AS69*VLOOKUP('Données projet'!$B$10,Paramètres!$A$1:$I$89,3,0)*0.475*44/12</f>
        <v>2.9331718518775274</v>
      </c>
      <c r="AW69" s="21">
        <f>EXP(-LN(2)/2)*AW68+(1-EXP(-LN(2)/2))/(LN(2)/2)*AQ69*AT69*VLOOKUP('Données projet'!$B$10,Paramètres!$A$1:$I$89,3,0)*0.475*44/12</f>
        <v>1.7877718346345824E-6</v>
      </c>
      <c r="AX69" s="21">
        <f t="shared" si="60"/>
        <v>22.717142368633819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96.108800038795152</v>
      </c>
      <c r="T70" s="59">
        <f t="shared" si="88"/>
        <v>281.28766686183019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20.597540356713424</v>
      </c>
      <c r="AA70" s="21">
        <f>EXP(-LN(2)/25)*AA69+(1-EXP(-LN(2)/25))/(LN(2)/25)*Calculateur!V70*Calculateur!X70*VLOOKUP('Données projet'!$B$9,Paramètres!$A$1:$I$89,3,0)*0.475*44/12</f>
        <v>3.0296964035459824</v>
      </c>
      <c r="AB70" s="21">
        <f>EXP(-LN(2)/2)*AB69+(1-EXP(-LN(2)/2))/(LN(2)/2)*V70*Y70*VLOOKUP('Données projet'!$B$9,Paramètres!$A$1:$I$89,3,0)*0.475*44/12</f>
        <v>1.3424554911339094E-6</v>
      </c>
      <c r="AC70" s="22">
        <f t="shared" si="57"/>
        <v>23.627238102714898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91.10806741499556</v>
      </c>
      <c r="AO70" s="59">
        <f t="shared" si="90"/>
        <v>267.15937378864987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19.396017169238473</v>
      </c>
      <c r="AV70" s="21">
        <f>EXP(-LN(2)/25)*AV69+(1-EXP(-LN(2)/25))/(LN(2)/25)*Calculateur!AQ70*Calculateur!AS70*VLOOKUP('Données projet'!$B$10,Paramètres!$A$1:$I$89,3,0)*0.475*44/12</f>
        <v>2.8529641133391324</v>
      </c>
      <c r="AW70" s="21">
        <f>EXP(-LN(2)/2)*AW69+(1-EXP(-LN(2)/2))/(LN(2)/2)*AQ70*AT70*VLOOKUP('Données projet'!$B$10,Paramètres!$A$1:$I$89,3,0)*0.475*44/12</f>
        <v>1.2641455874844283E-6</v>
      </c>
      <c r="AX70" s="21">
        <f t="shared" si="60"/>
        <v>22.248982546723195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96.108800038795152</v>
      </c>
      <c r="T71" s="59">
        <f t="shared" si="88"/>
        <v>281.28766686183019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20.193635153577372</v>
      </c>
      <c r="AA71" s="21">
        <f>EXP(-LN(2)/25)*AA70+(1-EXP(-LN(2)/25))/(LN(2)/25)*Calculateur!V71*Calculateur!X71*VLOOKUP('Données projet'!$B$9,Paramètres!$A$1:$I$89,3,0)*0.475*44/12</f>
        <v>2.946849196066208</v>
      </c>
      <c r="AB71" s="21">
        <f>EXP(-LN(2)/2)*AB70+(1-EXP(-LN(2)/2))/(LN(2)/2)*V71*Y71*VLOOKUP('Données projet'!$B$9,Paramètres!$A$1:$I$89,3,0)*0.475*44/12</f>
        <v>9.4925938122190452E-7</v>
      </c>
      <c r="AC71" s="22">
        <f t="shared" si="57"/>
        <v>23.140485298902959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91.10806741499556</v>
      </c>
      <c r="AO71" s="59">
        <f t="shared" si="90"/>
        <v>267.15937378864987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19.015673102952025</v>
      </c>
      <c r="AV71" s="21">
        <f>EXP(-LN(2)/25)*AV70+(1-EXP(-LN(2)/25))/(LN(2)/25)*Calculateur!AQ71*Calculateur!AS71*VLOOKUP('Données projet'!$B$10,Paramètres!$A$1:$I$89,3,0)*0.475*44/12</f>
        <v>2.7749496596290117</v>
      </c>
      <c r="AW71" s="21">
        <f>EXP(-LN(2)/2)*AW70+(1-EXP(-LN(2)/2))/(LN(2)/2)*AQ71*AT71*VLOOKUP('Données projet'!$B$10,Paramètres!$A$1:$I$89,3,0)*0.475*44/12</f>
        <v>8.9388591731729121E-7</v>
      </c>
      <c r="AX71" s="21">
        <f t="shared" si="60"/>
        <v>21.790623656466956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96.108800038795152</v>
      </c>
      <c r="T72" s="59">
        <f t="shared" si="88"/>
        <v>281.28766686183019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19.797650285116969</v>
      </c>
      <c r="AA72" s="21">
        <f>EXP(-LN(2)/25)*AA71+(1-EXP(-LN(2)/25))/(LN(2)/25)*Calculateur!V72*Calculateur!X72*VLOOKUP('Données projet'!$B$9,Paramètres!$A$1:$I$89,3,0)*0.475*44/12</f>
        <v>2.8662674498317133</v>
      </c>
      <c r="AB72" s="21">
        <f>EXP(-LN(2)/2)*AB71+(1-EXP(-LN(2)/2))/(LN(2)/2)*V72*Y72*VLOOKUP('Données projet'!$B$9,Paramètres!$A$1:$I$89,3,0)*0.475*44/12</f>
        <v>6.7122774556695481E-7</v>
      </c>
      <c r="AC72" s="22">
        <f t="shared" si="57"/>
        <v>22.663918406176428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91.10806741499556</v>
      </c>
      <c r="AO72" s="59">
        <f t="shared" si="90"/>
        <v>267.15937378864987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18.64278735181848</v>
      </c>
      <c r="AV72" s="21">
        <f>EXP(-LN(2)/25)*AV71+(1-EXP(-LN(2)/25))/(LN(2)/25)*Calculateur!AQ72*Calculateur!AS72*VLOOKUP('Données projet'!$B$10,Paramètres!$A$1:$I$89,3,0)*0.475*44/12</f>
        <v>2.6990685152581961</v>
      </c>
      <c r="AW72" s="21">
        <f>EXP(-LN(2)/2)*AW71+(1-EXP(-LN(2)/2))/(LN(2)/2)*AQ72*AT72*VLOOKUP('Données projet'!$B$10,Paramètres!$A$1:$I$89,3,0)*0.475*44/12</f>
        <v>6.3207279374221414E-7</v>
      </c>
      <c r="AX72" s="21">
        <f t="shared" si="60"/>
        <v>21.341856499149472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96.108800038795152</v>
      </c>
      <c r="T73" s="59">
        <f t="shared" si="88"/>
        <v>281.28766686183019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19.409430438400154</v>
      </c>
      <c r="AA73" s="21">
        <f>EXP(-LN(2)/25)*AA72+(1-EXP(-LN(2)/25))/(LN(2)/25)*Calculateur!V73*Calculateur!X73*VLOOKUP('Données projet'!$B$9,Paramètres!$A$1:$I$89,3,0)*0.475*44/12</f>
        <v>2.787889215685611</v>
      </c>
      <c r="AB73" s="21">
        <f>EXP(-LN(2)/2)*AB72+(1-EXP(-LN(2)/2))/(LN(2)/2)*V73*Y73*VLOOKUP('Données projet'!$B$9,Paramètres!$A$1:$I$89,3,0)*0.475*44/12</f>
        <v>4.7462969061095237E-7</v>
      </c>
      <c r="AC73" s="22">
        <f t="shared" si="57"/>
        <v>22.197320128715454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91.10806741499556</v>
      </c>
      <c r="AO73" s="59">
        <f t="shared" si="90"/>
        <v>267.15937378864987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18.277213662826814</v>
      </c>
      <c r="AV73" s="21">
        <f>EXP(-LN(2)/25)*AV72+(1-EXP(-LN(2)/25))/(LN(2)/25)*Calculateur!AQ73*Calculateur!AS73*VLOOKUP('Données projet'!$B$10,Paramètres!$A$1:$I$89,3,0)*0.475*44/12</f>
        <v>2.6252623447706163</v>
      </c>
      <c r="AW73" s="21">
        <f>EXP(-LN(2)/2)*AW72+(1-EXP(-LN(2)/2))/(LN(2)/2)*AQ73*AT73*VLOOKUP('Données projet'!$B$10,Paramètres!$A$1:$I$89,3,0)*0.475*44/12</f>
        <v>4.4694295865864561E-7</v>
      </c>
      <c r="AX73" s="21">
        <f t="shared" si="60"/>
        <v>20.902476454540388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96.108800038795152</v>
      </c>
      <c r="T74" s="59">
        <f t="shared" si="88"/>
        <v>281.28766686183019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19.028823346086732</v>
      </c>
      <c r="AA74" s="21">
        <f>EXP(-LN(2)/25)*AA73+(1-EXP(-LN(2)/25))/(LN(2)/25)*Calculateur!V74*Calculateur!X74*VLOOKUP('Données projet'!$B$9,Paramètres!$A$1:$I$89,3,0)*0.475*44/12</f>
        <v>2.7116542384739657</v>
      </c>
      <c r="AB74" s="21">
        <f>EXP(-LN(2)/2)*AB73+(1-EXP(-LN(2)/2))/(LN(2)/2)*V74*Y74*VLOOKUP('Données projet'!$B$9,Paramètres!$A$1:$I$89,3,0)*0.475*44/12</f>
        <v>3.3561387278347746E-7</v>
      </c>
      <c r="AC74" s="22">
        <f t="shared" si="57"/>
        <v>21.74047792017457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91.10806741499556</v>
      </c>
      <c r="AO74" s="59">
        <f t="shared" si="90"/>
        <v>267.15937378864987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17.918808650898342</v>
      </c>
      <c r="AV74" s="21">
        <f>EXP(-LN(2)/25)*AV73+(1-EXP(-LN(2)/25))/(LN(2)/25)*Calculateur!AQ74*Calculateur!AS74*VLOOKUP('Données projet'!$B$10,Paramètres!$A$1:$I$89,3,0)*0.475*44/12</f>
        <v>2.5534744078963172</v>
      </c>
      <c r="AW74" s="21">
        <f>EXP(-LN(2)/2)*AW73+(1-EXP(-LN(2)/2))/(LN(2)/2)*AQ74*AT74*VLOOKUP('Données projet'!$B$10,Paramètres!$A$1:$I$89,3,0)*0.475*44/12</f>
        <v>3.1603639687110707E-7</v>
      </c>
      <c r="AX74" s="21">
        <f t="shared" si="60"/>
        <v>20.472283374831054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96.108800038795152</v>
      </c>
      <c r="T75" s="59">
        <f t="shared" si="88"/>
        <v>281.28766686183019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18.655679726706172</v>
      </c>
      <c r="AA75" s="21">
        <f>EXP(-LN(2)/25)*AA74+(1-EXP(-LN(2)/25))/(LN(2)/25)*Calculateur!V75*Calculateur!X75*VLOOKUP('Données projet'!$B$9,Paramètres!$A$1:$I$89,3,0)*0.475*44/12</f>
        <v>2.6375039107231961</v>
      </c>
      <c r="AB75" s="21">
        <f>EXP(-LN(2)/2)*AB74+(1-EXP(-LN(2)/2))/(LN(2)/2)*V75*Y75*VLOOKUP('Données projet'!$B$9,Paramètres!$A$1:$I$89,3,0)*0.475*44/12</f>
        <v>2.3731484530547621E-7</v>
      </c>
      <c r="AC75" s="22">
        <f t="shared" si="57"/>
        <v>21.293183874744216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91.10806741499556</v>
      </c>
      <c r="AO75" s="59">
        <f t="shared" si="90"/>
        <v>267.15937378864987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17.567431742648314</v>
      </c>
      <c r="AV75" s="21">
        <f>EXP(-LN(2)/25)*AV74+(1-EXP(-LN(2)/25))/(LN(2)/25)*Calculateur!AQ75*Calculateur!AS75*VLOOKUP('Données projet'!$B$10,Paramètres!$A$1:$I$89,3,0)*0.475*44/12</f>
        <v>2.4836495159310092</v>
      </c>
      <c r="AW75" s="21">
        <f>EXP(-LN(2)/2)*AW74+(1-EXP(-LN(2)/2))/(LN(2)/2)*AQ75*AT75*VLOOKUP('Données projet'!$B$10,Paramètres!$A$1:$I$89,3,0)*0.475*44/12</f>
        <v>2.234714793293228E-7</v>
      </c>
      <c r="AX75" s="21">
        <f t="shared" si="60"/>
        <v>20.051081482050801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96.108800038795152</v>
      </c>
      <c r="T76" s="59">
        <f t="shared" si="88"/>
        <v>281.28766686183019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18.28985322610653</v>
      </c>
      <c r="AA76" s="21">
        <f>EXP(-LN(2)/25)*AA75+(1-EXP(-LN(2)/25))/(LN(2)/25)*Calculateur!V76*Calculateur!X76*VLOOKUP('Données projet'!$B$9,Paramètres!$A$1:$I$89,3,0)*0.475*44/12</f>
        <v>2.5653812275841679</v>
      </c>
      <c r="AB76" s="21">
        <f>EXP(-LN(2)/2)*AB75+(1-EXP(-LN(2)/2))/(LN(2)/2)*V76*Y76*VLOOKUP('Données projet'!$B$9,Paramètres!$A$1:$I$89,3,0)*0.475*44/12</f>
        <v>1.6780693639173876E-7</v>
      </c>
      <c r="AC76" s="22">
        <f t="shared" si="57"/>
        <v>20.855234621497637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91.10806741499556</v>
      </c>
      <c r="AO76" s="59">
        <f t="shared" si="90"/>
        <v>267.15937378864987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17.222945121250316</v>
      </c>
      <c r="AV76" s="21">
        <f>EXP(-LN(2)/25)*AV75+(1-EXP(-LN(2)/25))/(LN(2)/25)*Calculateur!AQ76*Calculateur!AS76*VLOOKUP('Données projet'!$B$10,Paramètres!$A$1:$I$89,3,0)*0.475*44/12</f>
        <v>2.4157339893084244</v>
      </c>
      <c r="AW76" s="21">
        <f>EXP(-LN(2)/2)*AW75+(1-EXP(-LN(2)/2))/(LN(2)/2)*AQ76*AT76*VLOOKUP('Données projet'!$B$10,Paramètres!$A$1:$I$89,3,0)*0.475*44/12</f>
        <v>1.5801819843555354E-7</v>
      </c>
      <c r="AX76" s="21">
        <f t="shared" si="60"/>
        <v>19.63867926857694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96.108800038795152</v>
      </c>
      <c r="T77" s="59">
        <f t="shared" si="88"/>
        <v>281.28766686183019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17.931200360051513</v>
      </c>
      <c r="AA77" s="21">
        <f>EXP(-LN(2)/25)*AA76+(1-EXP(-LN(2)/25))/(LN(2)/25)*Calculateur!V77*Calculateur!X77*VLOOKUP('Données projet'!$B$9,Paramètres!$A$1:$I$89,3,0)*0.475*44/12</f>
        <v>2.4952307430083431</v>
      </c>
      <c r="AB77" s="21">
        <f>EXP(-LN(2)/2)*AB76+(1-EXP(-LN(2)/2))/(LN(2)/2)*V77*Y77*VLOOKUP('Données projet'!$B$9,Paramètres!$A$1:$I$89,3,0)*0.475*44/12</f>
        <v>1.1865742265273812E-7</v>
      </c>
      <c r="AC77" s="22">
        <f t="shared" si="57"/>
        <v>20.426431221717277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91.10806741499556</v>
      </c>
      <c r="AO77" s="59">
        <f t="shared" si="90"/>
        <v>267.15937378864987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16.885213672381841</v>
      </c>
      <c r="AV77" s="21">
        <f>EXP(-LN(2)/25)*AV76+(1-EXP(-LN(2)/25))/(LN(2)/25)*Calculateur!AQ77*Calculateur!AS77*VLOOKUP('Données projet'!$B$10,Paramètres!$A$1:$I$89,3,0)*0.475*44/12</f>
        <v>2.3496756163328563</v>
      </c>
      <c r="AW77" s="21">
        <f>EXP(-LN(2)/2)*AW76+(1-EXP(-LN(2)/2))/(LN(2)/2)*AQ77*AT77*VLOOKUP('Données projet'!$B$10,Paramètres!$A$1:$I$89,3,0)*0.475*44/12</f>
        <v>1.117357396646614E-7</v>
      </c>
      <c r="AX77" s="21">
        <f t="shared" si="60"/>
        <v>19.234889400450438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96.108800038795152</v>
      </c>
      <c r="T78" s="59">
        <f t="shared" si="88"/>
        <v>281.28766686183019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17.579580457943187</v>
      </c>
      <c r="AA78" s="21">
        <f>EXP(-LN(2)/25)*AA77+(1-EXP(-LN(2)/25))/(LN(2)/25)*Calculateur!V78*Calculateur!X78*VLOOKUP('Données projet'!$B$9,Paramètres!$A$1:$I$89,3,0)*0.475*44/12</f>
        <v>2.426998527122298</v>
      </c>
      <c r="AB78" s="21">
        <f>EXP(-LN(2)/2)*AB77+(1-EXP(-LN(2)/2))/(LN(2)/2)*V78*Y78*VLOOKUP('Données projet'!$B$9,Paramètres!$A$1:$I$89,3,0)*0.475*44/12</f>
        <v>8.3903468195869392E-8</v>
      </c>
      <c r="AC78" s="22">
        <f t="shared" si="57"/>
        <v>20.006579068968954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91.10806741499556</v>
      </c>
      <c r="AO78" s="59">
        <f t="shared" si="90"/>
        <v>267.15937378864987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16.554104931229837</v>
      </c>
      <c r="AV78" s="21">
        <f>EXP(-LN(2)/25)*AV77+(1-EXP(-LN(2)/25))/(LN(2)/25)*Calculateur!AQ78*Calculateur!AS78*VLOOKUP('Données projet'!$B$10,Paramètres!$A$1:$I$89,3,0)*0.475*44/12</f>
        <v>2.2854236130401637</v>
      </c>
      <c r="AW78" s="21">
        <f>EXP(-LN(2)/2)*AW77+(1-EXP(-LN(2)/2))/(LN(2)/2)*AQ78*AT78*VLOOKUP('Données projet'!$B$10,Paramètres!$A$1:$I$89,3,0)*0.475*44/12</f>
        <v>7.9009099217776768E-8</v>
      </c>
      <c r="AX78" s="21">
        <f t="shared" si="60"/>
        <v>18.839528623279097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96.108800038795152</v>
      </c>
      <c r="T79" s="59">
        <f t="shared" si="88"/>
        <v>281.28766686183019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17.234855607648242</v>
      </c>
      <c r="AA79" s="21">
        <f>EXP(-LN(2)/25)*AA78+(1-EXP(-LN(2)/25))/(LN(2)/25)*Calculateur!V79*Calculateur!X79*VLOOKUP('Données projet'!$B$9,Paramètres!$A$1:$I$89,3,0)*0.475*44/12</f>
        <v>2.3606321247678332</v>
      </c>
      <c r="AB79" s="21">
        <f>EXP(-LN(2)/2)*AB78+(1-EXP(-LN(2)/2))/(LN(2)/2)*V79*Y79*VLOOKUP('Données projet'!$B$9,Paramètres!$A$1:$I$89,3,0)*0.475*44/12</f>
        <v>5.9328711326369072E-8</v>
      </c>
      <c r="AC79" s="22">
        <f t="shared" si="57"/>
        <v>19.595487791744787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91.10806741499556</v>
      </c>
      <c r="AO79" s="59">
        <f t="shared" si="90"/>
        <v>267.15937378864987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16.229489030535433</v>
      </c>
      <c r="AV79" s="21">
        <f>EXP(-LN(2)/25)*AV78+(1-EXP(-LN(2)/25))/(LN(2)/25)*Calculateur!AQ79*Calculateur!AS79*VLOOKUP('Données projet'!$B$10,Paramètres!$A$1:$I$89,3,0)*0.475*44/12</f>
        <v>2.2229285841563762</v>
      </c>
      <c r="AW79" s="21">
        <f>EXP(-LN(2)/2)*AW78+(1-EXP(-LN(2)/2))/(LN(2)/2)*AQ79*AT79*VLOOKUP('Données projet'!$B$10,Paramètres!$A$1:$I$89,3,0)*0.475*44/12</f>
        <v>5.5867869832330701E-8</v>
      </c>
      <c r="AX79" s="21">
        <f t="shared" si="60"/>
        <v>18.452417670559679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96.108800038795152</v>
      </c>
      <c r="T80" s="59">
        <f t="shared" si="88"/>
        <v>281.28766686183019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16.896890601406184</v>
      </c>
      <c r="AA80" s="21">
        <f>EXP(-LN(2)/25)*AA79+(1-EXP(-LN(2)/25))/(LN(2)/25)*Calculateur!V80*Calculateur!X80*VLOOKUP('Données projet'!$B$9,Paramètres!$A$1:$I$89,3,0)*0.475*44/12</f>
        <v>2.2960805151758086</v>
      </c>
      <c r="AB80" s="21">
        <f>EXP(-LN(2)/2)*AB79+(1-EXP(-LN(2)/2))/(LN(2)/2)*V80*Y80*VLOOKUP('Données projet'!$B$9,Paramètres!$A$1:$I$89,3,0)*0.475*44/12</f>
        <v>4.1951734097934702E-8</v>
      </c>
      <c r="AC80" s="22">
        <f t="shared" si="57"/>
        <v>19.192971158533727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91.10806741499556</v>
      </c>
      <c r="AO80" s="59">
        <f t="shared" si="90"/>
        <v>267.15937378864987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15.911238649657495</v>
      </c>
      <c r="AV80" s="21">
        <f>EXP(-LN(2)/25)*AV79+(1-EXP(-LN(2)/25))/(LN(2)/25)*Calculateur!AQ80*Calculateur!AS80*VLOOKUP('Données projet'!$B$10,Paramètres!$A$1:$I$89,3,0)*0.475*44/12</f>
        <v>2.1621424851238862</v>
      </c>
      <c r="AW80" s="21">
        <f>EXP(-LN(2)/2)*AW79+(1-EXP(-LN(2)/2))/(LN(2)/2)*AQ80*AT80*VLOOKUP('Données projet'!$B$10,Paramètres!$A$1:$I$89,3,0)*0.475*44/12</f>
        <v>3.9504549608888384E-8</v>
      </c>
      <c r="AX80" s="21">
        <f t="shared" si="60"/>
        <v>18.073381174285931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96.108800038795152</v>
      </c>
      <c r="T81" s="59">
        <f t="shared" si="88"/>
        <v>281.28766686183019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16.565552882798233</v>
      </c>
      <c r="AA81" s="21">
        <f>EXP(-LN(2)/25)*AA80+(1-EXP(-LN(2)/25))/(LN(2)/25)*Calculateur!V81*Calculateur!X81*VLOOKUP('Données projet'!$B$9,Paramètres!$A$1:$I$89,3,0)*0.475*44/12</f>
        <v>2.2332940727426998</v>
      </c>
      <c r="AB81" s="21">
        <f>EXP(-LN(2)/2)*AB80+(1-EXP(-LN(2)/2))/(LN(2)/2)*V81*Y81*VLOOKUP('Données projet'!$B$9,Paramètres!$A$1:$I$89,3,0)*0.475*44/12</f>
        <v>2.9664355663184539E-8</v>
      </c>
      <c r="AC81" s="22">
        <f t="shared" si="57"/>
        <v>18.798846985205287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91.10806741499556</v>
      </c>
      <c r="AO81" s="59">
        <f t="shared" si="90"/>
        <v>267.15937378864987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15.599228964635008</v>
      </c>
      <c r="AV81" s="21">
        <f>EXP(-LN(2)/25)*AV80+(1-EXP(-LN(2)/25))/(LN(2)/25)*Calculateur!AQ81*Calculateur!AS81*VLOOKUP('Données projet'!$B$10,Paramètres!$A$1:$I$89,3,0)*0.475*44/12</f>
        <v>2.1030185851660419</v>
      </c>
      <c r="AW81" s="21">
        <f>EXP(-LN(2)/2)*AW80+(1-EXP(-LN(2)/2))/(LN(2)/2)*AQ81*AT81*VLOOKUP('Données projet'!$B$10,Paramètres!$A$1:$I$89,3,0)*0.475*44/12</f>
        <v>2.793393491616535E-8</v>
      </c>
      <c r="AX81" s="21">
        <f t="shared" si="60"/>
        <v>17.702247577734987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96.108800038795152</v>
      </c>
      <c r="T82" s="59">
        <f t="shared" si="88"/>
        <v>281.28766686183019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16.240712494756131</v>
      </c>
      <c r="AA82" s="21">
        <f>EXP(-LN(2)/25)*AA81+(1-EXP(-LN(2)/25))/(LN(2)/25)*Calculateur!V82*Calculateur!X82*VLOOKUP('Données projet'!$B$9,Paramètres!$A$1:$I$89,3,0)*0.475*44/12</f>
        <v>2.1722245288797195</v>
      </c>
      <c r="AB82" s="21">
        <f>EXP(-LN(2)/2)*AB81+(1-EXP(-LN(2)/2))/(LN(2)/2)*V82*Y82*VLOOKUP('Données projet'!$B$9,Paramètres!$A$1:$I$89,3,0)*0.475*44/12</f>
        <v>2.0975867048967355E-8</v>
      </c>
      <c r="AC82" s="22">
        <f t="shared" si="57"/>
        <v>18.41293704461172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91.10806741499556</v>
      </c>
      <c r="AO82" s="59">
        <f t="shared" si="90"/>
        <v>267.15937378864987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15.293337599228696</v>
      </c>
      <c r="AV82" s="21">
        <f>EXP(-LN(2)/25)*AV81+(1-EXP(-LN(2)/25))/(LN(2)/25)*Calculateur!AQ82*Calculateur!AS82*VLOOKUP('Données projet'!$B$10,Paramètres!$A$1:$I$89,3,0)*0.475*44/12</f>
        <v>2.0455114313617355</v>
      </c>
      <c r="AW82" s="21">
        <f>EXP(-LN(2)/2)*AW81+(1-EXP(-LN(2)/2))/(LN(2)/2)*AQ82*AT82*VLOOKUP('Données projet'!$B$10,Paramètres!$A$1:$I$89,3,0)*0.475*44/12</f>
        <v>1.9752274804444192E-8</v>
      </c>
      <c r="AX82" s="21">
        <f t="shared" si="60"/>
        <v>17.338849050342706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96.108800038795152</v>
      </c>
      <c r="T83" s="59">
        <f t="shared" si="88"/>
        <v>281.28766686183019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15.922242028590464</v>
      </c>
      <c r="AA83" s="21">
        <f>EXP(-LN(2)/25)*AA82+(1-EXP(-LN(2)/25))/(LN(2)/25)*Calculateur!V83*Calculateur!X83*VLOOKUP('Données projet'!$B$9,Paramètres!$A$1:$I$89,3,0)*0.475*44/12</f>
        <v>2.1128249349051802</v>
      </c>
      <c r="AB83" s="21">
        <f>EXP(-LN(2)/2)*AB82+(1-EXP(-LN(2)/2))/(LN(2)/2)*V83*Y83*VLOOKUP('Données projet'!$B$9,Paramètres!$A$1:$I$89,3,0)*0.475*44/12</f>
        <v>1.4832177831592273E-8</v>
      </c>
      <c r="AC83" s="22">
        <f t="shared" si="57"/>
        <v>18.035066978327823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91.10806741499556</v>
      </c>
      <c r="AO83" s="59">
        <f t="shared" si="90"/>
        <v>267.15937378864987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14.993444576922691</v>
      </c>
      <c r="AV83" s="21">
        <f>EXP(-LN(2)/25)*AV82+(1-EXP(-LN(2)/25))/(LN(2)/25)*Calculateur!AQ83*Calculateur!AS83*VLOOKUP('Données projet'!$B$10,Paramètres!$A$1:$I$89,3,0)*0.475*44/12</f>
        <v>1.9895768137023777</v>
      </c>
      <c r="AW83" s="21">
        <f>EXP(-LN(2)/2)*AW82+(1-EXP(-LN(2)/2))/(LN(2)/2)*AQ83*AT83*VLOOKUP('Données projet'!$B$10,Paramètres!$A$1:$I$89,3,0)*0.475*44/12</f>
        <v>1.3966967458082675E-8</v>
      </c>
      <c r="AX83" s="21">
        <f t="shared" si="60"/>
        <v>16.983021404592037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96.108800038795152</v>
      </c>
      <c r="T84" s="59">
        <f t="shared" si="88"/>
        <v>281.28766686183019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15.6100165740185</v>
      </c>
      <c r="AA84" s="21">
        <f>EXP(-LN(2)/25)*AA83+(1-EXP(-LN(2)/25))/(LN(2)/25)*Calculateur!V84*Calculateur!X84*VLOOKUP('Données projet'!$B$9,Paramètres!$A$1:$I$89,3,0)*0.475*44/12</f>
        <v>2.0550496259515638</v>
      </c>
      <c r="AB84" s="21">
        <f>EXP(-LN(2)/2)*AB83+(1-EXP(-LN(2)/2))/(LN(2)/2)*V84*Y84*VLOOKUP('Données projet'!$B$9,Paramètres!$A$1:$I$89,3,0)*0.475*44/12</f>
        <v>1.0487933524483679E-8</v>
      </c>
      <c r="AC84" s="22">
        <f t="shared" si="57"/>
        <v>17.665066210457997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91.10806741499556</v>
      </c>
      <c r="AO84" s="59">
        <f t="shared" si="90"/>
        <v>267.15937378864987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14.699432273867426</v>
      </c>
      <c r="AV84" s="21">
        <f>EXP(-LN(2)/25)*AV83+(1-EXP(-LN(2)/25))/(LN(2)/25)*Calculateur!AQ84*Calculateur!AS84*VLOOKUP('Données projet'!$B$10,Paramètres!$A$1:$I$89,3,0)*0.475*44/12</f>
        <v>1.9351717311043888</v>
      </c>
      <c r="AW84" s="21">
        <f>EXP(-LN(2)/2)*AW83+(1-EXP(-LN(2)/2))/(LN(2)/2)*AQ84*AT84*VLOOKUP('Données projet'!$B$10,Paramètres!$A$1:$I$89,3,0)*0.475*44/12</f>
        <v>9.876137402222096E-9</v>
      </c>
      <c r="AX84" s="21">
        <f t="shared" si="60"/>
        <v>16.634604014847955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96.108800038795152</v>
      </c>
      <c r="T85" s="59">
        <f t="shared" si="88"/>
        <v>281.28766686183019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15.303913670171971</v>
      </c>
      <c r="AA85" s="21">
        <f>EXP(-LN(2)/25)*AA84+(1-EXP(-LN(2)/25))/(LN(2)/25)*Calculateur!V85*Calculateur!X85*VLOOKUP('Données projet'!$B$9,Paramètres!$A$1:$I$89,3,0)*0.475*44/12</f>
        <v>1.9988541858595554</v>
      </c>
      <c r="AB85" s="21">
        <f>EXP(-LN(2)/2)*AB84+(1-EXP(-LN(2)/2))/(LN(2)/2)*V85*Y85*VLOOKUP('Données projet'!$B$9,Paramètres!$A$1:$I$89,3,0)*0.475*44/12</f>
        <v>7.4160889157961374E-9</v>
      </c>
      <c r="AC85" s="22">
        <f t="shared" si="57"/>
        <v>17.302767863447613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91.10806741499556</v>
      </c>
      <c r="AO85" s="59">
        <f t="shared" si="90"/>
        <v>267.15937378864987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14.411185372745278</v>
      </c>
      <c r="AV85" s="21">
        <f>EXP(-LN(2)/25)*AV84+(1-EXP(-LN(2)/25))/(LN(2)/25)*Calculateur!AQ85*Calculateur!AS85*VLOOKUP('Données projet'!$B$10,Paramètres!$A$1:$I$89,3,0)*0.475*44/12</f>
        <v>1.8822543583510809</v>
      </c>
      <c r="AW85" s="21">
        <f>EXP(-LN(2)/2)*AW84+(1-EXP(-LN(2)/2))/(LN(2)/2)*AQ85*AT85*VLOOKUP('Données projet'!$B$10,Paramètres!$A$1:$I$89,3,0)*0.475*44/12</f>
        <v>6.9834837290413376E-9</v>
      </c>
      <c r="AX85" s="21">
        <f t="shared" si="60"/>
        <v>16.293439738079844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96.108800038795152</v>
      </c>
      <c r="T86" s="59">
        <f t="shared" si="88"/>
        <v>281.28766686183019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15.003813257565536</v>
      </c>
      <c r="AA86" s="21">
        <f>EXP(-LN(2)/25)*AA85+(1-EXP(-LN(2)/25))/(LN(2)/25)*Calculateur!V86*Calculateur!X86*VLOOKUP('Données projet'!$B$9,Paramètres!$A$1:$I$89,3,0)*0.475*44/12</f>
        <v>1.9441954130320527</v>
      </c>
      <c r="AB86" s="21">
        <f>EXP(-LN(2)/2)*AB85+(1-EXP(-LN(2)/2))/(LN(2)/2)*V86*Y86*VLOOKUP('Données projet'!$B$9,Paramètres!$A$1:$I$89,3,0)*0.475*44/12</f>
        <v>5.2439667622418403E-9</v>
      </c>
      <c r="AC86" s="22">
        <f t="shared" si="57"/>
        <v>16.948008675841553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91.10806741499556</v>
      </c>
      <c r="AO86" s="59">
        <f t="shared" si="90"/>
        <v>267.15937378864987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14.128590817540884</v>
      </c>
      <c r="AV86" s="21">
        <f>EXP(-LN(2)/25)*AV85+(1-EXP(-LN(2)/25))/(LN(2)/25)*Calculateur!AQ86*Calculateur!AS86*VLOOKUP('Données projet'!$B$10,Paramètres!$A$1:$I$89,3,0)*0.475*44/12</f>
        <v>1.8307840139385159</v>
      </c>
      <c r="AW86" s="21">
        <f>EXP(-LN(2)/2)*AW85+(1-EXP(-LN(2)/2))/(LN(2)/2)*AQ86*AT86*VLOOKUP('Données projet'!$B$10,Paramètres!$A$1:$I$89,3,0)*0.475*44/12</f>
        <v>4.938068701111048E-9</v>
      </c>
      <c r="AX86" s="21">
        <f t="shared" si="60"/>
        <v>15.959374836417469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96.108800038795152</v>
      </c>
      <c r="T87" s="59">
        <f t="shared" si="88"/>
        <v>281.28766686183019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14.709597631007135</v>
      </c>
      <c r="AA87" s="21">
        <f>EXP(-LN(2)/25)*AA86+(1-EXP(-LN(2)/25))/(LN(2)/25)*Calculateur!V87*Calculateur!X87*VLOOKUP('Données projet'!$B$9,Paramètres!$A$1:$I$89,3,0)*0.475*44/12</f>
        <v>1.8910312872218979</v>
      </c>
      <c r="AB87" s="21">
        <f>EXP(-LN(2)/2)*AB86+(1-EXP(-LN(2)/2))/(LN(2)/2)*V87*Y87*VLOOKUP('Données projet'!$B$9,Paramètres!$A$1:$I$89,3,0)*0.475*44/12</f>
        <v>3.7080444578980691E-9</v>
      </c>
      <c r="AC87" s="22">
        <f t="shared" si="57"/>
        <v>16.60062892193708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91.10806741499556</v>
      </c>
      <c r="AO87" s="59">
        <f t="shared" si="90"/>
        <v>267.15937378864987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13.851537769198389</v>
      </c>
      <c r="AV87" s="21">
        <f>EXP(-LN(2)/25)*AV86+(1-EXP(-LN(2)/25))/(LN(2)/25)*Calculateur!AQ87*Calculateur!AS87*VLOOKUP('Données projet'!$B$10,Paramètres!$A$1:$I$89,3,0)*0.475*44/12</f>
        <v>1.7807211288006202</v>
      </c>
      <c r="AW87" s="21">
        <f>EXP(-LN(2)/2)*AW86+(1-EXP(-LN(2)/2))/(LN(2)/2)*AQ87*AT87*VLOOKUP('Données projet'!$B$10,Paramètres!$A$1:$I$89,3,0)*0.475*44/12</f>
        <v>3.4917418645206688E-9</v>
      </c>
      <c r="AX87" s="21">
        <f t="shared" si="60"/>
        <v>15.632258901490751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96.108800038795152</v>
      </c>
      <c r="T88" s="59">
        <f t="shared" si="88"/>
        <v>281.28766686183019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14.421151393431732</v>
      </c>
      <c r="AA88" s="21">
        <f>EXP(-LN(2)/25)*AA87+(1-EXP(-LN(2)/25))/(LN(2)/25)*Calculateur!V88*Calculateur!X88*VLOOKUP('Données projet'!$B$9,Paramètres!$A$1:$I$89,3,0)*0.475*44/12</f>
        <v>1.8393209372278017</v>
      </c>
      <c r="AB88" s="21">
        <f>EXP(-LN(2)/2)*AB87+(1-EXP(-LN(2)/2))/(LN(2)/2)*V88*Y88*VLOOKUP('Données projet'!$B$9,Paramètres!$A$1:$I$89,3,0)*0.475*44/12</f>
        <v>2.6219833811209206E-9</v>
      </c>
      <c r="AC88" s="22">
        <f t="shared" si="57"/>
        <v>16.260472333281516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91.10806741499556</v>
      </c>
      <c r="AO88" s="59">
        <f t="shared" si="90"/>
        <v>267.15937378864987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13.579917562148218</v>
      </c>
      <c r="AV88" s="21">
        <f>EXP(-LN(2)/25)*AV87+(1-EXP(-LN(2)/25))/(LN(2)/25)*Calculateur!AQ88*Calculateur!AS88*VLOOKUP('Données projet'!$B$10,Paramètres!$A$1:$I$89,3,0)*0.475*44/12</f>
        <v>1.7320272158895129</v>
      </c>
      <c r="AW88" s="21">
        <f>EXP(-LN(2)/2)*AW87+(1-EXP(-LN(2)/2))/(LN(2)/2)*AQ88*AT88*VLOOKUP('Données projet'!$B$10,Paramètres!$A$1:$I$89,3,0)*0.475*44/12</f>
        <v>2.469034350555524E-9</v>
      </c>
      <c r="AX88" s="21">
        <f t="shared" si="60"/>
        <v>15.311944780506765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96.108800038795152</v>
      </c>
      <c r="T89" s="59">
        <f t="shared" si="88"/>
        <v>281.28766686183019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14.13836141064035</v>
      </c>
      <c r="AA89" s="21">
        <f>EXP(-LN(2)/25)*AA88+(1-EXP(-LN(2)/25))/(LN(2)/25)*Calculateur!V89*Calculateur!X89*VLOOKUP('Données projet'!$B$9,Paramètres!$A$1:$I$89,3,0)*0.475*44/12</f>
        <v>1.7890246094736231</v>
      </c>
      <c r="AB89" s="21">
        <f>EXP(-LN(2)/2)*AB88+(1-EXP(-LN(2)/2))/(LN(2)/2)*V89*Y89*VLOOKUP('Données projet'!$B$9,Paramètres!$A$1:$I$89,3,0)*0.475*44/12</f>
        <v>1.854022228949035E-9</v>
      </c>
      <c r="AC89" s="22">
        <f t="shared" si="57"/>
        <v>15.927386021967996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91.10806741499556</v>
      </c>
      <c r="AO89" s="59">
        <f t="shared" si="90"/>
        <v>267.15937378864987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13.313623661686332</v>
      </c>
      <c r="AV89" s="21">
        <f>EXP(-LN(2)/25)*AV88+(1-EXP(-LN(2)/25))/(LN(2)/25)*Calculateur!AQ89*Calculateur!AS89*VLOOKUP('Données projet'!$B$10,Paramètres!$A$1:$I$89,3,0)*0.475*44/12</f>
        <v>1.6846648405876614</v>
      </c>
      <c r="AW89" s="21">
        <f>EXP(-LN(2)/2)*AW88+(1-EXP(-LN(2)/2))/(LN(2)/2)*AQ89*AT89*VLOOKUP('Données projet'!$B$10,Paramètres!$A$1:$I$89,3,0)*0.475*44/12</f>
        <v>1.7458709322603344E-9</v>
      </c>
      <c r="AX89" s="21">
        <f t="shared" si="60"/>
        <v>14.998288504019865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96.108800038795152</v>
      </c>
      <c r="T90" s="59">
        <f t="shared" si="88"/>
        <v>281.28766686183019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13.861116766926648</v>
      </c>
      <c r="AA90" s="21">
        <f>EXP(-LN(2)/25)*AA89+(1-EXP(-LN(2)/25))/(LN(2)/25)*Calculateur!V90*Calculateur!X90*VLOOKUP('Données projet'!$B$9,Paramètres!$A$1:$I$89,3,0)*0.475*44/12</f>
        <v>1.7401036374468515</v>
      </c>
      <c r="AB90" s="21">
        <f>EXP(-LN(2)/2)*AB89+(1-EXP(-LN(2)/2))/(LN(2)/2)*V90*Y90*VLOOKUP('Données projet'!$B$9,Paramètres!$A$1:$I$89,3,0)*0.475*44/12</f>
        <v>1.3109916905604605E-9</v>
      </c>
      <c r="AC90" s="22">
        <f t="shared" si="57"/>
        <v>15.601220405684492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91.10806741499556</v>
      </c>
      <c r="AO90" s="59">
        <f t="shared" si="90"/>
        <v>267.15937378864987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13.052551622189263</v>
      </c>
      <c r="AV90" s="21">
        <f>EXP(-LN(2)/25)*AV89+(1-EXP(-LN(2)/25))/(LN(2)/25)*Calculateur!AQ90*Calculateur!AS90*VLOOKUP('Données projet'!$B$10,Paramètres!$A$1:$I$89,3,0)*0.475*44/12</f>
        <v>1.6385975919291182</v>
      </c>
      <c r="AW90" s="21">
        <f>EXP(-LN(2)/2)*AW89+(1-EXP(-LN(2)/2))/(LN(2)/2)*AQ90*AT90*VLOOKUP('Données projet'!$B$10,Paramètres!$A$1:$I$89,3,0)*0.475*44/12</f>
        <v>1.234517175277762E-9</v>
      </c>
      <c r="AX90" s="21">
        <f t="shared" si="60"/>
        <v>14.691149215352898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96.108800038795152</v>
      </c>
      <c r="T91" s="59">
        <f t="shared" si="88"/>
        <v>281.28766686183019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13.589308721573637</v>
      </c>
      <c r="AA91" s="21">
        <f>EXP(-LN(2)/25)*AA90+(1-EXP(-LN(2)/25))/(LN(2)/25)*Calculateur!V91*Calculateur!X91*VLOOKUP('Données projet'!$B$9,Paramètres!$A$1:$I$89,3,0)*0.475*44/12</f>
        <v>1.6925204119727941</v>
      </c>
      <c r="AB91" s="21">
        <f>EXP(-LN(2)/2)*AB90+(1-EXP(-LN(2)/2))/(LN(2)/2)*V91*Y91*VLOOKUP('Données projet'!$B$9,Paramètres!$A$1:$I$89,3,0)*0.475*44/12</f>
        <v>9.2701111447451758E-10</v>
      </c>
      <c r="AC91" s="22">
        <f t="shared" si="57"/>
        <v>15.281829134473442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91.10806741499556</v>
      </c>
      <c r="AO91" s="59">
        <f t="shared" si="90"/>
        <v>267.15937378864987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12.796599046148511</v>
      </c>
      <c r="AV91" s="21">
        <f>EXP(-LN(2)/25)*AV90+(1-EXP(-LN(2)/25))/(LN(2)/25)*Calculateur!AQ91*Calculateur!AS91*VLOOKUP('Données projet'!$B$10,Paramètres!$A$1:$I$89,3,0)*0.475*44/12</f>
        <v>1.5937900546077142</v>
      </c>
      <c r="AW91" s="21">
        <f>EXP(-LN(2)/2)*AW90+(1-EXP(-LN(2)/2))/(LN(2)/2)*AQ91*AT91*VLOOKUP('Données projet'!$B$10,Paramètres!$A$1:$I$89,3,0)*0.475*44/12</f>
        <v>8.729354661301672E-10</v>
      </c>
      <c r="AX91" s="21">
        <f t="shared" si="60"/>
        <v>14.390389101629161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96.108800038795152</v>
      </c>
      <c r="T92" s="59">
        <f t="shared" si="88"/>
        <v>281.28766686183019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13.322830666203462</v>
      </c>
      <c r="AA92" s="21">
        <f>EXP(-LN(2)/25)*AA91+(1-EXP(-LN(2)/25))/(LN(2)/25)*Calculateur!V92*Calculateur!X92*VLOOKUP('Données projet'!$B$9,Paramètres!$A$1:$I$89,3,0)*0.475*44/12</f>
        <v>1.646238352301618</v>
      </c>
      <c r="AB92" s="21">
        <f>EXP(-LN(2)/2)*AB91+(1-EXP(-LN(2)/2))/(LN(2)/2)*V92*Y92*VLOOKUP('Données projet'!$B$9,Paramètres!$A$1:$I$89,3,0)*0.475*44/12</f>
        <v>6.5549584528023035E-10</v>
      </c>
      <c r="AC92" s="22">
        <f t="shared" si="57"/>
        <v>14.969069019160575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91.10806741499556</v>
      </c>
      <c r="AO92" s="59">
        <f t="shared" si="90"/>
        <v>267.15937378864987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12.545665544008262</v>
      </c>
      <c r="AV92" s="21">
        <f>EXP(-LN(2)/25)*AV91+(1-EXP(-LN(2)/25))/(LN(2)/25)*Calculateur!AQ92*Calculateur!AS92*VLOOKUP('Données projet'!$B$10,Paramètres!$A$1:$I$89,3,0)*0.475*44/12</f>
        <v>1.5502077817506899</v>
      </c>
      <c r="AW92" s="21">
        <f>EXP(-LN(2)/2)*AW91+(1-EXP(-LN(2)/2))/(LN(2)/2)*AQ92*AT92*VLOOKUP('Données projet'!$B$10,Paramètres!$A$1:$I$89,3,0)*0.475*44/12</f>
        <v>6.17258587638881E-10</v>
      </c>
      <c r="AX92" s="21">
        <f t="shared" si="60"/>
        <v>14.095873326376211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96.108800038795152</v>
      </c>
      <c r="T93" s="59">
        <f t="shared" si="88"/>
        <v>281.28766686183019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13.06157808296353</v>
      </c>
      <c r="AA93" s="21">
        <f>EXP(-LN(2)/25)*AA92+(1-EXP(-LN(2)/25))/(LN(2)/25)*Calculateur!V93*Calculateur!X93*VLOOKUP('Données projet'!$B$9,Paramètres!$A$1:$I$89,3,0)*0.475*44/12</f>
        <v>1.6012218779860179</v>
      </c>
      <c r="AB93" s="21">
        <f>EXP(-LN(2)/2)*AB92+(1-EXP(-LN(2)/2))/(LN(2)/2)*V93*Y93*VLOOKUP('Données projet'!$B$9,Paramètres!$A$1:$I$89,3,0)*0.475*44/12</f>
        <v>4.6350555723725889E-10</v>
      </c>
      <c r="AC93" s="22">
        <f t="shared" si="57"/>
        <v>14.662799961413054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91.10806741499556</v>
      </c>
      <c r="AO93" s="59">
        <f t="shared" si="90"/>
        <v>267.15937378864987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12.299652694790661</v>
      </c>
      <c r="AV93" s="21">
        <f>EXP(-LN(2)/25)*AV92+(1-EXP(-LN(2)/25))/(LN(2)/25)*Calculateur!AQ93*Calculateur!AS93*VLOOKUP('Données projet'!$B$10,Paramètres!$A$1:$I$89,3,0)*0.475*44/12</f>
        <v>1.5078172684368329</v>
      </c>
      <c r="AW93" s="21">
        <f>EXP(-LN(2)/2)*AW92+(1-EXP(-LN(2)/2))/(LN(2)/2)*AQ93*AT93*VLOOKUP('Données projet'!$B$10,Paramètres!$A$1:$I$89,3,0)*0.475*44/12</f>
        <v>4.364677330650836E-10</v>
      </c>
      <c r="AX93" s="21">
        <f t="shared" si="60"/>
        <v>13.80746996366396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96.108800038795152</v>
      </c>
      <c r="T94" s="59">
        <f t="shared" si="88"/>
        <v>281.28766686183019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12.805448503532592</v>
      </c>
      <c r="AA94" s="21">
        <f>EXP(-LN(2)/25)*AA93+(1-EXP(-LN(2)/25))/(LN(2)/25)*Calculateur!V94*Calculateur!X94*VLOOKUP('Données projet'!$B$9,Paramètres!$A$1:$I$89,3,0)*0.475*44/12</f>
        <v>1.5574363815278913</v>
      </c>
      <c r="AB94" s="21">
        <f>EXP(-LN(2)/2)*AB93+(1-EXP(-LN(2)/2))/(LN(2)/2)*V94*Y94*VLOOKUP('Données projet'!$B$9,Paramètres!$A$1:$I$89,3,0)*0.475*44/12</f>
        <v>3.2774792264011522E-10</v>
      </c>
      <c r="AC94" s="22">
        <f t="shared" si="57"/>
        <v>14.362884885388231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91.10806741499556</v>
      </c>
      <c r="AO94" s="59">
        <f t="shared" si="90"/>
        <v>267.15937378864987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12.058464007493194</v>
      </c>
      <c r="AV94" s="21">
        <f>EXP(-LN(2)/25)*AV93+(1-EXP(-LN(2)/25))/(LN(2)/25)*Calculateur!AQ94*Calculateur!AS94*VLOOKUP('Données projet'!$B$10,Paramètres!$A$1:$I$89,3,0)*0.475*44/12</f>
        <v>1.4665859259387637</v>
      </c>
      <c r="AW94" s="21">
        <f>EXP(-LN(2)/2)*AW93+(1-EXP(-LN(2)/2))/(LN(2)/2)*AQ94*AT94*VLOOKUP('Données projet'!$B$10,Paramètres!$A$1:$I$89,3,0)*0.475*44/12</f>
        <v>3.086292938194405E-10</v>
      </c>
      <c r="AX94" s="21">
        <f t="shared" si="60"/>
        <v>13.525049933740588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96.108800038795152</v>
      </c>
      <c r="T95" s="59">
        <f t="shared" si="88"/>
        <v>281.28766686183019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12.554341468930676</v>
      </c>
      <c r="AA95" s="21">
        <f>EXP(-LN(2)/25)*AA94+(1-EXP(-LN(2)/25))/(LN(2)/25)*Calculateur!V95*Calculateur!X95*VLOOKUP('Données projet'!$B$9,Paramètres!$A$1:$I$89,3,0)*0.475*44/12</f>
        <v>1.5148482017729914</v>
      </c>
      <c r="AB95" s="21">
        <f>EXP(-LN(2)/2)*AB94+(1-EXP(-LN(2)/2))/(LN(2)/2)*V95*Y95*VLOOKUP('Données projet'!$B$9,Paramètres!$A$1:$I$89,3,0)*0.475*44/12</f>
        <v>2.3175277861862947E-10</v>
      </c>
      <c r="AC95" s="22">
        <f t="shared" si="57"/>
        <v>14.069189670935421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91.10806741499556</v>
      </c>
      <c r="AO95" s="59">
        <f t="shared" si="90"/>
        <v>267.15937378864987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11.822004883243057</v>
      </c>
      <c r="AV95" s="21">
        <f>EXP(-LN(2)/25)*AV94+(1-EXP(-LN(2)/25))/(LN(2)/25)*Calculateur!AQ95*Calculateur!AS95*VLOOKUP('Données projet'!$B$10,Paramètres!$A$1:$I$89,3,0)*0.475*44/12</f>
        <v>1.4264820566695662</v>
      </c>
      <c r="AW95" s="21">
        <f>EXP(-LN(2)/2)*AW94+(1-EXP(-LN(2)/2))/(LN(2)/2)*AQ95*AT95*VLOOKUP('Données projet'!$B$10,Paramètres!$A$1:$I$89,3,0)*0.475*44/12</f>
        <v>2.182338665325418E-10</v>
      </c>
      <c r="AX95" s="21">
        <f t="shared" si="60"/>
        <v>13.248486940130858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96.108800038795152</v>
      </c>
      <c r="T96" s="59">
        <f t="shared" si="88"/>
        <v>281.28766686183019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12.308158490117137</v>
      </c>
      <c r="AA96" s="21">
        <f>EXP(-LN(2)/25)*AA95+(1-EXP(-LN(2)/25))/(LN(2)/25)*Calculateur!V96*Calculateur!X96*VLOOKUP('Données projet'!$B$9,Paramètres!$A$1:$I$89,3,0)*0.475*44/12</f>
        <v>1.4734245980331042</v>
      </c>
      <c r="AB96" s="21">
        <f>EXP(-LN(2)/2)*AB95+(1-EXP(-LN(2)/2))/(LN(2)/2)*V96*Y96*VLOOKUP('Données projet'!$B$9,Paramètres!$A$1:$I$89,3,0)*0.475*44/12</f>
        <v>1.6387396132005764E-10</v>
      </c>
      <c r="AC96" s="22">
        <f t="shared" si="57"/>
        <v>13.781583088314115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91.10806741499556</v>
      </c>
      <c r="AO96" s="59">
        <f t="shared" si="90"/>
        <v>267.15937378864987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11.590182578193641</v>
      </c>
      <c r="AV96" s="21">
        <f>EXP(-LN(2)/25)*AV95+(1-EXP(-LN(2)/25))/(LN(2)/25)*Calculateur!AQ96*Calculateur!AS96*VLOOKUP('Données projet'!$B$10,Paramètres!$A$1:$I$89,3,0)*0.475*44/12</f>
        <v>1.3874748298145059</v>
      </c>
      <c r="AW96" s="21">
        <f>EXP(-LN(2)/2)*AW95+(1-EXP(-LN(2)/2))/(LN(2)/2)*AQ96*AT96*VLOOKUP('Données projet'!$B$10,Paramètres!$A$1:$I$89,3,0)*0.475*44/12</f>
        <v>1.5431464690972025E-10</v>
      </c>
      <c r="AX96" s="21">
        <f t="shared" si="60"/>
        <v>12.977657408162461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96.108800038795152</v>
      </c>
      <c r="T97" s="59">
        <f t="shared" si="88"/>
        <v>281.28766686183019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12.06680300936134</v>
      </c>
      <c r="AA97" s="21">
        <f>EXP(-LN(2)/25)*AA96+(1-EXP(-LN(2)/25))/(LN(2)/25)*Calculateur!V97*Calculateur!X97*VLOOKUP('Données projet'!$B$9,Paramètres!$A$1:$I$89,3,0)*0.475*44/12</f>
        <v>1.4331337249158569</v>
      </c>
      <c r="AB97" s="21">
        <f>EXP(-LN(2)/2)*AB96+(1-EXP(-LN(2)/2))/(LN(2)/2)*V97*Y97*VLOOKUP('Données projet'!$B$9,Paramètres!$A$1:$I$89,3,0)*0.475*44/12</f>
        <v>1.1587638930931476E-10</v>
      </c>
      <c r="AC97" s="22">
        <f t="shared" si="57"/>
        <v>13.499936734393074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91.10806741499556</v>
      </c>
      <c r="AO97" s="59">
        <f t="shared" si="90"/>
        <v>267.15937378864987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11.3629061671486</v>
      </c>
      <c r="AV97" s="21">
        <f>EXP(-LN(2)/25)*AV96+(1-EXP(-LN(2)/25))/(LN(2)/25)*Calculateur!AQ97*Calculateur!AS97*VLOOKUP('Données projet'!$B$10,Paramètres!$A$1:$I$89,3,0)*0.475*44/12</f>
        <v>1.3495342576290981</v>
      </c>
      <c r="AW97" s="21">
        <f>EXP(-LN(2)/2)*AW96+(1-EXP(-LN(2)/2))/(LN(2)/2)*AQ97*AT97*VLOOKUP('Données projet'!$B$10,Paramètres!$A$1:$I$89,3,0)*0.475*44/12</f>
        <v>1.091169332662709E-10</v>
      </c>
      <c r="AX97" s="21">
        <f t="shared" si="60"/>
        <v>12.712440424886815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96.108800038795152</v>
      </c>
      <c r="T98" s="59">
        <f t="shared" si="88"/>
        <v>281.28766686183019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11.830180362370859</v>
      </c>
      <c r="AA98" s="21">
        <f>EXP(-LN(2)/25)*AA97+(1-EXP(-LN(2)/25))/(LN(2)/25)*Calculateur!V98*Calculateur!X98*VLOOKUP('Données projet'!$B$9,Paramètres!$A$1:$I$89,3,0)*0.475*44/12</f>
        <v>1.3939446078428057</v>
      </c>
      <c r="AB98" s="21">
        <f>EXP(-LN(2)/2)*AB97+(1-EXP(-LN(2)/2))/(LN(2)/2)*V98*Y98*VLOOKUP('Données projet'!$B$9,Paramètres!$A$1:$I$89,3,0)*0.475*44/12</f>
        <v>8.1936980660028832E-11</v>
      </c>
      <c r="AC98" s="22">
        <f t="shared" si="57"/>
        <v>13.224124970295602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91.10806741499556</v>
      </c>
      <c r="AO98" s="59">
        <f t="shared" si="90"/>
        <v>267.15937378864987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11.140086507899229</v>
      </c>
      <c r="AV98" s="21">
        <f>EXP(-LN(2)/25)*AV97+(1-EXP(-LN(2)/25))/(LN(2)/25)*Calculateur!AQ98*Calculateur!AS98*VLOOKUP('Données projet'!$B$10,Paramètres!$A$1:$I$89,3,0)*0.475*44/12</f>
        <v>1.3126311723853081</v>
      </c>
      <c r="AW98" s="21">
        <f>EXP(-LN(2)/2)*AW97+(1-EXP(-LN(2)/2))/(LN(2)/2)*AQ98*AT98*VLOOKUP('Données projet'!$B$10,Paramètres!$A$1:$I$89,3,0)*0.475*44/12</f>
        <v>7.7157323454860125E-11</v>
      </c>
      <c r="AX98" s="21">
        <f t="shared" si="60"/>
        <v>12.452717680361694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96.108800038795152</v>
      </c>
      <c r="T99" s="59">
        <f t="shared" si="88"/>
        <v>281.28766686183019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11.598197741162297</v>
      </c>
      <c r="AA99" s="21">
        <f>EXP(-LN(2)/25)*AA98+(1-EXP(-LN(2)/25))/(LN(2)/25)*Calculateur!V99*Calculateur!X99*VLOOKUP('Données projet'!$B$9,Paramètres!$A$1:$I$89,3,0)*0.475*44/12</f>
        <v>1.3558271192369831</v>
      </c>
      <c r="AB99" s="21">
        <f>EXP(-LN(2)/2)*AB98+(1-EXP(-LN(2)/2))/(LN(2)/2)*V99*Y99*VLOOKUP('Données projet'!$B$9,Paramètres!$A$1:$I$89,3,0)*0.475*44/12</f>
        <v>5.7938194654657388E-11</v>
      </c>
      <c r="AC99" s="22">
        <f t="shared" si="57"/>
        <v>12.954024860457217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91.10806741499556</v>
      </c>
      <c r="AO99" s="59">
        <f t="shared" si="90"/>
        <v>267.15937378864987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10.921636206261166</v>
      </c>
      <c r="AV99" s="21">
        <f>EXP(-LN(2)/25)*AV98+(1-EXP(-LN(2)/25))/(LN(2)/25)*Calculateur!AQ99*Calculateur!AS99*VLOOKUP('Données projet'!$B$10,Paramètres!$A$1:$I$89,3,0)*0.475*44/12</f>
        <v>1.2767372039481586</v>
      </c>
      <c r="AW99" s="21">
        <f>EXP(-LN(2)/2)*AW98+(1-EXP(-LN(2)/2))/(LN(2)/2)*AQ99*AT99*VLOOKUP('Données projet'!$B$10,Paramètres!$A$1:$I$89,3,0)*0.475*44/12</f>
        <v>5.455846663313545E-11</v>
      </c>
      <c r="AX99" s="21">
        <f t="shared" si="60"/>
        <v>12.198373410263883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96.108800038795152</v>
      </c>
      <c r="T100" s="59">
        <f t="shared" si="88"/>
        <v>281.28766686183019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11.370764157660206</v>
      </c>
      <c r="AA100" s="21">
        <f>EXP(-LN(2)/25)*AA99+(1-EXP(-LN(2)/25))/(LN(2)/25)*Calculateur!V100*Calculateur!X100*VLOOKUP('Données projet'!$B$9,Paramètres!$A$1:$I$89,3,0)*0.475*44/12</f>
        <v>1.3187519553615983</v>
      </c>
      <c r="AB100" s="21">
        <f>EXP(-LN(2)/2)*AB99+(1-EXP(-LN(2)/2))/(LN(2)/2)*V100*Y100*VLOOKUP('Données projet'!$B$9,Paramètres!$A$1:$I$89,3,0)*0.475*44/12</f>
        <v>4.0968490330014422E-11</v>
      </c>
      <c r="AC100" s="22">
        <f t="shared" si="57"/>
        <v>12.689516113062773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91.10806741499556</v>
      </c>
      <c r="AO100" s="59">
        <f t="shared" si="90"/>
        <v>267.15937378864987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10.707469581796698</v>
      </c>
      <c r="AV100" s="21">
        <f>EXP(-LN(2)/25)*AV99+(1-EXP(-LN(2)/25))/(LN(2)/25)*Calculateur!AQ100*Calculateur!AS100*VLOOKUP('Données projet'!$B$10,Paramètres!$A$1:$I$89,3,0)*0.475*44/12</f>
        <v>1.2418247579655046</v>
      </c>
      <c r="AW100" s="21">
        <f>EXP(-LN(2)/2)*AW99+(1-EXP(-LN(2)/2))/(LN(2)/2)*AQ100*AT100*VLOOKUP('Données projet'!$B$10,Paramètres!$A$1:$I$89,3,0)*0.475*44/12</f>
        <v>3.8578661727430062E-11</v>
      </c>
      <c r="AX100" s="21">
        <f t="shared" si="60"/>
        <v>11.949294339800781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96.108800038795152</v>
      </c>
      <c r="T101" s="59">
        <f t="shared" si="88"/>
        <v>281.28766686183019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11.147790408009804</v>
      </c>
      <c r="AA101" s="21">
        <f>EXP(-LN(2)/25)*AA100+(1-EXP(-LN(2)/25))/(LN(2)/25)*Calculateur!V101*Calculateur!X101*VLOOKUP('Données projet'!$B$9,Paramètres!$A$1:$I$89,3,0)*0.475*44/12</f>
        <v>1.2826906137920842</v>
      </c>
      <c r="AB101" s="21">
        <f>EXP(-LN(2)/2)*AB100+(1-EXP(-LN(2)/2))/(LN(2)/2)*V101*Y101*VLOOKUP('Données projet'!$B$9,Paramètres!$A$1:$I$89,3,0)*0.475*44/12</f>
        <v>2.8969097327328697E-11</v>
      </c>
      <c r="AC101" s="22">
        <f t="shared" si="57"/>
        <v>12.430481021830857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91.10806741499556</v>
      </c>
      <c r="AO101" s="59">
        <f t="shared" si="90"/>
        <v>267.15937378864987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10.497502634209235</v>
      </c>
      <c r="AV101" s="21">
        <f>EXP(-LN(2)/25)*AV100+(1-EXP(-LN(2)/25))/(LN(2)/25)*Calculateur!AQ101*Calculateur!AS101*VLOOKUP('Données projet'!$B$10,Paramètres!$A$1:$I$89,3,0)*0.475*44/12</f>
        <v>1.2078669946542122</v>
      </c>
      <c r="AW101" s="21">
        <f>EXP(-LN(2)/2)*AW100+(1-EXP(-LN(2)/2))/(LN(2)/2)*AQ101*AT101*VLOOKUP('Données projet'!$B$10,Paramètres!$A$1:$I$89,3,0)*0.475*44/12</f>
        <v>2.7279233316567725E-11</v>
      </c>
      <c r="AX101" s="21">
        <f t="shared" si="60"/>
        <v>11.705369628890727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96.108800038795152</v>
      </c>
      <c r="T102" s="59">
        <f t="shared" si="88"/>
        <v>281.28766686183019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10.929189037589488</v>
      </c>
      <c r="AA102" s="21">
        <f>EXP(-LN(2)/25)*AA101+(1-EXP(-LN(2)/25))/(LN(2)/25)*Calculateur!V102*Calculateur!X102*VLOOKUP('Données projet'!$B$9,Paramètres!$A$1:$I$89,3,0)*0.475*44/12</f>
        <v>1.2476153715041718</v>
      </c>
      <c r="AB102" s="21">
        <f>EXP(-LN(2)/2)*AB101+(1-EXP(-LN(2)/2))/(LN(2)/2)*V102*Y102*VLOOKUP('Données projet'!$B$9,Paramètres!$A$1:$I$89,3,0)*0.475*44/12</f>
        <v>2.0484245165007214E-11</v>
      </c>
      <c r="AC102" s="22">
        <f t="shared" si="57"/>
        <v>12.176804409114144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91.10806741499556</v>
      </c>
      <c r="AO102" s="59">
        <f t="shared" si="90"/>
        <v>267.15937378864987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10.29165301039677</v>
      </c>
      <c r="AV102" s="21">
        <f>EXP(-LN(2)/25)*AV101+(1-EXP(-LN(2)/25))/(LN(2)/25)*Calculateur!AQ102*Calculateur!AS102*VLOOKUP('Données projet'!$B$10,Paramètres!$A$1:$I$89,3,0)*0.475*44/12</f>
        <v>1.1748378081664281</v>
      </c>
      <c r="AW102" s="21">
        <f>EXP(-LN(2)/2)*AW101+(1-EXP(-LN(2)/2))/(LN(2)/2)*AQ102*AT102*VLOOKUP('Données projet'!$B$10,Paramètres!$A$1:$I$89,3,0)*0.475*44/12</f>
        <v>1.9289330863715031E-11</v>
      </c>
      <c r="AX102" s="21">
        <f t="shared" si="60"/>
        <v>11.466490818582487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96.108800038795152</v>
      </c>
      <c r="T103" s="59">
        <f t="shared" si="88"/>
        <v>281.28766686183019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10.714874306709444</v>
      </c>
      <c r="AA103" s="21">
        <f>EXP(-LN(2)/25)*AA102+(1-EXP(-LN(2)/25))/(LN(2)/25)*Calculateur!V103*Calculateur!X103*VLOOKUP('Données projet'!$B$9,Paramètres!$A$1:$I$89,3,0)*0.475*44/12</f>
        <v>1.2134992635611492</v>
      </c>
      <c r="AB103" s="21">
        <f>EXP(-LN(2)/2)*AB102+(1-EXP(-LN(2)/2))/(LN(2)/2)*V103*Y103*VLOOKUP('Données projet'!$B$9,Paramètres!$A$1:$I$89,3,0)*0.475*44/12</f>
        <v>1.4484548663664352E-11</v>
      </c>
      <c r="AC103" s="22">
        <f t="shared" si="57"/>
        <v>11.928373570285077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91.10806741499556</v>
      </c>
      <c r="AO103" s="59">
        <f t="shared" si="90"/>
        <v>267.15937378864987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10.089839972151395</v>
      </c>
      <c r="AV103" s="21">
        <f>EXP(-LN(2)/25)*AV102+(1-EXP(-LN(2)/25))/(LN(2)/25)*Calculateur!AQ103*Calculateur!AS103*VLOOKUP('Données projet'!$B$10,Paramètres!$A$1:$I$89,3,0)*0.475*44/12</f>
        <v>1.1427118065200819</v>
      </c>
      <c r="AW103" s="21">
        <f>EXP(-LN(2)/2)*AW102+(1-EXP(-LN(2)/2))/(LN(2)/2)*AQ103*AT103*VLOOKUP('Données projet'!$B$10,Paramètres!$A$1:$I$89,3,0)*0.475*44/12</f>
        <v>1.3639616658283863E-11</v>
      </c>
      <c r="AX103" s="21">
        <f t="shared" si="60"/>
        <v>11.232551778685115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96.108800038795152</v>
      </c>
      <c r="T104" s="59">
        <f t="shared" si="88"/>
        <v>281.28766686183019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10.504762156982878</v>
      </c>
      <c r="AA104" s="21">
        <f>EXP(-LN(2)/25)*AA103+(1-EXP(-LN(2)/25))/(LN(2)/25)*Calculateur!V104*Calculateur!X104*VLOOKUP('Données projet'!$B$9,Paramètres!$A$1:$I$89,3,0)*0.475*44/12</f>
        <v>1.1803160623839168</v>
      </c>
      <c r="AB104" s="21">
        <f>EXP(-LN(2)/2)*AB103+(1-EXP(-LN(2)/2))/(LN(2)/2)*V104*Y104*VLOOKUP('Données projet'!$B$9,Paramètres!$A$1:$I$89,3,0)*0.475*44/12</f>
        <v>1.0242122582503609E-11</v>
      </c>
      <c r="AC104" s="22">
        <f t="shared" si="57"/>
        <v>11.685078219377036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91.10806741499556</v>
      </c>
      <c r="AO104" s="59">
        <f t="shared" si="90"/>
        <v>267.15937378864987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9.8919843644922132</v>
      </c>
      <c r="AV104" s="21">
        <f>EXP(-LN(2)/25)*AV103+(1-EXP(-LN(2)/25))/(LN(2)/25)*Calculateur!AQ104*Calculateur!AS104*VLOOKUP('Données projet'!$B$10,Paramètres!$A$1:$I$89,3,0)*0.475*44/12</f>
        <v>1.1114642920781881</v>
      </c>
      <c r="AW104" s="21">
        <f>EXP(-LN(2)/2)*AW103+(1-EXP(-LN(2)/2))/(LN(2)/2)*AQ104*AT104*VLOOKUP('Données projet'!$B$10,Paramètres!$A$1:$I$89,3,0)*0.475*44/12</f>
        <v>9.6446654318575156E-12</v>
      </c>
      <c r="AX104" s="21">
        <f t="shared" si="60"/>
        <v>11.003448656580046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96.108800038795152</v>
      </c>
      <c r="T105" s="59">
        <f t="shared" si="88"/>
        <v>281.28766686183019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10.298770178356694</v>
      </c>
      <c r="AA105" s="21">
        <f>EXP(-LN(2)/25)*AA104+(1-EXP(-LN(2)/25))/(LN(2)/25)*Calculateur!V105*Calculateur!X105*VLOOKUP('Données projet'!$B$9,Paramètres!$A$1:$I$89,3,0)*0.475*44/12</f>
        <v>1.1480402575879045</v>
      </c>
      <c r="AB105" s="21">
        <f>EXP(-LN(2)/2)*AB104+(1-EXP(-LN(2)/2))/(LN(2)/2)*V105*Y105*VLOOKUP('Données projet'!$B$9,Paramètres!$A$1:$I$89,3,0)*0.475*44/12</f>
        <v>7.2422743318321767E-12</v>
      </c>
      <c r="AC105" s="22">
        <f t="shared" si="57"/>
        <v>11.446810435951841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91.10806741499556</v>
      </c>
      <c r="AO105" s="59">
        <f t="shared" si="90"/>
        <v>267.15937378864987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9.6980085846192239</v>
      </c>
      <c r="AV105" s="21">
        <f>EXP(-LN(2)/25)*AV104+(1-EXP(-LN(2)/25))/(LN(2)/25)*Calculateur!AQ105*Calculateur!AS105*VLOOKUP('Données projet'!$B$10,Paramètres!$A$1:$I$89,3,0)*0.475*44/12</f>
        <v>1.0810712425619431</v>
      </c>
      <c r="AW105" s="21">
        <f>EXP(-LN(2)/2)*AW104+(1-EXP(-LN(2)/2))/(LN(2)/2)*AQ105*AT105*VLOOKUP('Données projet'!$B$10,Paramètres!$A$1:$I$89,3,0)*0.475*44/12</f>
        <v>6.8198083291419313E-12</v>
      </c>
      <c r="AX105" s="21">
        <f t="shared" si="60"/>
        <v>10.779079827187987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96.108800038795152</v>
      </c>
      <c r="T106" s="59">
        <f t="shared" si="88"/>
        <v>281.28766686183019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10.096817576788668</v>
      </c>
      <c r="AA106" s="21">
        <f>EXP(-LN(2)/25)*AA105+(1-EXP(-LN(2)/25))/(LN(2)/25)*Calculateur!V106*Calculateur!X106*VLOOKUP('Données projet'!$B$9,Paramètres!$A$1:$I$89,3,0)*0.475*44/12</f>
        <v>1.1166470363713501</v>
      </c>
      <c r="AB106" s="21">
        <f>EXP(-LN(2)/2)*AB105+(1-EXP(-LN(2)/2))/(LN(2)/2)*V106*Y106*VLOOKUP('Données projet'!$B$9,Paramètres!$A$1:$I$89,3,0)*0.475*44/12</f>
        <v>5.1210612912518052E-12</v>
      </c>
      <c r="AC106" s="22">
        <f t="shared" si="57"/>
        <v>11.21346461316514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91.10806741499556</v>
      </c>
      <c r="AO106" s="59">
        <f t="shared" si="90"/>
        <v>267.15937378864987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9.5078365514760002</v>
      </c>
      <c r="AV106" s="21">
        <f>EXP(-LN(2)/25)*AV105+(1-EXP(-LN(2)/25))/(LN(2)/25)*Calculateur!AQ106*Calculateur!AS106*VLOOKUP('Données projet'!$B$10,Paramètres!$A$1:$I$89,3,0)*0.475*44/12</f>
        <v>1.0515092925830209</v>
      </c>
      <c r="AW106" s="21">
        <f>EXP(-LN(2)/2)*AW105+(1-EXP(-LN(2)/2))/(LN(2)/2)*AQ106*AT106*VLOOKUP('Données projet'!$B$10,Paramètres!$A$1:$I$89,3,0)*0.475*44/12</f>
        <v>4.8223327159287578E-12</v>
      </c>
      <c r="AX106" s="21">
        <f t="shared" si="60"/>
        <v>10.559345844063843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96.108800038795152</v>
      </c>
      <c r="T107" s="59">
        <f t="shared" si="88"/>
        <v>281.28766686183019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9.8988251425584668</v>
      </c>
      <c r="AA107" s="21">
        <f>EXP(-LN(2)/25)*AA106+(1-EXP(-LN(2)/25))/(LN(2)/25)*Calculateur!V107*Calculateur!X107*VLOOKUP('Données projet'!$B$9,Paramètres!$A$1:$I$89,3,0)*0.475*44/12</f>
        <v>1.08611226443986</v>
      </c>
      <c r="AB107" s="21">
        <f>EXP(-LN(2)/2)*AB106+(1-EXP(-LN(2)/2))/(LN(2)/2)*V107*Y107*VLOOKUP('Données projet'!$B$9,Paramètres!$A$1:$I$89,3,0)*0.475*44/12</f>
        <v>3.6211371659160892E-12</v>
      </c>
      <c r="AC107" s="22">
        <f t="shared" si="57"/>
        <v>10.984937407001949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91.10806741499556</v>
      </c>
      <c r="AO107" s="59">
        <f t="shared" si="90"/>
        <v>267.15937378864987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9.3213936759092277</v>
      </c>
      <c r="AV107" s="21">
        <f>EXP(-LN(2)/25)*AV106+(1-EXP(-LN(2)/25))/(LN(2)/25)*Calculateur!AQ107*Calculateur!AS107*VLOOKUP('Données projet'!$B$10,Paramètres!$A$1:$I$89,3,0)*0.475*44/12</f>
        <v>1.0227557156808678</v>
      </c>
      <c r="AW107" s="21">
        <f>EXP(-LN(2)/2)*AW106+(1-EXP(-LN(2)/2))/(LN(2)/2)*AQ107*AT107*VLOOKUP('Données projet'!$B$10,Paramètres!$A$1:$I$89,3,0)*0.475*44/12</f>
        <v>3.4099041645709656E-12</v>
      </c>
      <c r="AX107" s="21">
        <f t="shared" si="60"/>
        <v>10.344149391593506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96.108800038795152</v>
      </c>
      <c r="T108" s="59">
        <f t="shared" si="88"/>
        <v>281.28766686183019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9.704715219200061</v>
      </c>
      <c r="AA108" s="21">
        <f>EXP(-LN(2)/25)*AA107+(1-EXP(-LN(2)/25))/(LN(2)/25)*Calculateur!V108*Calculateur!X108*VLOOKUP('Données projet'!$B$9,Paramètres!$A$1:$I$89,3,0)*0.475*44/12</f>
        <v>1.0564124674525903</v>
      </c>
      <c r="AB108" s="21">
        <f>EXP(-LN(2)/2)*AB107+(1-EXP(-LN(2)/2))/(LN(2)/2)*V108*Y108*VLOOKUP('Données projet'!$B$9,Paramètres!$A$1:$I$89,3,0)*0.475*44/12</f>
        <v>2.560530645625903E-12</v>
      </c>
      <c r="AC108" s="22">
        <f t="shared" si="57"/>
        <v>10.761127686655211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91.10806741499556</v>
      </c>
      <c r="AO108" s="59">
        <f t="shared" si="90"/>
        <v>267.15937378864987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9.1386068314133944</v>
      </c>
      <c r="AV108" s="21">
        <f>EXP(-LN(2)/25)*AV107+(1-EXP(-LN(2)/25))/(LN(2)/25)*Calculateur!AQ108*Calculateur!AS108*VLOOKUP('Données projet'!$B$10,Paramètres!$A$1:$I$89,3,0)*0.475*44/12</f>
        <v>0.99478840685118886</v>
      </c>
      <c r="AW108" s="21">
        <f>EXP(-LN(2)/2)*AW107+(1-EXP(-LN(2)/2))/(LN(2)/2)*AQ108*AT108*VLOOKUP('Données projet'!$B$10,Paramètres!$A$1:$I$89,3,0)*0.475*44/12</f>
        <v>2.4111663579643789E-12</v>
      </c>
      <c r="AX108" s="21">
        <f t="shared" si="60"/>
        <v>10.133395238266994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96.108800038795152</v>
      </c>
      <c r="T109" s="59">
        <f t="shared" si="88"/>
        <v>281.28766686183019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9.5144116730433499</v>
      </c>
      <c r="AA109" s="21">
        <f>EXP(-LN(2)/25)*AA108+(1-EXP(-LN(2)/25))/(LN(2)/25)*Calculateur!V109*Calculateur!X109*VLOOKUP('Données projet'!$B$9,Paramètres!$A$1:$I$89,3,0)*0.475*44/12</f>
        <v>1.0275248129757821</v>
      </c>
      <c r="AB109" s="21">
        <f>EXP(-LN(2)/2)*AB108+(1-EXP(-LN(2)/2))/(LN(2)/2)*V109*Y109*VLOOKUP('Données projet'!$B$9,Paramètres!$A$1:$I$89,3,0)*0.475*44/12</f>
        <v>1.8105685829580448E-12</v>
      </c>
      <c r="AC109" s="22">
        <f t="shared" si="57"/>
        <v>10.541936486020942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91.10806741499556</v>
      </c>
      <c r="AO109" s="59">
        <f t="shared" si="90"/>
        <v>267.15937378864987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8.9594043254491584</v>
      </c>
      <c r="AV109" s="21">
        <f>EXP(-LN(2)/25)*AV108+(1-EXP(-LN(2)/25))/(LN(2)/25)*Calculateur!AQ109*Calculateur!AS109*VLOOKUP('Données projet'!$B$10,Paramètres!$A$1:$I$89,3,0)*0.475*44/12</f>
        <v>0.96758586555219439</v>
      </c>
      <c r="AW109" s="21">
        <f>EXP(-LN(2)/2)*AW108+(1-EXP(-LN(2)/2))/(LN(2)/2)*AQ109*AT109*VLOOKUP('Données projet'!$B$10,Paramètres!$A$1:$I$89,3,0)*0.475*44/12</f>
        <v>1.7049520822854828E-12</v>
      </c>
      <c r="AX109" s="21">
        <f t="shared" si="60"/>
        <v>9.9269901910030587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96.108800038795152</v>
      </c>
      <c r="T110" s="59">
        <f t="shared" si="88"/>
        <v>281.28766686183019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9.3278398633530699</v>
      </c>
      <c r="AA110" s="21">
        <f>EXP(-LN(2)/25)*AA109+(1-EXP(-LN(2)/25))/(LN(2)/25)*Calculateur!V110*Calculateur!X110*VLOOKUP('Données projet'!$B$9,Paramètres!$A$1:$I$89,3,0)*0.475*44/12</f>
        <v>0.99942709292977794</v>
      </c>
      <c r="AB110" s="21">
        <f>EXP(-LN(2)/2)*AB109+(1-EXP(-LN(2)/2))/(LN(2)/2)*V110*Y110*VLOOKUP('Données projet'!$B$9,Paramètres!$A$1:$I$89,3,0)*0.475*44/12</f>
        <v>1.2802653228129517E-12</v>
      </c>
      <c r="AC110" s="22">
        <f t="shared" si="57"/>
        <v>10.327266956284129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91.10806741499556</v>
      </c>
      <c r="AO110" s="59">
        <f t="shared" si="90"/>
        <v>267.15937378864987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8.7837158713241443</v>
      </c>
      <c r="AV110" s="21">
        <f>EXP(-LN(2)/25)*AV109+(1-EXP(-LN(2)/25))/(LN(2)/25)*Calculateur!AQ110*Calculateur!AS110*VLOOKUP('Données projet'!$B$10,Paramètres!$A$1:$I$89,3,0)*0.475*44/12</f>
        <v>0.94112717917554045</v>
      </c>
      <c r="AW110" s="21">
        <f>EXP(-LN(2)/2)*AW109+(1-EXP(-LN(2)/2))/(LN(2)/2)*AQ110*AT110*VLOOKUP('Données projet'!$B$10,Paramètres!$A$1:$I$89,3,0)*0.475*44/12</f>
        <v>1.2055831789821895E-12</v>
      </c>
      <c r="AX110" s="21">
        <f t="shared" si="60"/>
        <v>9.7248430505008905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96.108800038795152</v>
      </c>
      <c r="T111" s="59">
        <f t="shared" si="88"/>
        <v>281.28766686183019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9.1449266130532489</v>
      </c>
      <c r="AA111" s="21">
        <f>EXP(-LN(2)/25)*AA110+(1-EXP(-LN(2)/25))/(LN(2)/25)*Calculateur!V111*Calculateur!X111*VLOOKUP('Données projet'!$B$9,Paramètres!$A$1:$I$89,3,0)*0.475*44/12</f>
        <v>0.97209770651602656</v>
      </c>
      <c r="AB111" s="21">
        <f>EXP(-LN(2)/2)*AB110+(1-EXP(-LN(2)/2))/(LN(2)/2)*V111*Y111*VLOOKUP('Données projet'!$B$9,Paramètres!$A$1:$I$89,3,0)*0.475*44/12</f>
        <v>9.0528429147902249E-13</v>
      </c>
      <c r="AC111" s="22">
        <f t="shared" si="57"/>
        <v>10.117024319570181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91.10806741499556</v>
      </c>
      <c r="AO111" s="59">
        <f t="shared" si="90"/>
        <v>267.15937378864987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8.6114725606251472</v>
      </c>
      <c r="AV111" s="21">
        <f>EXP(-LN(2)/25)*AV110+(1-EXP(-LN(2)/25))/(LN(2)/25)*Calculateur!AQ111*Calculateur!AS111*VLOOKUP('Données projet'!$B$10,Paramètres!$A$1:$I$89,3,0)*0.475*44/12</f>
        <v>0.91539200696925793</v>
      </c>
      <c r="AW111" s="21">
        <f>EXP(-LN(2)/2)*AW110+(1-EXP(-LN(2)/2))/(LN(2)/2)*AQ111*AT111*VLOOKUP('Données projet'!$B$10,Paramètres!$A$1:$I$89,3,0)*0.475*44/12</f>
        <v>8.5247604114274141E-13</v>
      </c>
      <c r="AX111" s="21">
        <f t="shared" si="60"/>
        <v>9.5268645675952577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96.108800038795152</v>
      </c>
      <c r="T112" s="59">
        <f t="shared" si="88"/>
        <v>281.28766686183019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8.9656001800257421</v>
      </c>
      <c r="AA112" s="21">
        <f>EXP(-LN(2)/25)*AA111+(1-EXP(-LN(2)/25))/(LN(2)/25)*Calculateur!V112*Calculateur!X112*VLOOKUP('Données projet'!$B$9,Paramètres!$A$1:$I$89,3,0)*0.475*44/12</f>
        <v>0.9455156436109492</v>
      </c>
      <c r="AB112" s="21">
        <f>EXP(-LN(2)/2)*AB111+(1-EXP(-LN(2)/2))/(LN(2)/2)*V112*Y112*VLOOKUP('Données projet'!$B$9,Paramètres!$A$1:$I$89,3,0)*0.475*44/12</f>
        <v>6.4013266140647596E-13</v>
      </c>
      <c r="AC112" s="22">
        <f t="shared" si="57"/>
        <v>9.9111158236373313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91.10806741499556</v>
      </c>
      <c r="AO112" s="59">
        <f t="shared" si="90"/>
        <v>267.15937378864987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8.4426068361909099</v>
      </c>
      <c r="AV112" s="21">
        <f>EXP(-LN(2)/25)*AV111+(1-EXP(-LN(2)/25))/(LN(2)/25)*Calculateur!AQ112*Calculateur!AS112*VLOOKUP('Données projet'!$B$10,Paramètres!$A$1:$I$89,3,0)*0.475*44/12</f>
        <v>0.89036056440031008</v>
      </c>
      <c r="AW112" s="21">
        <f>EXP(-LN(2)/2)*AW111+(1-EXP(-LN(2)/2))/(LN(2)/2)*AQ112*AT112*VLOOKUP('Données projet'!$B$10,Paramètres!$A$1:$I$89,3,0)*0.475*44/12</f>
        <v>6.0279158949109473E-13</v>
      </c>
      <c r="AX112" s="21">
        <f t="shared" si="60"/>
        <v>9.3329674005918228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96.108800038795152</v>
      </c>
      <c r="T113" s="59">
        <f t="shared" si="88"/>
        <v>281.28766686183019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8.7897902289715795</v>
      </c>
      <c r="AA113" s="21">
        <f>EXP(-LN(2)/25)*AA112+(1-EXP(-LN(2)/25))/(LN(2)/25)*Calculateur!V113*Calculateur!X113*VLOOKUP('Données projet'!$B$9,Paramètres!$A$1:$I$89,3,0)*0.475*44/12</f>
        <v>0.91966046861390105</v>
      </c>
      <c r="AB113" s="21">
        <f>EXP(-LN(2)/2)*AB112+(1-EXP(-LN(2)/2))/(LN(2)/2)*V113*Y113*VLOOKUP('Données projet'!$B$9,Paramètres!$A$1:$I$89,3,0)*0.475*44/12</f>
        <v>4.5264214573951135E-13</v>
      </c>
      <c r="AC113" s="22">
        <f t="shared" si="57"/>
        <v>9.7094506975859343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91.10806741499556</v>
      </c>
      <c r="AO113" s="59">
        <f t="shared" si="90"/>
        <v>267.15937378864987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8.2770524656149078</v>
      </c>
      <c r="AV113" s="21">
        <f>EXP(-LN(2)/25)*AV112+(1-EXP(-LN(2)/25))/(LN(2)/25)*Calculateur!AQ113*Calculateur!AS113*VLOOKUP('Données projet'!$B$10,Paramètres!$A$1:$I$89,3,0)*0.475*44/12</f>
        <v>0.86601360794475646</v>
      </c>
      <c r="AW113" s="21">
        <f>EXP(-LN(2)/2)*AW112+(1-EXP(-LN(2)/2))/(LN(2)/2)*AQ113*AT113*VLOOKUP('Données projet'!$B$10,Paramètres!$A$1:$I$89,3,0)*0.475*44/12</f>
        <v>4.262380205713707E-13</v>
      </c>
      <c r="AX113" s="21">
        <f t="shared" si="60"/>
        <v>9.1430660735600906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96.108800038795152</v>
      </c>
      <c r="T114" s="59">
        <f t="shared" si="88"/>
        <v>281.28766686183019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8.617427803824107</v>
      </c>
      <c r="AA114" s="21">
        <f>EXP(-LN(2)/25)*AA113+(1-EXP(-LN(2)/25))/(LN(2)/25)*Calculateur!V114*Calculateur!X114*VLOOKUP('Données projet'!$B$9,Paramètres!$A$1:$I$89,3,0)*0.475*44/12</f>
        <v>0.89451230473681176</v>
      </c>
      <c r="AB114" s="21">
        <f>EXP(-LN(2)/2)*AB113+(1-EXP(-LN(2)/2))/(LN(2)/2)*V114*Y114*VLOOKUP('Données projet'!$B$9,Paramètres!$A$1:$I$89,3,0)*0.475*44/12</f>
        <v>3.2006633070323803E-13</v>
      </c>
      <c r="AC114" s="22">
        <f t="shared" si="57"/>
        <v>9.5119401085612392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91.10806741499556</v>
      </c>
      <c r="AO114" s="59">
        <f t="shared" si="90"/>
        <v>267.15937378864987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8.1147445152677058</v>
      </c>
      <c r="AV114" s="21">
        <f>EXP(-LN(2)/25)*AV113+(1-EXP(-LN(2)/25))/(LN(2)/25)*Calculateur!AQ114*Calculateur!AS114*VLOOKUP('Données projet'!$B$10,Paramètres!$A$1:$I$89,3,0)*0.475*44/12</f>
        <v>0.84233242029383071</v>
      </c>
      <c r="AW114" s="21">
        <f>EXP(-LN(2)/2)*AW113+(1-EXP(-LN(2)/2))/(LN(2)/2)*AQ114*AT114*VLOOKUP('Données projet'!$B$10,Paramètres!$A$1:$I$89,3,0)*0.475*44/12</f>
        <v>3.0139579474554736E-13</v>
      </c>
      <c r="AX114" s="21">
        <f t="shared" si="60"/>
        <v>8.9570769355618385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96.108800038795152</v>
      </c>
      <c r="T115" s="59">
        <f t="shared" si="88"/>
        <v>281.28766686183019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8.448445300703078</v>
      </c>
      <c r="AA115" s="21">
        <f>EXP(-LN(2)/25)*AA114+(1-EXP(-LN(2)/25))/(LN(2)/25)*Calculateur!V115*Calculateur!X115*VLOOKUP('Données projet'!$B$9,Paramètres!$A$1:$I$89,3,0)*0.475*44/12</f>
        <v>0.87005181872342596</v>
      </c>
      <c r="AB115" s="21">
        <f>EXP(-LN(2)/2)*AB114+(1-EXP(-LN(2)/2))/(LN(2)/2)*V115*Y115*VLOOKUP('Données projet'!$B$9,Paramètres!$A$1:$I$89,3,0)*0.475*44/12</f>
        <v>2.263210728697557E-13</v>
      </c>
      <c r="AC115" s="22">
        <f t="shared" si="57"/>
        <v>9.3184971194267288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91.10806741499556</v>
      </c>
      <c r="AO115" s="59">
        <f t="shared" si="90"/>
        <v>267.15937378864987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7.9556193248287377</v>
      </c>
      <c r="AV115" s="21">
        <f>EXP(-LN(2)/25)*AV114+(1-EXP(-LN(2)/25))/(LN(2)/25)*Calculateur!AQ115*Calculateur!AS115*VLOOKUP('Données projet'!$B$10,Paramètres!$A$1:$I$89,3,0)*0.475*44/12</f>
        <v>0.81929879596455912</v>
      </c>
      <c r="AW115" s="21">
        <f>EXP(-LN(2)/2)*AW114+(1-EXP(-LN(2)/2))/(LN(2)/2)*AQ115*AT115*VLOOKUP('Données projet'!$B$10,Paramètres!$A$1:$I$89,3,0)*0.475*44/12</f>
        <v>2.1311901028568535E-13</v>
      </c>
      <c r="AX115" s="21">
        <f t="shared" si="60"/>
        <v>8.7749181207935099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96.108800038795152</v>
      </c>
      <c r="T116" s="59">
        <f t="shared" si="88"/>
        <v>281.28766686183019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8.2827764413991041</v>
      </c>
      <c r="AA116" s="21">
        <f>EXP(-LN(2)/25)*AA115+(1-EXP(-LN(2)/25))/(LN(2)/25)*Calculateur!V116*Calculateur!X116*VLOOKUP('Données projet'!$B$9,Paramètres!$A$1:$I$89,3,0)*0.475*44/12</f>
        <v>0.84626020598639728</v>
      </c>
      <c r="AB116" s="21">
        <f>EXP(-LN(2)/2)*AB115+(1-EXP(-LN(2)/2))/(LN(2)/2)*V116*Y116*VLOOKUP('Données projet'!$B$9,Paramètres!$A$1:$I$89,3,0)*0.475*44/12</f>
        <v>1.6003316535161904E-13</v>
      </c>
      <c r="AC116" s="22">
        <f t="shared" si="57"/>
        <v>9.1290366473856608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91.10806741499556</v>
      </c>
      <c r="AO116" s="59">
        <f t="shared" si="90"/>
        <v>267.15937378864987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7.7996144823174944</v>
      </c>
      <c r="AV116" s="21">
        <f>EXP(-LN(2)/25)*AV115+(1-EXP(-LN(2)/25))/(LN(2)/25)*Calculateur!AQ116*Calculateur!AS116*VLOOKUP('Données projet'!$B$10,Paramètres!$A$1:$I$89,3,0)*0.475*44/12</f>
        <v>0.79689502730385708</v>
      </c>
      <c r="AW116" s="21">
        <f>EXP(-LN(2)/2)*AW115+(1-EXP(-LN(2)/2))/(LN(2)/2)*AQ116*AT116*VLOOKUP('Données projet'!$B$10,Paramètres!$A$1:$I$89,3,0)*0.475*44/12</f>
        <v>1.5069789737277368E-13</v>
      </c>
      <c r="AX116" s="21">
        <f t="shared" si="60"/>
        <v>8.5965095096215034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96.108800038795152</v>
      </c>
      <c r="T117" s="59">
        <f t="shared" si="88"/>
        <v>281.28766686183019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8.1203562473780533</v>
      </c>
      <c r="AA117" s="21">
        <f>EXP(-LN(2)/25)*AA116+(1-EXP(-LN(2)/25))/(LN(2)/25)*Calculateur!V117*Calculateur!X117*VLOOKUP('Données projet'!$B$9,Paramètres!$A$1:$I$89,3,0)*0.475*44/12</f>
        <v>0.82311917615080921</v>
      </c>
      <c r="AB117" s="21">
        <f>EXP(-LN(2)/2)*AB116+(1-EXP(-LN(2)/2))/(LN(2)/2)*V117*Y117*VLOOKUP('Données projet'!$B$9,Paramètres!$A$1:$I$89,3,0)*0.475*44/12</f>
        <v>1.1316053643487787E-13</v>
      </c>
      <c r="AC117" s="22">
        <f t="shared" si="57"/>
        <v>8.9434754235289766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91.10806741499556</v>
      </c>
      <c r="AO117" s="59">
        <f t="shared" si="90"/>
        <v>267.15937378864987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7.6466687996143383</v>
      </c>
      <c r="AV117" s="21">
        <f>EXP(-LN(2)/25)*AV116+(1-EXP(-LN(2)/25))/(LN(2)/25)*Calculateur!AQ117*Calculateur!AS117*VLOOKUP('Données projet'!$B$10,Paramètres!$A$1:$I$89,3,0)*0.475*44/12</f>
        <v>0.77510389087534493</v>
      </c>
      <c r="AW117" s="21">
        <f>EXP(-LN(2)/2)*AW116+(1-EXP(-LN(2)/2))/(LN(2)/2)*AQ117*AT117*VLOOKUP('Données projet'!$B$10,Paramètres!$A$1:$I$89,3,0)*0.475*44/12</f>
        <v>1.0655950514284268E-13</v>
      </c>
      <c r="AX117" s="21">
        <f t="shared" si="60"/>
        <v>8.4217726904897905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96.108800038795152</v>
      </c>
      <c r="T118" s="59">
        <f t="shared" si="88"/>
        <v>281.28766686183019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7.9611210142952196</v>
      </c>
      <c r="AA118" s="21">
        <f>EXP(-LN(2)/25)*AA117+(1-EXP(-LN(2)/25))/(LN(2)/25)*Calculateur!V118*Calculateur!X118*VLOOKUP('Données projet'!$B$9,Paramètres!$A$1:$I$89,3,0)*0.475*44/12</f>
        <v>0.80061093899300917</v>
      </c>
      <c r="AB118" s="21">
        <f>EXP(-LN(2)/2)*AB117+(1-EXP(-LN(2)/2))/(LN(2)/2)*V118*Y118*VLOOKUP('Données projet'!$B$9,Paramètres!$A$1:$I$89,3,0)*0.475*44/12</f>
        <v>8.0016582675809532E-14</v>
      </c>
      <c r="AC118" s="22">
        <f t="shared" si="57"/>
        <v>8.761731953288308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91.10806741499556</v>
      </c>
      <c r="AO118" s="59">
        <f t="shared" si="90"/>
        <v>267.15937378864987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7.4967222884613367</v>
      </c>
      <c r="AV118" s="21">
        <f>EXP(-LN(2)/25)*AV117+(1-EXP(-LN(2)/25))/(LN(2)/25)*Calculateur!AQ118*Calculateur!AS118*VLOOKUP('Données projet'!$B$10,Paramètres!$A$1:$I$89,3,0)*0.475*44/12</f>
        <v>0.75390863421841647</v>
      </c>
      <c r="AW118" s="21">
        <f>EXP(-LN(2)/2)*AW117+(1-EXP(-LN(2)/2))/(LN(2)/2)*AQ118*AT118*VLOOKUP('Données projet'!$B$10,Paramètres!$A$1:$I$89,3,0)*0.475*44/12</f>
        <v>7.5348948686386841E-14</v>
      </c>
      <c r="AX118" s="21">
        <f t="shared" si="60"/>
        <v>8.2506309226798287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96.108800038795152</v>
      </c>
      <c r="T119" s="59">
        <f t="shared" si="88"/>
        <v>281.28766686183019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7.8050082870092385</v>
      </c>
      <c r="AA119" s="21">
        <f>EXP(-LN(2)/25)*AA118+(1-EXP(-LN(2)/25))/(LN(2)/25)*Calculateur!V119*Calculateur!X119*VLOOKUP('Données projet'!$B$9,Paramètres!$A$1:$I$89,3,0)*0.475*44/12</f>
        <v>0.77871819076394588</v>
      </c>
      <c r="AB119" s="21">
        <f>EXP(-LN(2)/2)*AB118+(1-EXP(-LN(2)/2))/(LN(2)/2)*V119*Y119*VLOOKUP('Données projet'!$B$9,Paramètres!$A$1:$I$89,3,0)*0.475*44/12</f>
        <v>5.6580268217438944E-14</v>
      </c>
      <c r="AC119" s="22">
        <f t="shared" si="57"/>
        <v>8.5837264777732418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91.10806741499556</v>
      </c>
      <c r="AO119" s="59">
        <f t="shared" si="90"/>
        <v>267.15937378864987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7.3497161369337043</v>
      </c>
      <c r="AV119" s="21">
        <f>EXP(-LN(2)/25)*AV118+(1-EXP(-LN(2)/25))/(LN(2)/25)*Calculateur!AQ119*Calculateur!AS119*VLOOKUP('Données projet'!$B$10,Paramètres!$A$1:$I$89,3,0)*0.475*44/12</f>
        <v>0.73329296296938185</v>
      </c>
      <c r="AW119" s="21">
        <f>EXP(-LN(2)/2)*AW118+(1-EXP(-LN(2)/2))/(LN(2)/2)*AQ119*AT119*VLOOKUP('Données projet'!$B$10,Paramètres!$A$1:$I$89,3,0)*0.475*44/12</f>
        <v>5.3279752571421338E-14</v>
      </c>
      <c r="AX119" s="21">
        <f t="shared" si="60"/>
        <v>8.0830090999031388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96.108800038795152</v>
      </c>
      <c r="T120" s="59">
        <f t="shared" si="88"/>
        <v>281.28766686183019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7.6519568350859739</v>
      </c>
      <c r="AA120" s="21">
        <f>EXP(-LN(2)/25)*AA119+(1-EXP(-LN(2)/25))/(LN(2)/25)*Calculateur!V120*Calculateur!X120*VLOOKUP('Données projet'!$B$9,Paramètres!$A$1:$I$89,3,0)*0.475*44/12</f>
        <v>0.75742410088649592</v>
      </c>
      <c r="AB120" s="21">
        <f>EXP(-LN(2)/2)*AB119+(1-EXP(-LN(2)/2))/(LN(2)/2)*V120*Y120*VLOOKUP('Données projet'!$B$9,Paramètres!$A$1:$I$89,3,0)*0.475*44/12</f>
        <v>4.0008291337904773E-14</v>
      </c>
      <c r="AC120" s="22">
        <f t="shared" si="57"/>
        <v>8.4093809359725107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91.10806741499556</v>
      </c>
      <c r="AO120" s="59">
        <f t="shared" si="90"/>
        <v>267.15937378864987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7.2055926863726301</v>
      </c>
      <c r="AV120" s="21">
        <f>EXP(-LN(2)/25)*AV119+(1-EXP(-LN(2)/25))/(LN(2)/25)*Calculateur!AQ120*Calculateur!AS120*VLOOKUP('Données projet'!$B$10,Paramètres!$A$1:$I$89,3,0)*0.475*44/12</f>
        <v>0.71324102833478309</v>
      </c>
      <c r="AW120" s="21">
        <f>EXP(-LN(2)/2)*AW119+(1-EXP(-LN(2)/2))/(LN(2)/2)*AQ120*AT120*VLOOKUP('Données projet'!$B$10,Paramètres!$A$1:$I$89,3,0)*0.475*44/12</f>
        <v>3.767447434319342E-14</v>
      </c>
      <c r="AX120" s="21">
        <f t="shared" si="60"/>
        <v>7.9188337147074508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96.108800038795152</v>
      </c>
      <c r="T121" s="59">
        <f t="shared" si="88"/>
        <v>281.28766686183019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7.5019066287827565</v>
      </c>
      <c r="AA121" s="21">
        <f>EXP(-LN(2)/25)*AA120+(1-EXP(-LN(2)/25))/(LN(2)/25)*Calculateur!V121*Calculateur!X121*VLOOKUP('Données projet'!$B$9,Paramètres!$A$1:$I$89,3,0)*0.475*44/12</f>
        <v>0.73671229901655233</v>
      </c>
      <c r="AB121" s="21">
        <f>EXP(-LN(2)/2)*AB120+(1-EXP(-LN(2)/2))/(LN(2)/2)*V121*Y121*VLOOKUP('Données projet'!$B$9,Paramètres!$A$1:$I$89,3,0)*0.475*44/12</f>
        <v>2.8290134108719478E-14</v>
      </c>
      <c r="AC121" s="22">
        <f t="shared" si="57"/>
        <v>8.2386189277993367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91.10806741499556</v>
      </c>
      <c r="AO121" s="59">
        <f t="shared" si="90"/>
        <v>267.15937378864987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7.064295408770433</v>
      </c>
      <c r="AV121" s="21">
        <f>EXP(-LN(2)/25)*AV120+(1-EXP(-LN(2)/25))/(LN(2)/25)*Calculateur!AQ121*Calculateur!AS121*VLOOKUP('Données projet'!$B$10,Paramètres!$A$1:$I$89,3,0)*0.475*44/12</f>
        <v>0.69373741490725294</v>
      </c>
      <c r="AW121" s="21">
        <f>EXP(-LN(2)/2)*AW120+(1-EXP(-LN(2)/2))/(LN(2)/2)*AQ121*AT121*VLOOKUP('Données projet'!$B$10,Paramètres!$A$1:$I$89,3,0)*0.475*44/12</f>
        <v>2.6639876285710669E-14</v>
      </c>
      <c r="AX121" s="21">
        <f t="shared" si="60"/>
        <v>7.7580328236777127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96.108800038795152</v>
      </c>
      <c r="T122" s="59">
        <f t="shared" si="88"/>
        <v>281.28766686183019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7.354798815503556</v>
      </c>
      <c r="AA122" s="21">
        <f>EXP(-LN(2)/25)*AA121+(1-EXP(-LN(2)/25))/(LN(2)/25)*Calculateur!V122*Calculateur!X122*VLOOKUP('Données projet'!$B$9,Paramètres!$A$1:$I$89,3,0)*0.475*44/12</f>
        <v>0.71656686245792867</v>
      </c>
      <c r="AB122" s="21">
        <f>EXP(-LN(2)/2)*AB121+(1-EXP(-LN(2)/2))/(LN(2)/2)*V122*Y122*VLOOKUP('Données projet'!$B$9,Paramètres!$A$1:$I$89,3,0)*0.475*44/12</f>
        <v>2.0004145668952389E-14</v>
      </c>
      <c r="AC122" s="22">
        <f t="shared" si="57"/>
        <v>8.0713656779615039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91.10806741499556</v>
      </c>
      <c r="AO122" s="59">
        <f t="shared" si="90"/>
        <v>267.15937378864987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6.9257688845991865</v>
      </c>
      <c r="AV122" s="21">
        <f>EXP(-LN(2)/25)*AV121+(1-EXP(-LN(2)/25))/(LN(2)/25)*Calculateur!AQ122*Calculateur!AS122*VLOOKUP('Données projet'!$B$10,Paramètres!$A$1:$I$89,3,0)*0.475*44/12</f>
        <v>0.67476712881454903</v>
      </c>
      <c r="AW122" s="21">
        <f>EXP(-LN(2)/2)*AW121+(1-EXP(-LN(2)/2))/(LN(2)/2)*AQ122*AT122*VLOOKUP('Données projet'!$B$10,Paramètres!$A$1:$I$89,3,0)*0.475*44/12</f>
        <v>1.883723717159671E-14</v>
      </c>
      <c r="AX122" s="21">
        <f t="shared" si="60"/>
        <v>7.6005360134137545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96.108800038795152</v>
      </c>
      <c r="T123" s="59">
        <f t="shared" si="88"/>
        <v>281.28766686183019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7.2105756967158543</v>
      </c>
      <c r="AA123" s="21">
        <f>EXP(-LN(2)/25)*AA122+(1-EXP(-LN(2)/25))/(LN(2)/25)*Calculateur!V123*Calculateur!X123*VLOOKUP('Données projet'!$B$9,Paramètres!$A$1:$I$89,3,0)*0.475*44/12</f>
        <v>0.69697230392140308</v>
      </c>
      <c r="AB123" s="21">
        <f>EXP(-LN(2)/2)*AB122+(1-EXP(-LN(2)/2))/(LN(2)/2)*V123*Y123*VLOOKUP('Données projet'!$B$9,Paramètres!$A$1:$I$89,3,0)*0.475*44/12</f>
        <v>1.4145067054359741E-14</v>
      </c>
      <c r="AC123" s="22">
        <f t="shared" si="57"/>
        <v>7.9075480006372718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91.10806741499556</v>
      </c>
      <c r="AO123" s="59">
        <f t="shared" si="90"/>
        <v>267.15937378864987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6.7899587810741009</v>
      </c>
      <c r="AV123" s="21">
        <f>EXP(-LN(2)/25)*AV122+(1-EXP(-LN(2)/25))/(LN(2)/25)*Calculateur!AQ123*Calculateur!AS123*VLOOKUP('Données projet'!$B$10,Paramètres!$A$1:$I$89,3,0)*0.475*44/12</f>
        <v>0.65631558619265407</v>
      </c>
      <c r="AW123" s="21">
        <f>EXP(-LN(2)/2)*AW122+(1-EXP(-LN(2)/2))/(LN(2)/2)*AQ123*AT123*VLOOKUP('Données projet'!$B$10,Paramètres!$A$1:$I$89,3,0)*0.475*44/12</f>
        <v>1.3319938142855334E-14</v>
      </c>
      <c r="AX123" s="21">
        <f t="shared" si="60"/>
        <v>7.4462743672667679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96.108800038795152</v>
      </c>
      <c r="T124" s="59">
        <f t="shared" si="88"/>
        <v>281.28766686183019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7.0691807053201634</v>
      </c>
      <c r="AA124" s="21">
        <f>EXP(-LN(2)/25)*AA123+(1-EXP(-LN(2)/25))/(LN(2)/25)*Calculateur!V124*Calculateur!X124*VLOOKUP('Données projet'!$B$9,Paramètres!$A$1:$I$89,3,0)*0.475*44/12</f>
        <v>0.67791355961849176</v>
      </c>
      <c r="AB124" s="21">
        <f>EXP(-LN(2)/2)*AB123+(1-EXP(-LN(2)/2))/(LN(2)/2)*V124*Y124*VLOOKUP('Données projet'!$B$9,Paramètres!$A$1:$I$89,3,0)*0.475*44/12</f>
        <v>1.0002072834476196E-14</v>
      </c>
      <c r="AC124" s="22">
        <f t="shared" si="57"/>
        <v>7.7470942649386645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91.10806741499556</v>
      </c>
      <c r="AO124" s="59">
        <f t="shared" si="90"/>
        <v>267.15937378864987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6.6568118308431581</v>
      </c>
      <c r="AV124" s="21">
        <f>EXP(-LN(2)/25)*AV123+(1-EXP(-LN(2)/25))/(LN(2)/25)*Calculateur!AQ124*Calculateur!AS124*VLOOKUP('Données projet'!$B$10,Paramètres!$A$1:$I$89,3,0)*0.475*44/12</f>
        <v>0.6383686019740793</v>
      </c>
      <c r="AW124" s="21">
        <f>EXP(-LN(2)/2)*AW123+(1-EXP(-LN(2)/2))/(LN(2)/2)*AQ124*AT124*VLOOKUP('Données projet'!$B$10,Paramètres!$A$1:$I$89,3,0)*0.475*44/12</f>
        <v>9.4186185857983551E-15</v>
      </c>
      <c r="AX124" s="21">
        <f t="shared" si="60"/>
        <v>7.2951804328172472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96.108800038795152</v>
      </c>
      <c r="T125" s="59">
        <f t="shared" si="88"/>
        <v>281.28766686183019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6.9305583834633131</v>
      </c>
      <c r="AA125" s="21">
        <f>EXP(-LN(2)/25)*AA124+(1-EXP(-LN(2)/25))/(LN(2)/25)*Calculateur!V125*Calculateur!X125*VLOOKUP('Données projet'!$B$9,Paramètres!$A$1:$I$89,3,0)*0.475*44/12</f>
        <v>0.65937597768079936</v>
      </c>
      <c r="AB125" s="21">
        <f>EXP(-LN(2)/2)*AB124+(1-EXP(-LN(2)/2))/(LN(2)/2)*V125*Y125*VLOOKUP('Données projet'!$B$9,Paramètres!$A$1:$I$89,3,0)*0.475*44/12</f>
        <v>7.0725335271798711E-15</v>
      </c>
      <c r="AC125" s="22">
        <f t="shared" si="57"/>
        <v>7.5899343611441195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91.10806741499556</v>
      </c>
      <c r="AO125" s="59">
        <f t="shared" si="90"/>
        <v>267.15937378864987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6.5262758110946235</v>
      </c>
      <c r="AV125" s="21">
        <f>EXP(-LN(2)/25)*AV124+(1-EXP(-LN(2)/25))/(LN(2)/25)*Calculateur!AQ125*Calculateur!AS125*VLOOKUP('Données projet'!$B$10,Paramètres!$A$1:$I$89,3,0)*0.475*44/12</f>
        <v>0.62091237898275231</v>
      </c>
      <c r="AW125" s="21">
        <f>EXP(-LN(2)/2)*AW124+(1-EXP(-LN(2)/2))/(LN(2)/2)*AQ125*AT125*VLOOKUP('Données projet'!$B$10,Paramètres!$A$1:$I$89,3,0)*0.475*44/12</f>
        <v>6.6599690714276672E-15</v>
      </c>
      <c r="AX125" s="21">
        <f t="shared" si="60"/>
        <v>7.1471881900773822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96.108800038795152</v>
      </c>
      <c r="T126" s="59">
        <f t="shared" si="88"/>
        <v>281.28766686183019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6.794654360786808</v>
      </c>
      <c r="AA126" s="21">
        <f>EXP(-LN(2)/25)*AA125+(1-EXP(-LN(2)/25))/(LN(2)/25)*Calculateur!V126*Calculateur!X126*VLOOKUP('Données projet'!$B$9,Paramètres!$A$1:$I$89,3,0)*0.475*44/12</f>
        <v>0.6413453068960423</v>
      </c>
      <c r="AB126" s="21">
        <f>EXP(-LN(2)/2)*AB125+(1-EXP(-LN(2)/2))/(LN(2)/2)*V126*Y126*VLOOKUP('Données projet'!$B$9,Paramètres!$A$1:$I$89,3,0)*0.475*44/12</f>
        <v>5.0010364172380989E-15</v>
      </c>
      <c r="AC126" s="22">
        <f t="shared" si="57"/>
        <v>7.4359996676828555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91.10806741499556</v>
      </c>
      <c r="AO126" s="59">
        <f t="shared" si="90"/>
        <v>267.15937378864987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6.3982995230742477</v>
      </c>
      <c r="AV126" s="21">
        <f>EXP(-LN(2)/25)*AV125+(1-EXP(-LN(2)/25))/(LN(2)/25)*Calculateur!AQ126*Calculateur!AS126*VLOOKUP('Données projet'!$B$10,Paramètres!$A$1:$I$89,3,0)*0.475*44/12</f>
        <v>0.60393349732710611</v>
      </c>
      <c r="AW126" s="21">
        <f>EXP(-LN(2)/2)*AW125+(1-EXP(-LN(2)/2))/(LN(2)/2)*AQ126*AT126*VLOOKUP('Données projet'!$B$10,Paramètres!$A$1:$I$89,3,0)*0.475*44/12</f>
        <v>4.7093092928991775E-15</v>
      </c>
      <c r="AX126" s="21">
        <f t="shared" si="60"/>
        <v>7.0022330204013583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96.108800038795152</v>
      </c>
      <c r="T127" s="59">
        <f t="shared" si="88"/>
        <v>281.28766686183019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6.6614153331017203</v>
      </c>
      <c r="AA127" s="21">
        <f>EXP(-LN(2)/25)*AA126+(1-EXP(-LN(2)/25))/(LN(2)/25)*Calculateur!V127*Calculateur!X127*VLOOKUP('Données projet'!$B$9,Paramètres!$A$1:$I$89,3,0)*0.475*44/12</f>
        <v>0.62380768575208612</v>
      </c>
      <c r="AB127" s="21">
        <f>EXP(-LN(2)/2)*AB126+(1-EXP(-LN(2)/2))/(LN(2)/2)*V127*Y127*VLOOKUP('Données projet'!$B$9,Paramètres!$A$1:$I$89,3,0)*0.475*44/12</f>
        <v>3.5362667635899363E-15</v>
      </c>
      <c r="AC127" s="22">
        <f t="shared" si="57"/>
        <v>7.2852230188538103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91.10806741499556</v>
      </c>
      <c r="AO127" s="59">
        <f t="shared" si="90"/>
        <v>267.15937378864987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6.272832772004123</v>
      </c>
      <c r="AV127" s="21">
        <f>EXP(-LN(2)/25)*AV126+(1-EXP(-LN(2)/25))/(LN(2)/25)*Calculateur!AQ127*Calculateur!AS127*VLOOKUP('Données projet'!$B$10,Paramètres!$A$1:$I$89,3,0)*0.475*44/12</f>
        <v>0.58741890408321407</v>
      </c>
      <c r="AW127" s="21">
        <f>EXP(-LN(2)/2)*AW126+(1-EXP(-LN(2)/2))/(LN(2)/2)*AQ127*AT127*VLOOKUP('Données projet'!$B$10,Paramètres!$A$1:$I$89,3,0)*0.475*44/12</f>
        <v>3.3299845357138336E-15</v>
      </c>
      <c r="AX127" s="21">
        <f t="shared" si="60"/>
        <v>6.8602516760873407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96.108800038795152</v>
      </c>
      <c r="T128" s="59">
        <f t="shared" si="88"/>
        <v>281.28766686183019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6.5307890414817544</v>
      </c>
      <c r="AA128" s="21">
        <f>EXP(-LN(2)/25)*AA127+(1-EXP(-LN(2)/25))/(LN(2)/25)*Calculateur!V128*Calculateur!X128*VLOOKUP('Données projet'!$B$9,Paramètres!$A$1:$I$89,3,0)*0.475*44/12</f>
        <v>0.60674963178057484</v>
      </c>
      <c r="AB128" s="21">
        <f>EXP(-LN(2)/2)*AB127+(1-EXP(-LN(2)/2))/(LN(2)/2)*V128*Y128*VLOOKUP('Données projet'!$B$9,Paramètres!$A$1:$I$89,3,0)*0.475*44/12</f>
        <v>2.5005182086190499E-15</v>
      </c>
      <c r="AC128" s="22">
        <f t="shared" si="57"/>
        <v>7.1375386732623323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91.10806741499556</v>
      </c>
      <c r="AO128" s="59">
        <f t="shared" si="90"/>
        <v>267.15937378864987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6.1498263473953223</v>
      </c>
      <c r="AV128" s="21">
        <f>EXP(-LN(2)/25)*AV127+(1-EXP(-LN(2)/25))/(LN(2)/25)*Calculateur!AQ128*Calculateur!AS128*VLOOKUP('Données projet'!$B$10,Paramètres!$A$1:$I$89,3,0)*0.475*44/12</f>
        <v>0.57135590326004093</v>
      </c>
      <c r="AW128" s="21">
        <f>EXP(-LN(2)/2)*AW127+(1-EXP(-LN(2)/2))/(LN(2)/2)*AQ128*AT128*VLOOKUP('Données projet'!$B$10,Paramètres!$A$1:$I$89,3,0)*0.475*44/12</f>
        <v>2.3546546464495888E-15</v>
      </c>
      <c r="AX128" s="21">
        <f t="shared" si="60"/>
        <v>6.7211822506553656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96.108800038795152</v>
      </c>
      <c r="T129" s="59">
        <f t="shared" si="88"/>
        <v>281.28766686183019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6.4027242517662852</v>
      </c>
      <c r="AA129" s="21">
        <f>EXP(-LN(2)/25)*AA128+(1-EXP(-LN(2)/25))/(LN(2)/25)*Calculateur!V129*Calculateur!X129*VLOOKUP('Données projet'!$B$9,Paramètres!$A$1:$I$89,3,0)*0.475*44/12</f>
        <v>0.59015803119195864</v>
      </c>
      <c r="AB129" s="21">
        <f>EXP(-LN(2)/2)*AB128+(1-EXP(-LN(2)/2))/(LN(2)/2)*V129*Y129*VLOOKUP('Données projet'!$B$9,Paramètres!$A$1:$I$89,3,0)*0.475*44/12</f>
        <v>1.7681333817949684E-15</v>
      </c>
      <c r="AC129" s="22">
        <f t="shared" si="57"/>
        <v>6.992882282958246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91.10806741499556</v>
      </c>
      <c r="AO129" s="59">
        <f t="shared" si="90"/>
        <v>267.15937378864987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6.0292320037465892</v>
      </c>
      <c r="AV129" s="21">
        <f>EXP(-LN(2)/25)*AV128+(1-EXP(-LN(2)/25))/(LN(2)/25)*Calculateur!AQ129*Calculateur!AS129*VLOOKUP('Données projet'!$B$10,Paramètres!$A$1:$I$89,3,0)*0.475*44/12</f>
        <v>0.55573214603909404</v>
      </c>
      <c r="AW129" s="21">
        <f>EXP(-LN(2)/2)*AW128+(1-EXP(-LN(2)/2))/(LN(2)/2)*AQ129*AT129*VLOOKUP('Données projet'!$B$10,Paramètres!$A$1:$I$89,3,0)*0.475*44/12</f>
        <v>1.6649922678569168E-15</v>
      </c>
      <c r="AX129" s="21">
        <f t="shared" si="60"/>
        <v>6.5849641497856854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96.108800038795152</v>
      </c>
      <c r="T130" s="59">
        <f t="shared" si="88"/>
        <v>281.28766686183019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6.2771707344653276</v>
      </c>
      <c r="AA130" s="21">
        <f>EXP(-LN(2)/25)*AA129+(1-EXP(-LN(2)/25))/(LN(2)/25)*Calculateur!V130*Calculateur!X130*VLOOKUP('Données projet'!$B$9,Paramètres!$A$1:$I$89,3,0)*0.475*44/12</f>
        <v>0.57402012879395248</v>
      </c>
      <c r="AB130" s="21">
        <f>EXP(-LN(2)/2)*AB129+(1-EXP(-LN(2)/2))/(LN(2)/2)*V130*Y130*VLOOKUP('Données projet'!$B$9,Paramètres!$A$1:$I$89,3,0)*0.475*44/12</f>
        <v>1.2502591043095251E-15</v>
      </c>
      <c r="AC130" s="22">
        <f t="shared" si="57"/>
        <v>6.8511908632592808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91.10806741499556</v>
      </c>
      <c r="AO130" s="59">
        <f t="shared" si="90"/>
        <v>267.15937378864987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5.9110024416215214</v>
      </c>
      <c r="AV130" s="21">
        <f>EXP(-LN(2)/25)*AV129+(1-EXP(-LN(2)/25))/(LN(2)/25)*Calculateur!AQ130*Calculateur!AS130*VLOOKUP('Données projet'!$B$10,Paramètres!$A$1:$I$89,3,0)*0.475*44/12</f>
        <v>0.54053562128097155</v>
      </c>
      <c r="AW130" s="21">
        <f>EXP(-LN(2)/2)*AW129+(1-EXP(-LN(2)/2))/(LN(2)/2)*AQ130*AT130*VLOOKUP('Données projet'!$B$10,Paramètres!$A$1:$I$89,3,0)*0.475*44/12</f>
        <v>1.1773273232247944E-15</v>
      </c>
      <c r="AX130" s="21">
        <f t="shared" si="60"/>
        <v>6.4515380629024941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96.108800038795152</v>
      </c>
      <c r="T131" s="59">
        <f t="shared" si="88"/>
        <v>281.28766686183019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6.1540792450585586</v>
      </c>
      <c r="AA131" s="21">
        <f>EXP(-LN(2)/25)*AA130+(1-EXP(-LN(2)/25))/(LN(2)/25)*Calculateur!V131*Calculateur!X131*VLOOKUP('Données projet'!$B$9,Paramètres!$A$1:$I$89,3,0)*0.475*44/12</f>
        <v>0.55832351818567516</v>
      </c>
      <c r="AB131" s="21">
        <f>EXP(-LN(2)/2)*AB130+(1-EXP(-LN(2)/2))/(LN(2)/2)*V131*Y131*VLOOKUP('Données projet'!$B$9,Paramètres!$A$1:$I$89,3,0)*0.475*44/12</f>
        <v>8.8406669089748438E-16</v>
      </c>
      <c r="AC131" s="22">
        <f t="shared" si="57"/>
        <v>6.7124027632442349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91.10806741499556</v>
      </c>
      <c r="AO131" s="59">
        <f t="shared" si="90"/>
        <v>267.15937378864987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5.7950912890968134</v>
      </c>
      <c r="AV131" s="21">
        <f>EXP(-LN(2)/25)*AV130+(1-EXP(-LN(2)/25))/(LN(2)/25)*Calculateur!AQ131*Calculateur!AS131*VLOOKUP('Données projet'!$B$10,Paramètres!$A$1:$I$89,3,0)*0.475*44/12</f>
        <v>0.52575464629151047</v>
      </c>
      <c r="AW131" s="21">
        <f>EXP(-LN(2)/2)*AW130+(1-EXP(-LN(2)/2))/(LN(2)/2)*AQ131*AT131*VLOOKUP('Données projet'!$B$10,Paramètres!$A$1:$I$89,3,0)*0.475*44/12</f>
        <v>8.3249613392845841E-16</v>
      </c>
      <c r="AX131" s="21">
        <f t="shared" si="60"/>
        <v>6.3208459353883244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96.108800038795152</v>
      </c>
      <c r="T132" s="59">
        <f t="shared" si="88"/>
        <v>281.28766686183019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6.0334015046806604</v>
      </c>
      <c r="AA132" s="21">
        <f>EXP(-LN(2)/25)*AA131+(1-EXP(-LN(2)/25))/(LN(2)/25)*Calculateur!V132*Calculateur!X132*VLOOKUP('Données projet'!$B$9,Paramètres!$A$1:$I$89,3,0)*0.475*44/12</f>
        <v>0.5430561322199301</v>
      </c>
      <c r="AB132" s="21">
        <f>EXP(-LN(2)/2)*AB131+(1-EXP(-LN(2)/2))/(LN(2)/2)*V132*Y132*VLOOKUP('Données projet'!$B$9,Paramètres!$A$1:$I$89,3,0)*0.475*44/12</f>
        <v>6.2512955215476266E-16</v>
      </c>
      <c r="AC132" s="22">
        <f t="shared" ref="AC132:AC153" si="111">SUM(Z132:AB132)</f>
        <v>6.5764576369005914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91.10806741499556</v>
      </c>
      <c r="AO132" s="59">
        <f t="shared" si="90"/>
        <v>267.15937378864987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5.6814530835742927</v>
      </c>
      <c r="AV132" s="21">
        <f>EXP(-LN(2)/25)*AV131+(1-EXP(-LN(2)/25))/(LN(2)/25)*Calculateur!AQ132*Calculateur!AS132*VLOOKUP('Données projet'!$B$10,Paramètres!$A$1:$I$89,3,0)*0.475*44/12</f>
        <v>0.51137785784043388</v>
      </c>
      <c r="AW132" s="21">
        <f>EXP(-LN(2)/2)*AW131+(1-EXP(-LN(2)/2))/(LN(2)/2)*AQ132*AT132*VLOOKUP('Données projet'!$B$10,Paramètres!$A$1:$I$89,3,0)*0.475*44/12</f>
        <v>5.8866366161239719E-16</v>
      </c>
      <c r="AX132" s="21">
        <f t="shared" ref="AX132:AX153" si="114">SUM(AU132:AW132)</f>
        <v>6.1928309414147273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96.108800038795152</v>
      </c>
      <c r="T133" s="59">
        <f t="shared" ref="T133:T196" si="142">$T$3</f>
        <v>281.28766686183019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5.9150901811854197</v>
      </c>
      <c r="AA133" s="21">
        <f>EXP(-LN(2)/25)*AA132+(1-EXP(-LN(2)/25))/(LN(2)/25)*Calculateur!V133*Calculateur!X133*VLOOKUP('Données projet'!$B$9,Paramètres!$A$1:$I$89,3,0)*0.475*44/12</f>
        <v>0.52820623372629527</v>
      </c>
      <c r="AB133" s="21">
        <f>EXP(-LN(2)/2)*AB132+(1-EXP(-LN(2)/2))/(LN(2)/2)*V133*Y133*VLOOKUP('Données projet'!$B$9,Paramètres!$A$1:$I$89,3,0)*0.475*44/12</f>
        <v>4.4203334544874224E-16</v>
      </c>
      <c r="AC133" s="22">
        <f t="shared" si="111"/>
        <v>6.4432964149117149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91.10806741499556</v>
      </c>
      <c r="AO133" s="59">
        <f t="shared" ref="AO133:AO196" si="144">$AO$3</f>
        <v>267.15937378864987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5.5700432539496072</v>
      </c>
      <c r="AV133" s="21">
        <f>EXP(-LN(2)/25)*AV132+(1-EXP(-LN(2)/25))/(LN(2)/25)*Calculateur!AQ133*Calculateur!AS133*VLOOKUP('Données projet'!$B$10,Paramètres!$A$1:$I$89,3,0)*0.475*44/12</f>
        <v>0.49739420342559443</v>
      </c>
      <c r="AW133" s="21">
        <f>EXP(-LN(2)/2)*AW132+(1-EXP(-LN(2)/2))/(LN(2)/2)*AQ133*AT133*VLOOKUP('Données projet'!$B$10,Paramètres!$A$1:$I$89,3,0)*0.475*44/12</f>
        <v>4.162480669642292E-16</v>
      </c>
      <c r="AX133" s="21">
        <f t="shared" si="114"/>
        <v>6.0674374573752017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96.108800038795152</v>
      </c>
      <c r="T134" s="59">
        <f t="shared" si="142"/>
        <v>281.28766686183019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5.7990988705811386</v>
      </c>
      <c r="AA134" s="21">
        <f>EXP(-LN(2)/25)*AA133+(1-EXP(-LN(2)/25))/(LN(2)/25)*Calculateur!V134*Calculateur!X134*VLOOKUP('Données projet'!$B$9,Paramètres!$A$1:$I$89,3,0)*0.475*44/12</f>
        <v>0.51376240648789118</v>
      </c>
      <c r="AB134" s="21">
        <f>EXP(-LN(2)/2)*AB133+(1-EXP(-LN(2)/2))/(LN(2)/2)*V134*Y134*VLOOKUP('Données projet'!$B$9,Paramètres!$A$1:$I$89,3,0)*0.475*44/12</f>
        <v>3.1256477607738138E-16</v>
      </c>
      <c r="AC134" s="22">
        <f t="shared" si="111"/>
        <v>6.3128612770690298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91.10806741499556</v>
      </c>
      <c r="AO134" s="59">
        <f t="shared" si="144"/>
        <v>267.15937378864987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5.4608181031305758</v>
      </c>
      <c r="AV134" s="21">
        <f>EXP(-LN(2)/25)*AV133+(1-EXP(-LN(2)/25))/(LN(2)/25)*Calculateur!AQ134*Calculateur!AS134*VLOOKUP('Données projet'!$B$10,Paramètres!$A$1:$I$89,3,0)*0.475*44/12</f>
        <v>0.4837929327760972</v>
      </c>
      <c r="AW134" s="21">
        <f>EXP(-LN(2)/2)*AW133+(1-EXP(-LN(2)/2))/(LN(2)/2)*AQ134*AT134*VLOOKUP('Données projet'!$B$10,Paramètres!$A$1:$I$89,3,0)*0.475*44/12</f>
        <v>2.943318308061986E-16</v>
      </c>
      <c r="AX134" s="21">
        <f t="shared" si="114"/>
        <v>5.9446110359066733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96.108800038795152</v>
      </c>
      <c r="T135" s="59">
        <f t="shared" si="142"/>
        <v>281.28766686183019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5.6853820788300942</v>
      </c>
      <c r="AA135" s="21">
        <f>EXP(-LN(2)/25)*AA134+(1-EXP(-LN(2)/25))/(LN(2)/25)*Calculateur!V135*Calculateur!X135*VLOOKUP('Données projet'!$B$9,Paramètres!$A$1:$I$89,3,0)*0.475*44/12</f>
        <v>0.49971354646488908</v>
      </c>
      <c r="AB135" s="21">
        <f>EXP(-LN(2)/2)*AB134+(1-EXP(-LN(2)/2))/(LN(2)/2)*V135*Y135*VLOOKUP('Données projet'!$B$9,Paramètres!$A$1:$I$89,3,0)*0.475*44/12</f>
        <v>2.2101667272437114E-16</v>
      </c>
      <c r="AC135" s="22">
        <f t="shared" si="111"/>
        <v>6.1850956252949834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91.10806741499556</v>
      </c>
      <c r="AO135" s="59">
        <f t="shared" si="144"/>
        <v>267.15937378864987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5.3537347908983417</v>
      </c>
      <c r="AV135" s="21">
        <f>EXP(-LN(2)/25)*AV134+(1-EXP(-LN(2)/25))/(LN(2)/25)*Calculateur!AQ135*Calculateur!AS135*VLOOKUP('Données projet'!$B$10,Paramètres!$A$1:$I$89,3,0)*0.475*44/12</f>
        <v>0.47056358958777023</v>
      </c>
      <c r="AW135" s="21">
        <f>EXP(-LN(2)/2)*AW134+(1-EXP(-LN(2)/2))/(LN(2)/2)*AQ135*AT135*VLOOKUP('Données projet'!$B$10,Paramètres!$A$1:$I$89,3,0)*0.475*44/12</f>
        <v>2.081240334821146E-16</v>
      </c>
      <c r="AX135" s="21">
        <f t="shared" si="114"/>
        <v>5.8242983804861117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96.108800038795152</v>
      </c>
      <c r="T136" s="59">
        <f t="shared" si="142"/>
        <v>281.28766686183019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5.5738952040048932</v>
      </c>
      <c r="AA136" s="21">
        <f>EXP(-LN(2)/25)*AA135+(1-EXP(-LN(2)/25))/(LN(2)/25)*Calculateur!V136*Calculateur!X136*VLOOKUP('Données projet'!$B$9,Paramètres!$A$1:$I$89,3,0)*0.475*44/12</f>
        <v>0.48604885325801339</v>
      </c>
      <c r="AB136" s="21">
        <f>EXP(-LN(2)/2)*AB135+(1-EXP(-LN(2)/2))/(LN(2)/2)*V136*Y136*VLOOKUP('Données projet'!$B$9,Paramètres!$A$1:$I$89,3,0)*0.475*44/12</f>
        <v>1.5628238803869071E-16</v>
      </c>
      <c r="AC136" s="22">
        <f t="shared" si="111"/>
        <v>6.0599440572629071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91.10806741499556</v>
      </c>
      <c r="AO136" s="59">
        <f t="shared" si="144"/>
        <v>267.15937378864987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5.2487513171046105</v>
      </c>
      <c r="AV136" s="21">
        <f>EXP(-LN(2)/25)*AV135+(1-EXP(-LN(2)/25))/(LN(2)/25)*Calculateur!AQ136*Calculateur!AS136*VLOOKUP('Données projet'!$B$10,Paramètres!$A$1:$I$89,3,0)*0.475*44/12</f>
        <v>0.45769600348462897</v>
      </c>
      <c r="AW136" s="21">
        <f>EXP(-LN(2)/2)*AW135+(1-EXP(-LN(2)/2))/(LN(2)/2)*AQ136*AT136*VLOOKUP('Données projet'!$B$10,Paramètres!$A$1:$I$89,3,0)*0.475*44/12</f>
        <v>1.471659154030993E-16</v>
      </c>
      <c r="AX136" s="21">
        <f t="shared" si="114"/>
        <v>5.7064473205892394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96.108800038795152</v>
      </c>
      <c r="T137" s="59">
        <f t="shared" si="142"/>
        <v>281.28766686183019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5.4645945187947351</v>
      </c>
      <c r="AA137" s="21">
        <f>EXP(-LN(2)/25)*AA136+(1-EXP(-LN(2)/25))/(LN(2)/25)*Calculateur!V137*Calculateur!X137*VLOOKUP('Données projet'!$B$9,Paramètres!$A$1:$I$89,3,0)*0.475*44/12</f>
        <v>0.47275782180547471</v>
      </c>
      <c r="AB137" s="21">
        <f>EXP(-LN(2)/2)*AB136+(1-EXP(-LN(2)/2))/(LN(2)/2)*V137*Y137*VLOOKUP('Données projet'!$B$9,Paramètres!$A$1:$I$89,3,0)*0.475*44/12</f>
        <v>1.105083363621856E-16</v>
      </c>
      <c r="AC137" s="22">
        <f t="shared" si="111"/>
        <v>5.93735234060021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91.10806741499556</v>
      </c>
      <c r="AO137" s="59">
        <f t="shared" si="144"/>
        <v>267.15937378864987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5.1458265051983787</v>
      </c>
      <c r="AV137" s="21">
        <f>EXP(-LN(2)/25)*AV136+(1-EXP(-LN(2)/25))/(LN(2)/25)*Calculateur!AQ137*Calculateur!AS137*VLOOKUP('Données projet'!$B$10,Paramètres!$A$1:$I$89,3,0)*0.475*44/12</f>
        <v>0.44518028220015504</v>
      </c>
      <c r="AW137" s="21">
        <f>EXP(-LN(2)/2)*AW136+(1-EXP(-LN(2)/2))/(LN(2)/2)*AQ137*AT137*VLOOKUP('Données projet'!$B$10,Paramètres!$A$1:$I$89,3,0)*0.475*44/12</f>
        <v>1.040620167410573E-16</v>
      </c>
      <c r="AX137" s="21">
        <f t="shared" si="114"/>
        <v>5.5910067873985341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96.108800038795152</v>
      </c>
      <c r="T138" s="59">
        <f t="shared" si="142"/>
        <v>281.28766686183019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5.3574371533547129</v>
      </c>
      <c r="AA138" s="21">
        <f>EXP(-LN(2)/25)*AA137+(1-EXP(-LN(2)/25))/(LN(2)/25)*Calculateur!V138*Calculateur!X138*VLOOKUP('Données projet'!$B$9,Paramètres!$A$1:$I$89,3,0)*0.475*44/12</f>
        <v>0.45983023430695064</v>
      </c>
      <c r="AB138" s="21">
        <f>EXP(-LN(2)/2)*AB137+(1-EXP(-LN(2)/2))/(LN(2)/2)*V138*Y138*VLOOKUP('Données projet'!$B$9,Paramètres!$A$1:$I$89,3,0)*0.475*44/12</f>
        <v>7.814119401934537E-17</v>
      </c>
      <c r="AC138" s="22">
        <f t="shared" si="111"/>
        <v>5.8172673876616638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91.10806741499556</v>
      </c>
      <c r="AO138" s="59">
        <f t="shared" si="144"/>
        <v>267.15937378864987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5.0449199860756915</v>
      </c>
      <c r="AV138" s="21">
        <f>EXP(-LN(2)/25)*AV137+(1-EXP(-LN(2)/25))/(LN(2)/25)*Calculateur!AQ138*Calculateur!AS138*VLOOKUP('Données projet'!$B$10,Paramètres!$A$1:$I$89,3,0)*0.475*44/12</f>
        <v>0.43300680397237823</v>
      </c>
      <c r="AW138" s="21">
        <f>EXP(-LN(2)/2)*AW137+(1-EXP(-LN(2)/2))/(LN(2)/2)*AQ138*AT138*VLOOKUP('Données projet'!$B$10,Paramètres!$A$1:$I$89,3,0)*0.475*44/12</f>
        <v>7.3582957701549649E-17</v>
      </c>
      <c r="AX138" s="21">
        <f t="shared" si="114"/>
        <v>5.4779267900480697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96.108800038795152</v>
      </c>
      <c r="T139" s="59">
        <f t="shared" si="142"/>
        <v>281.28766686183019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5.2523810784914309</v>
      </c>
      <c r="AA139" s="21">
        <f>EXP(-LN(2)/25)*AA138+(1-EXP(-LN(2)/25))/(LN(2)/25)*Calculateur!V139*Calculateur!X139*VLOOKUP('Données projet'!$B$9,Paramètres!$A$1:$I$89,3,0)*0.475*44/12</f>
        <v>0.44725615236840599</v>
      </c>
      <c r="AB139" s="21">
        <f>EXP(-LN(2)/2)*AB138+(1-EXP(-LN(2)/2))/(LN(2)/2)*V139*Y139*VLOOKUP('Données projet'!$B$9,Paramètres!$A$1:$I$89,3,0)*0.475*44/12</f>
        <v>5.5254168181092805E-17</v>
      </c>
      <c r="AC139" s="22">
        <f t="shared" si="111"/>
        <v>5.6996372308598371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91.10806741499556</v>
      </c>
      <c r="AO139" s="59">
        <f t="shared" si="144"/>
        <v>267.15937378864987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4.9459921822461004</v>
      </c>
      <c r="AV139" s="21">
        <f>EXP(-LN(2)/25)*AV138+(1-EXP(-LN(2)/25))/(LN(2)/25)*Calculateur!AQ139*Calculateur!AS139*VLOOKUP('Données projet'!$B$10,Paramètres!$A$1:$I$89,3,0)*0.475*44/12</f>
        <v>0.42116621014691535</v>
      </c>
      <c r="AW139" s="21">
        <f>EXP(-LN(2)/2)*AW138+(1-EXP(-LN(2)/2))/(LN(2)/2)*AQ139*AT139*VLOOKUP('Données projet'!$B$10,Paramètres!$A$1:$I$89,3,0)*0.475*44/12</f>
        <v>5.203100837052865E-17</v>
      </c>
      <c r="AX139" s="21">
        <f t="shared" si="114"/>
        <v>5.3671583923930157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96.108800038795152</v>
      </c>
      <c r="T140" s="59">
        <f t="shared" si="142"/>
        <v>281.28766686183019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5.149385089178339</v>
      </c>
      <c r="AA140" s="21">
        <f>EXP(-LN(2)/25)*AA139+(1-EXP(-LN(2)/25))/(LN(2)/25)*Calculateur!V140*Calculateur!X140*VLOOKUP('Données projet'!$B$9,Paramètres!$A$1:$I$89,3,0)*0.475*44/12</f>
        <v>0.43502590936171309</v>
      </c>
      <c r="AB140" s="21">
        <f>EXP(-LN(2)/2)*AB139+(1-EXP(-LN(2)/2))/(LN(2)/2)*V140*Y140*VLOOKUP('Données projet'!$B$9,Paramètres!$A$1:$I$89,3,0)*0.475*44/12</f>
        <v>3.9070597009672691E-17</v>
      </c>
      <c r="AC140" s="22">
        <f t="shared" si="111"/>
        <v>5.5844109985400525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91.10806741499556</v>
      </c>
      <c r="AO140" s="59">
        <f t="shared" si="144"/>
        <v>267.15937378864987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4.8490042923096057</v>
      </c>
      <c r="AV140" s="21">
        <f>EXP(-LN(2)/25)*AV139+(1-EXP(-LN(2)/25))/(LN(2)/25)*Calculateur!AQ140*Calculateur!AS140*VLOOKUP('Données projet'!$B$10,Paramètres!$A$1:$I$89,3,0)*0.475*44/12</f>
        <v>0.40964939798227956</v>
      </c>
      <c r="AW140" s="21">
        <f>EXP(-LN(2)/2)*AW139+(1-EXP(-LN(2)/2))/(LN(2)/2)*AQ140*AT140*VLOOKUP('Données projet'!$B$10,Paramètres!$A$1:$I$89,3,0)*0.475*44/12</f>
        <v>3.6791478850774825E-17</v>
      </c>
      <c r="AX140" s="21">
        <f t="shared" si="114"/>
        <v>5.2586536902918857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96.108800038795152</v>
      </c>
      <c r="T141" s="59">
        <f t="shared" si="142"/>
        <v>281.28766686183019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5.0484087883943269</v>
      </c>
      <c r="AA141" s="21">
        <f>EXP(-LN(2)/25)*AA140+(1-EXP(-LN(2)/25))/(LN(2)/25)*Calculateur!V141*Calculateur!X141*VLOOKUP('Données projet'!$B$9,Paramètres!$A$1:$I$89,3,0)*0.475*44/12</f>
        <v>0.42313010299319875</v>
      </c>
      <c r="AB141" s="21">
        <f>EXP(-LN(2)/2)*AB140+(1-EXP(-LN(2)/2))/(LN(2)/2)*V141*Y141*VLOOKUP('Données projet'!$B$9,Paramètres!$A$1:$I$89,3,0)*0.475*44/12</f>
        <v>2.7627084090546408E-17</v>
      </c>
      <c r="AC141" s="22">
        <f t="shared" si="111"/>
        <v>5.4715388913875254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91.10806741499556</v>
      </c>
      <c r="AO141" s="59">
        <f t="shared" si="144"/>
        <v>267.15937378864987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4.7539182757379939</v>
      </c>
      <c r="AV141" s="21">
        <f>EXP(-LN(2)/25)*AV140+(1-EXP(-LN(2)/25))/(LN(2)/25)*Calculateur!AQ141*Calculateur!AS141*VLOOKUP('Données projet'!$B$10,Paramètres!$A$1:$I$89,3,0)*0.475*44/12</f>
        <v>0.39844751365192854</v>
      </c>
      <c r="AW141" s="21">
        <f>EXP(-LN(2)/2)*AW140+(1-EXP(-LN(2)/2))/(LN(2)/2)*AQ141*AT141*VLOOKUP('Données projet'!$B$10,Paramètres!$A$1:$I$89,3,0)*0.475*44/12</f>
        <v>2.6015504185264325E-17</v>
      </c>
      <c r="AX141" s="21">
        <f t="shared" si="114"/>
        <v>5.152365789389922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96.108800038795152</v>
      </c>
      <c r="T142" s="59">
        <f t="shared" si="142"/>
        <v>281.28766686183019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4.9494125712792272</v>
      </c>
      <c r="AA142" s="21">
        <f>EXP(-LN(2)/25)*AA141+(1-EXP(-LN(2)/25))/(LN(2)/25)*Calculateur!V142*Calculateur!X142*VLOOKUP('Données projet'!$B$9,Paramètres!$A$1:$I$89,3,0)*0.475*44/12</f>
        <v>0.41155958807540471</v>
      </c>
      <c r="AB142" s="21">
        <f>EXP(-LN(2)/2)*AB141+(1-EXP(-LN(2)/2))/(LN(2)/2)*V142*Y142*VLOOKUP('Données projet'!$B$9,Paramètres!$A$1:$I$89,3,0)*0.475*44/12</f>
        <v>1.9535298504836349E-17</v>
      </c>
      <c r="AC142" s="22">
        <f t="shared" si="111"/>
        <v>5.360972159354632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91.10806741499556</v>
      </c>
      <c r="AO142" s="59">
        <f t="shared" si="144"/>
        <v>267.15937378864987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4.6606968379546077</v>
      </c>
      <c r="AV142" s="21">
        <f>EXP(-LN(2)/25)*AV141+(1-EXP(-LN(2)/25))/(LN(2)/25)*Calculateur!AQ142*Calculateur!AS142*VLOOKUP('Données projet'!$B$10,Paramètres!$A$1:$I$89,3,0)*0.475*44/12</f>
        <v>0.38755194543767246</v>
      </c>
      <c r="AW142" s="21">
        <f>EXP(-LN(2)/2)*AW141+(1-EXP(-LN(2)/2))/(LN(2)/2)*AQ142*AT142*VLOOKUP('Données projet'!$B$10,Paramètres!$A$1:$I$89,3,0)*0.475*44/12</f>
        <v>1.8395739425387412E-17</v>
      </c>
      <c r="AX142" s="21">
        <f t="shared" si="114"/>
        <v>5.04824878339228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96.108800038795152</v>
      </c>
      <c r="T143" s="59">
        <f t="shared" si="142"/>
        <v>281.28766686183019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4.8523576096000243</v>
      </c>
      <c r="AA143" s="21">
        <f>EXP(-LN(2)/25)*AA142+(1-EXP(-LN(2)/25))/(LN(2)/25)*Calculateur!V143*Calculateur!X143*VLOOKUP('Données projet'!$B$9,Paramètres!$A$1:$I$89,3,0)*0.475*44/12</f>
        <v>0.40030546949650464</v>
      </c>
      <c r="AB143" s="21">
        <f>EXP(-LN(2)/2)*AB142+(1-EXP(-LN(2)/2))/(LN(2)/2)*V143*Y143*VLOOKUP('Données projet'!$B$9,Paramètres!$A$1:$I$89,3,0)*0.475*44/12</f>
        <v>1.3813542045273206E-17</v>
      </c>
      <c r="AC143" s="22">
        <f t="shared" si="111"/>
        <v>5.2526630790965285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91.10806741499556</v>
      </c>
      <c r="AO143" s="59">
        <f t="shared" si="144"/>
        <v>267.15937378864987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4.569303415706691</v>
      </c>
      <c r="AV143" s="21">
        <f>EXP(-LN(2)/25)*AV142+(1-EXP(-LN(2)/25))/(LN(2)/25)*Calculateur!AQ143*Calculateur!AS143*VLOOKUP('Données projet'!$B$10,Paramètres!$A$1:$I$89,3,0)*0.475*44/12</f>
        <v>0.37695431710920824</v>
      </c>
      <c r="AW143" s="21">
        <f>EXP(-LN(2)/2)*AW142+(1-EXP(-LN(2)/2))/(LN(2)/2)*AQ143*AT143*VLOOKUP('Données projet'!$B$10,Paramètres!$A$1:$I$89,3,0)*0.475*44/12</f>
        <v>1.3007752092632163E-17</v>
      </c>
      <c r="AX143" s="21">
        <f t="shared" si="114"/>
        <v>4.9462577328158996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96.108800038795152</v>
      </c>
      <c r="T144" s="59">
        <f t="shared" si="142"/>
        <v>281.28766686183019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4.7572058365216687</v>
      </c>
      <c r="AA144" s="21">
        <f>EXP(-LN(2)/25)*AA143+(1-EXP(-LN(2)/25))/(LN(2)/25)*Calculateur!V144*Calculateur!X144*VLOOKUP('Données projet'!$B$9,Paramètres!$A$1:$I$89,3,0)*0.475*44/12</f>
        <v>0.389359095381973</v>
      </c>
      <c r="AB144" s="21">
        <f>EXP(-LN(2)/2)*AB143+(1-EXP(-LN(2)/2))/(LN(2)/2)*V144*Y144*VLOOKUP('Données projet'!$B$9,Paramètres!$A$1:$I$89,3,0)*0.475*44/12</f>
        <v>9.7676492524181758E-18</v>
      </c>
      <c r="AC144" s="22">
        <f t="shared" si="111"/>
        <v>5.1465649319036419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91.10806741499556</v>
      </c>
      <c r="AO144" s="59">
        <f t="shared" si="144"/>
        <v>267.15937378864987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4.479702162724573</v>
      </c>
      <c r="AV144" s="21">
        <f>EXP(-LN(2)/25)*AV143+(1-EXP(-LN(2)/25))/(LN(2)/25)*Calculateur!AQ144*Calculateur!AS144*VLOOKUP('Données projet'!$B$10,Paramètres!$A$1:$I$89,3,0)*0.475*44/12</f>
        <v>0.36664648148469092</v>
      </c>
      <c r="AW144" s="21">
        <f>EXP(-LN(2)/2)*AW143+(1-EXP(-LN(2)/2))/(LN(2)/2)*AQ144*AT144*VLOOKUP('Données projet'!$B$10,Paramètres!$A$1:$I$89,3,0)*0.475*44/12</f>
        <v>9.1978697126937061E-18</v>
      </c>
      <c r="AX144" s="21">
        <f t="shared" si="114"/>
        <v>4.8463486442092636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96.108800038795152</v>
      </c>
      <c r="T145" s="59">
        <f t="shared" si="142"/>
        <v>281.28766686183019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4.6639199316765287</v>
      </c>
      <c r="AA145" s="21">
        <f>EXP(-LN(2)/25)*AA144+(1-EXP(-LN(2)/25))/(LN(2)/25)*Calculateur!V145*Calculateur!X145*VLOOKUP('Données projet'!$B$9,Paramètres!$A$1:$I$89,3,0)*0.475*44/12</f>
        <v>0.37871205044324802</v>
      </c>
      <c r="AB145" s="21">
        <f>EXP(-LN(2)/2)*AB144+(1-EXP(-LN(2)/2))/(LN(2)/2)*V145*Y145*VLOOKUP('Données projet'!$B$9,Paramètres!$A$1:$I$89,3,0)*0.475*44/12</f>
        <v>6.9067710226366044E-18</v>
      </c>
      <c r="AC145" s="22">
        <f t="shared" si="111"/>
        <v>5.0426319821197767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91.10806741499556</v>
      </c>
      <c r="AO145" s="59">
        <f t="shared" si="144"/>
        <v>267.15937378864987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4.3918579356620659</v>
      </c>
      <c r="AV145" s="21">
        <f>EXP(-LN(2)/25)*AV144+(1-EXP(-LN(2)/25))/(LN(2)/25)*Calculateur!AQ145*Calculateur!AS145*VLOOKUP('Données projet'!$B$10,Paramètres!$A$1:$I$89,3,0)*0.475*44/12</f>
        <v>0.35662051416739154</v>
      </c>
      <c r="AW145" s="21">
        <f>EXP(-LN(2)/2)*AW144+(1-EXP(-LN(2)/2))/(LN(2)/2)*AQ145*AT145*VLOOKUP('Données projet'!$B$10,Paramètres!$A$1:$I$89,3,0)*0.475*44/12</f>
        <v>6.5038760463160813E-18</v>
      </c>
      <c r="AX145" s="21">
        <f t="shared" si="114"/>
        <v>4.7484784498294577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96.108800038795152</v>
      </c>
      <c r="T146" s="59">
        <f t="shared" si="142"/>
        <v>281.28766686183019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4.5724633065266183</v>
      </c>
      <c r="AA146" s="21">
        <f>EXP(-LN(2)/25)*AA145+(1-EXP(-LN(2)/25))/(LN(2)/25)*Calculateur!V146*Calculateur!X146*VLOOKUP('Données projet'!$B$9,Paramètres!$A$1:$I$89,3,0)*0.475*44/12</f>
        <v>0.36835614950827622</v>
      </c>
      <c r="AB146" s="21">
        <f>EXP(-LN(2)/2)*AB145+(1-EXP(-LN(2)/2))/(LN(2)/2)*V146*Y146*VLOOKUP('Données projet'!$B$9,Paramètres!$A$1:$I$89,3,0)*0.475*44/12</f>
        <v>4.8838246262090887E-18</v>
      </c>
      <c r="AC146" s="22">
        <f t="shared" si="111"/>
        <v>4.9408194560348946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91.10806741499556</v>
      </c>
      <c r="AO146" s="59">
        <f t="shared" si="144"/>
        <v>267.15937378864987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4.3057362803125674</v>
      </c>
      <c r="AV146" s="21">
        <f>EXP(-LN(2)/25)*AV145+(1-EXP(-LN(2)/25))/(LN(2)/25)*Calculateur!AQ146*Calculateur!AS146*VLOOKUP('Données projet'!$B$10,Paramètres!$A$1:$I$89,3,0)*0.475*44/12</f>
        <v>0.34686870745362647</v>
      </c>
      <c r="AW146" s="21">
        <f>EXP(-LN(2)/2)*AW145+(1-EXP(-LN(2)/2))/(LN(2)/2)*AQ146*AT146*VLOOKUP('Données projet'!$B$10,Paramètres!$A$1:$I$89,3,0)*0.475*44/12</f>
        <v>4.5989348563468531E-18</v>
      </c>
      <c r="AX146" s="21">
        <f t="shared" si="114"/>
        <v>4.6526049877661935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96.108800038795152</v>
      </c>
      <c r="T147" s="59">
        <f t="shared" si="142"/>
        <v>281.28766686183019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4.4828000900128648</v>
      </c>
      <c r="AA147" s="21">
        <f>EXP(-LN(2)/25)*AA146+(1-EXP(-LN(2)/25))/(LN(2)/25)*Calculateur!V147*Calculateur!X147*VLOOKUP('Données projet'!$B$9,Paramètres!$A$1:$I$89,3,0)*0.475*44/12</f>
        <v>0.35828343122896439</v>
      </c>
      <c r="AB147" s="21">
        <f>EXP(-LN(2)/2)*AB146+(1-EXP(-LN(2)/2))/(LN(2)/2)*V147*Y147*VLOOKUP('Données projet'!$B$9,Paramètres!$A$1:$I$89,3,0)*0.475*44/12</f>
        <v>3.4533855113183026E-18</v>
      </c>
      <c r="AC147" s="22">
        <f t="shared" si="111"/>
        <v>4.8410835212418295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91.10806741499556</v>
      </c>
      <c r="AO147" s="59">
        <f t="shared" si="144"/>
        <v>267.15937378864987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4.2213034180954496</v>
      </c>
      <c r="AV147" s="21">
        <f>EXP(-LN(2)/25)*AV146+(1-EXP(-LN(2)/25))/(LN(2)/25)*Calculateur!AQ147*Calculateur!AS147*VLOOKUP('Données projet'!$B$10,Paramètres!$A$1:$I$89,3,0)*0.475*44/12</f>
        <v>0.33738356440727452</v>
      </c>
      <c r="AW147" s="21">
        <f>EXP(-LN(2)/2)*AW146+(1-EXP(-LN(2)/2))/(LN(2)/2)*AQ147*AT147*VLOOKUP('Données projet'!$B$10,Paramètres!$A$1:$I$89,3,0)*0.475*44/12</f>
        <v>3.2519380231580406E-18</v>
      </c>
      <c r="AX147" s="21">
        <f t="shared" si="114"/>
        <v>4.5586869825027243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96.108800038795152</v>
      </c>
      <c r="T148" s="59">
        <f t="shared" si="142"/>
        <v>281.28766686183019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4.3948951144857835</v>
      </c>
      <c r="AA148" s="21">
        <f>EXP(-LN(2)/25)*AA147+(1-EXP(-LN(2)/25))/(LN(2)/25)*Calculateur!V148*Calculateur!X148*VLOOKUP('Données projet'!$B$9,Paramètres!$A$1:$I$89,3,0)*0.475*44/12</f>
        <v>0.3484861519607016</v>
      </c>
      <c r="AB148" s="21">
        <f>EXP(-LN(2)/2)*AB147+(1-EXP(-LN(2)/2))/(LN(2)/2)*V148*Y148*VLOOKUP('Données projet'!$B$9,Paramètres!$A$1:$I$89,3,0)*0.475*44/12</f>
        <v>2.4419123131045447E-18</v>
      </c>
      <c r="AC148" s="22">
        <f t="shared" si="111"/>
        <v>4.7433812664464847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91.10806741499556</v>
      </c>
      <c r="AO148" s="59">
        <f t="shared" si="144"/>
        <v>267.15937378864987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4.1385262328074486</v>
      </c>
      <c r="AV148" s="21">
        <f>EXP(-LN(2)/25)*AV147+(1-EXP(-LN(2)/25))/(LN(2)/25)*Calculateur!AQ148*Calculateur!AS148*VLOOKUP('Données projet'!$B$10,Paramètres!$A$1:$I$89,3,0)*0.475*44/12</f>
        <v>0.32815779309632703</v>
      </c>
      <c r="AW148" s="21">
        <f>EXP(-LN(2)/2)*AW147+(1-EXP(-LN(2)/2))/(LN(2)/2)*AQ148*AT148*VLOOKUP('Données projet'!$B$10,Paramètres!$A$1:$I$89,3,0)*0.475*44/12</f>
        <v>2.2994674281734265E-18</v>
      </c>
      <c r="AX148" s="21">
        <f t="shared" si="114"/>
        <v>4.4666840259037759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96.108800038795152</v>
      </c>
      <c r="T149" s="59">
        <f t="shared" si="142"/>
        <v>281.28766686183019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4.3087139019120482</v>
      </c>
      <c r="AA149" s="21">
        <f>EXP(-LN(2)/25)*AA148+(1-EXP(-LN(2)/25))/(LN(2)/25)*Calculateur!V149*Calculateur!X149*VLOOKUP('Données projet'!$B$9,Paramètres!$A$1:$I$89,3,0)*0.475*44/12</f>
        <v>0.33895677980924593</v>
      </c>
      <c r="AB149" s="21">
        <f>EXP(-LN(2)/2)*AB148+(1-EXP(-LN(2)/2))/(LN(2)/2)*V149*Y149*VLOOKUP('Données projet'!$B$9,Paramètres!$A$1:$I$89,3,0)*0.475*44/12</f>
        <v>1.7266927556591515E-18</v>
      </c>
      <c r="AC149" s="22">
        <f t="shared" si="111"/>
        <v>4.6476706817212943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91.10806741499556</v>
      </c>
      <c r="AO149" s="59">
        <f t="shared" si="144"/>
        <v>267.15937378864987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4.0573722576338476</v>
      </c>
      <c r="AV149" s="21">
        <f>EXP(-LN(2)/25)*AV148+(1-EXP(-LN(2)/25))/(LN(2)/25)*Calculateur!AQ149*Calculateur!AS149*VLOOKUP('Données projet'!$B$10,Paramètres!$A$1:$I$89,3,0)*0.475*44/12</f>
        <v>0.31918430098703965</v>
      </c>
      <c r="AW149" s="21">
        <f>EXP(-LN(2)/2)*AW148+(1-EXP(-LN(2)/2))/(LN(2)/2)*AQ149*AT149*VLOOKUP('Données projet'!$B$10,Paramètres!$A$1:$I$89,3,0)*0.475*44/12</f>
        <v>1.6259690115790203E-18</v>
      </c>
      <c r="AX149" s="21">
        <f t="shared" si="114"/>
        <v>4.3765565586208872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96.108800038795152</v>
      </c>
      <c r="T150" s="59">
        <f t="shared" si="142"/>
        <v>281.28766686183019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4.2242226503515337</v>
      </c>
      <c r="AA150" s="21">
        <f>EXP(-LN(2)/25)*AA149+(1-EXP(-LN(2)/25))/(LN(2)/25)*Calculateur!V150*Calculateur!X150*VLOOKUP('Données projet'!$B$9,Paramètres!$A$1:$I$89,3,0)*0.475*44/12</f>
        <v>0.32968798884039974</v>
      </c>
      <c r="AB150" s="21">
        <f>EXP(-LN(2)/2)*AB149+(1-EXP(-LN(2)/2))/(LN(2)/2)*V150*Y150*VLOOKUP('Données projet'!$B$9,Paramètres!$A$1:$I$89,3,0)*0.475*44/12</f>
        <v>1.2209561565522726E-18</v>
      </c>
      <c r="AC150" s="22">
        <f t="shared" si="111"/>
        <v>4.5539106391919333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91.10806741499556</v>
      </c>
      <c r="AO150" s="59">
        <f t="shared" si="144"/>
        <v>267.15937378864987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3.9778096624143635</v>
      </c>
      <c r="AV150" s="21">
        <f>EXP(-LN(2)/25)*AV149+(1-EXP(-LN(2)/25))/(LN(2)/25)*Calculateur!AQ150*Calculateur!AS150*VLOOKUP('Données projet'!$B$10,Paramètres!$A$1:$I$89,3,0)*0.475*44/12</f>
        <v>0.31045618949137616</v>
      </c>
      <c r="AW150" s="21">
        <f>EXP(-LN(2)/2)*AW149+(1-EXP(-LN(2)/2))/(LN(2)/2)*AQ150*AT150*VLOOKUP('Données projet'!$B$10,Paramètres!$A$1:$I$89,3,0)*0.475*44/12</f>
        <v>1.1497337140867133E-18</v>
      </c>
      <c r="AX150" s="21">
        <f t="shared" si="114"/>
        <v>4.2882658519057397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96.108800038795152</v>
      </c>
      <c r="T151" s="59">
        <f t="shared" si="142"/>
        <v>281.28766686183019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4.1413882206995467</v>
      </c>
      <c r="AA151" s="21">
        <f>EXP(-LN(2)/25)*AA150+(1-EXP(-LN(2)/25))/(LN(2)/25)*Calculateur!V151*Calculateur!X151*VLOOKUP('Données projet'!$B$9,Paramètres!$A$1:$I$89,3,0)*0.475*44/12</f>
        <v>0.32067265344802121</v>
      </c>
      <c r="AB151" s="21">
        <f>EXP(-LN(2)/2)*AB150+(1-EXP(-LN(2)/2))/(LN(2)/2)*V151*Y151*VLOOKUP('Données projet'!$B$9,Paramètres!$A$1:$I$89,3,0)*0.475*44/12</f>
        <v>8.6334637782957594E-19</v>
      </c>
      <c r="AC151" s="22">
        <f t="shared" si="111"/>
        <v>4.4620608741475678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91.10806741499556</v>
      </c>
      <c r="AO151" s="59">
        <f t="shared" si="144"/>
        <v>267.15937378864987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3.8998072411587423</v>
      </c>
      <c r="AV151" s="21">
        <f>EXP(-LN(2)/25)*AV150+(1-EXP(-LN(2)/25))/(LN(2)/25)*Calculateur!AQ151*Calculateur!AS151*VLOOKUP('Données projet'!$B$10,Paramètres!$A$1:$I$89,3,0)*0.475*44/12</f>
        <v>0.30196674866355305</v>
      </c>
      <c r="AW151" s="21">
        <f>EXP(-LN(2)/2)*AW150+(1-EXP(-LN(2)/2))/(LN(2)/2)*AQ151*AT151*VLOOKUP('Données projet'!$B$10,Paramètres!$A$1:$I$89,3,0)*0.475*44/12</f>
        <v>8.1298450578951016E-19</v>
      </c>
      <c r="AX151" s="21">
        <f t="shared" si="114"/>
        <v>4.2017739898222954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96.108800038795152</v>
      </c>
      <c r="T152" s="59">
        <f t="shared" si="142"/>
        <v>281.28766686183019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4.0601781236890213</v>
      </c>
      <c r="AA152" s="21">
        <f>EXP(-LN(2)/25)*AA151+(1-EXP(-LN(2)/25))/(LN(2)/25)*Calculateur!V152*Calculateur!X152*VLOOKUP('Données projet'!$B$9,Paramètres!$A$1:$I$89,3,0)*0.475*44/12</f>
        <v>0.31190384287604311</v>
      </c>
      <c r="AB152" s="21">
        <f>EXP(-LN(2)/2)*AB151+(1-EXP(-LN(2)/2))/(LN(2)/2)*V152*Y152*VLOOKUP('Données projet'!$B$9,Paramètres!$A$1:$I$89,3,0)*0.475*44/12</f>
        <v>6.1047807827613638E-19</v>
      </c>
      <c r="AC152" s="22">
        <f t="shared" si="111"/>
        <v>4.3720819665650641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91.10806741499556</v>
      </c>
      <c r="AO152" s="59">
        <f t="shared" si="144"/>
        <v>267.15937378864987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3.8233343998071647</v>
      </c>
      <c r="AV152" s="21">
        <f>EXP(-LN(2)/25)*AV151+(1-EXP(-LN(2)/25))/(LN(2)/25)*Calculateur!AQ152*Calculateur!AS152*VLOOKUP('Données projet'!$B$10,Paramètres!$A$1:$I$89,3,0)*0.475*44/12</f>
        <v>0.29370945204160703</v>
      </c>
      <c r="AW152" s="21">
        <f>EXP(-LN(2)/2)*AW151+(1-EXP(-LN(2)/2))/(LN(2)/2)*AQ152*AT152*VLOOKUP('Données projet'!$B$10,Paramètres!$A$1:$I$89,3,0)*0.475*44/12</f>
        <v>5.7486685704335663E-19</v>
      </c>
      <c r="AX152" s="21">
        <f t="shared" si="114"/>
        <v>4.1170438518487718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96.108800038795152</v>
      </c>
      <c r="T153" s="59">
        <f t="shared" si="142"/>
        <v>281.28766686183019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3.9805605071476045</v>
      </c>
      <c r="AA153" s="21">
        <f>EXP(-LN(2)/25)*AA152+(1-EXP(-LN(2)/25))/(LN(2)/25)*Calculateur!V153*Calculateur!X153*VLOOKUP('Données projet'!$B$9,Paramètres!$A$1:$I$89,3,0)*0.475*44/12</f>
        <v>0.30337481589028747</v>
      </c>
      <c r="AB153" s="21">
        <f>EXP(-LN(2)/2)*AB152+(1-EXP(-LN(2)/2))/(LN(2)/2)*V153*Y153*VLOOKUP('Données projet'!$B$9,Paramètres!$A$1:$I$89,3,0)*0.475*44/12</f>
        <v>4.3167318891478802E-19</v>
      </c>
      <c r="AC153" s="22">
        <f t="shared" si="111"/>
        <v>4.283935323037892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91.10806741499556</v>
      </c>
      <c r="AO153" s="59">
        <f t="shared" si="144"/>
        <v>267.15937378864987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3.7483611442306639</v>
      </c>
      <c r="AV153" s="21">
        <f>EXP(-LN(2)/25)*AV152+(1-EXP(-LN(2)/25))/(LN(2)/25)*Calculateur!AQ153*Calculateur!AS153*VLOOKUP('Données projet'!$B$10,Paramètres!$A$1:$I$89,3,0)*0.475*44/12</f>
        <v>0.28567795163002047</v>
      </c>
      <c r="AW153" s="21">
        <f>EXP(-LN(2)/2)*AW152+(1-EXP(-LN(2)/2))/(LN(2)/2)*AQ153*AT153*VLOOKUP('Données projet'!$B$10,Paramètres!$A$1:$I$89,3,0)*0.475*44/12</f>
        <v>4.0649225289475508E-19</v>
      </c>
      <c r="AX153" s="21">
        <f t="shared" si="114"/>
        <v>4.0340390958606847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96.108800038795152</v>
      </c>
      <c r="T154" s="59">
        <f t="shared" si="142"/>
        <v>281.28766686183019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3.9025041435046139</v>
      </c>
      <c r="AA154" s="21">
        <f>EXP(-LN(2)/25)*AA153+(1-EXP(-LN(2)/25))/(LN(2)/25)*Calculateur!V154*Calculateur!X154*VLOOKUP('Données projet'!$B$9,Paramètres!$A$1:$I$89,3,0)*0.475*44/12</f>
        <v>0.29507901559597938</v>
      </c>
      <c r="AB154" s="21">
        <f>EXP(-LN(2)/2)*AB153+(1-EXP(-LN(2)/2))/(LN(2)/2)*V154*Y154*VLOOKUP('Données projet'!$B$9,Paramètres!$A$1:$I$89,3,0)*0.475*44/12</f>
        <v>3.0523903913806824E-19</v>
      </c>
      <c r="AC154" s="22">
        <f t="shared" ref="AC154:AC203" si="163">SUM(Z154:AB154)</f>
        <v>4.197583159100593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91.10806741499556</v>
      </c>
      <c r="AO154" s="59">
        <f t="shared" si="144"/>
        <v>267.15937378864987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3.6748580684668477</v>
      </c>
      <c r="AV154" s="21">
        <f>EXP(-LN(2)/25)*AV153+(1-EXP(-LN(2)/25))/(LN(2)/25)*Calculateur!AQ154*Calculateur!AS154*VLOOKUP('Données projet'!$B$10,Paramètres!$A$1:$I$89,3,0)*0.475*44/12</f>
        <v>0.27786607301954702</v>
      </c>
      <c r="AW154" s="21">
        <f>EXP(-LN(2)/2)*AW153+(1-EXP(-LN(2)/2))/(LN(2)/2)*AQ154*AT154*VLOOKUP('Données projet'!$B$10,Paramètres!$A$1:$I$89,3,0)*0.475*44/12</f>
        <v>2.8743342852167832E-19</v>
      </c>
      <c r="AX154" s="21">
        <f t="shared" ref="AX154:AX203" si="166">SUM(AU154:AW154)</f>
        <v>3.9527241414863949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96.108800038795152</v>
      </c>
      <c r="T155" s="59">
        <f t="shared" si="142"/>
        <v>281.28766686183019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3.8259784175429816</v>
      </c>
      <c r="AA155" s="21">
        <f>EXP(-LN(2)/25)*AA154+(1-EXP(-LN(2)/25))/(LN(2)/25)*Calculateur!V155*Calculateur!X155*VLOOKUP('Données projet'!$B$9,Paramètres!$A$1:$I$89,3,0)*0.475*44/12</f>
        <v>0.28701006439697629</v>
      </c>
      <c r="AB155" s="21">
        <f>EXP(-LN(2)/2)*AB154+(1-EXP(-LN(2)/2))/(LN(2)/2)*V155*Y155*VLOOKUP('Données projet'!$B$9,Paramètres!$A$1:$I$89,3,0)*0.475*44/12</f>
        <v>2.1583659445739406E-19</v>
      </c>
      <c r="AC155" s="22">
        <f t="shared" si="163"/>
        <v>4.1129884819399578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91.10806741499556</v>
      </c>
      <c r="AO155" s="59">
        <f t="shared" si="144"/>
        <v>267.15937378864987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3.6027963431863106</v>
      </c>
      <c r="AV155" s="21">
        <f>EXP(-LN(2)/25)*AV154+(1-EXP(-LN(2)/25))/(LN(2)/25)*Calculateur!AQ155*Calculateur!AS155*VLOOKUP('Données projet'!$B$10,Paramètres!$A$1:$I$89,3,0)*0.475*44/12</f>
        <v>0.27026781064048577</v>
      </c>
      <c r="AW155" s="21">
        <f>EXP(-LN(2)/2)*AW154+(1-EXP(-LN(2)/2))/(LN(2)/2)*AQ155*AT155*VLOOKUP('Données projet'!$B$10,Paramètres!$A$1:$I$89,3,0)*0.475*44/12</f>
        <v>2.0324612644737754E-19</v>
      </c>
      <c r="AX155" s="21">
        <f t="shared" si="166"/>
        <v>3.8730641538267965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96.108800038795152</v>
      </c>
      <c r="T156" s="59">
        <f t="shared" si="142"/>
        <v>281.28766686183019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3.7509533143913729</v>
      </c>
      <c r="AA156" s="21">
        <f>EXP(-LN(2)/25)*AA155+(1-EXP(-LN(2)/25))/(LN(2)/25)*Calculateur!V156*Calculateur!X156*VLOOKUP('Données projet'!$B$9,Paramètres!$A$1:$I$89,3,0)*0.475*44/12</f>
        <v>0.27916175909283764</v>
      </c>
      <c r="AB156" s="21">
        <f>EXP(-LN(2)/2)*AB155+(1-EXP(-LN(2)/2))/(LN(2)/2)*V156*Y156*VLOOKUP('Données projet'!$B$9,Paramètres!$A$1:$I$89,3,0)*0.475*44/12</f>
        <v>1.5261951956903414E-19</v>
      </c>
      <c r="AC156" s="22">
        <f t="shared" si="163"/>
        <v>4.0301150734842102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91.10806741499556</v>
      </c>
      <c r="AO156" s="59">
        <f t="shared" si="144"/>
        <v>267.15937378864987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3.5321477043852125</v>
      </c>
      <c r="AV156" s="21">
        <f>EXP(-LN(2)/25)*AV155+(1-EXP(-LN(2)/25))/(LN(2)/25)*Calculateur!AQ156*Calculateur!AS156*VLOOKUP('Données projet'!$B$10,Paramètres!$A$1:$I$89,3,0)*0.475*44/12</f>
        <v>0.26287732314575524</v>
      </c>
      <c r="AW156" s="21">
        <f>EXP(-LN(2)/2)*AW155+(1-EXP(-LN(2)/2))/(LN(2)/2)*AQ156*AT156*VLOOKUP('Données projet'!$B$10,Paramètres!$A$1:$I$89,3,0)*0.475*44/12</f>
        <v>1.4371671426083916E-19</v>
      </c>
      <c r="AX156" s="21">
        <f t="shared" si="166"/>
        <v>3.7950250275309676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96.108800038795152</v>
      </c>
      <c r="T157" s="59">
        <f t="shared" si="142"/>
        <v>281.28766686183019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3.6773994077517731</v>
      </c>
      <c r="AA157" s="21">
        <f>EXP(-LN(2)/25)*AA156+(1-EXP(-LN(2)/25))/(LN(2)/25)*Calculateur!V157*Calculateur!X157*VLOOKUP('Données projet'!$B$9,Paramètres!$A$1:$I$89,3,0)*0.475*44/12</f>
        <v>0.2715280661099651</v>
      </c>
      <c r="AB157" s="21">
        <f>EXP(-LN(2)/2)*AB156+(1-EXP(-LN(2)/2))/(LN(2)/2)*V157*Y157*VLOOKUP('Données projet'!$B$9,Paramètres!$A$1:$I$89,3,0)*0.475*44/12</f>
        <v>1.0791829722869704E-19</v>
      </c>
      <c r="AC157" s="22">
        <f t="shared" si="163"/>
        <v>3.9489274738617381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91.10806741499556</v>
      </c>
      <c r="AO157" s="59">
        <f t="shared" si="144"/>
        <v>267.15937378864987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3.4628844422995892</v>
      </c>
      <c r="AV157" s="21">
        <f>EXP(-LN(2)/25)*AV156+(1-EXP(-LN(2)/25))/(LN(2)/25)*Calculateur!AQ157*Calculateur!AS157*VLOOKUP('Données projet'!$B$10,Paramètres!$A$1:$I$89,3,0)*0.475*44/12</f>
        <v>0.25568892892021694</v>
      </c>
      <c r="AW157" s="21">
        <f>EXP(-LN(2)/2)*AW156+(1-EXP(-LN(2)/2))/(LN(2)/2)*AQ157*AT157*VLOOKUP('Données projet'!$B$10,Paramètres!$A$1:$I$89,3,0)*0.475*44/12</f>
        <v>1.0162306322368877E-19</v>
      </c>
      <c r="AX157" s="21">
        <f t="shared" si="166"/>
        <v>3.7185733712198061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96.108800038795152</v>
      </c>
      <c r="T158" s="59">
        <f t="shared" si="142"/>
        <v>281.28766686183019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3.6052878483579223</v>
      </c>
      <c r="AA158" s="21">
        <f>EXP(-LN(2)/25)*AA157+(1-EXP(-LN(2)/25))/(LN(2)/25)*Calculateur!V158*Calculateur!X158*VLOOKUP('Données projet'!$B$9,Paramètres!$A$1:$I$89,3,0)*0.475*44/12</f>
        <v>0.26410311686314769</v>
      </c>
      <c r="AB158" s="21">
        <f>EXP(-LN(2)/2)*AB157+(1-EXP(-LN(2)/2))/(LN(2)/2)*V158*Y158*VLOOKUP('Données projet'!$B$9,Paramètres!$A$1:$I$89,3,0)*0.475*44/12</f>
        <v>7.6309759784517083E-20</v>
      </c>
      <c r="AC158" s="22">
        <f t="shared" si="163"/>
        <v>3.8693909652210698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91.10806741499556</v>
      </c>
      <c r="AO158" s="59">
        <f t="shared" si="144"/>
        <v>267.15937378864987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3.3949793905370464</v>
      </c>
      <c r="AV158" s="21">
        <f>EXP(-LN(2)/25)*AV157+(1-EXP(-LN(2)/25))/(LN(2)/25)*Calculateur!AQ158*Calculateur!AS158*VLOOKUP('Données projet'!$B$10,Paramètres!$A$1:$I$89,3,0)*0.475*44/12</f>
        <v>0.24869710171279721</v>
      </c>
      <c r="AW158" s="21">
        <f>EXP(-LN(2)/2)*AW157+(1-EXP(-LN(2)/2))/(LN(2)/2)*AQ158*AT158*VLOOKUP('Données projet'!$B$10,Paramètres!$A$1:$I$89,3,0)*0.475*44/12</f>
        <v>7.1858357130419579E-20</v>
      </c>
      <c r="AX158" s="21">
        <f t="shared" si="166"/>
        <v>3.6436764922498437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96.108800038795152</v>
      </c>
      <c r="T159" s="59">
        <f t="shared" si="142"/>
        <v>281.28766686183019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3.5345903526600768</v>
      </c>
      <c r="AA159" s="21">
        <f>EXP(-LN(2)/25)*AA158+(1-EXP(-LN(2)/25))/(LN(2)/25)*Calculateur!V159*Calculateur!X159*VLOOKUP('Données projet'!$B$9,Paramètres!$A$1:$I$89,3,0)*0.475*44/12</f>
        <v>0.25688120324394564</v>
      </c>
      <c r="AB159" s="21">
        <f>EXP(-LN(2)/2)*AB158+(1-EXP(-LN(2)/2))/(LN(2)/2)*V159*Y159*VLOOKUP('Données projet'!$B$9,Paramètres!$A$1:$I$89,3,0)*0.475*44/12</f>
        <v>5.3959148614348526E-20</v>
      </c>
      <c r="AC159" s="22">
        <f t="shared" si="163"/>
        <v>3.7914715559040224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91.10806741499556</v>
      </c>
      <c r="AO159" s="59">
        <f t="shared" si="144"/>
        <v>267.15937378864987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3.3284059154215755</v>
      </c>
      <c r="AV159" s="21">
        <f>EXP(-LN(2)/25)*AV158+(1-EXP(-LN(2)/25))/(LN(2)/25)*Calculateur!AQ159*Calculateur!AS159*VLOOKUP('Données projet'!$B$10,Paramètres!$A$1:$I$89,3,0)*0.475*44/12</f>
        <v>0.2418964663880486</v>
      </c>
      <c r="AW159" s="21">
        <f>EXP(-LN(2)/2)*AW158+(1-EXP(-LN(2)/2))/(LN(2)/2)*AQ159*AT159*VLOOKUP('Données projet'!$B$10,Paramètres!$A$1:$I$89,3,0)*0.475*44/12</f>
        <v>5.0811531611844385E-20</v>
      </c>
      <c r="AX159" s="21">
        <f t="shared" si="166"/>
        <v>3.5703023818096242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96.108800038795152</v>
      </c>
      <c r="T160" s="59">
        <f t="shared" si="142"/>
        <v>281.28766686183019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3.4652791917316517</v>
      </c>
      <c r="AA160" s="21">
        <f>EXP(-LN(2)/25)*AA159+(1-EXP(-LN(2)/25))/(LN(2)/25)*Calculateur!V160*Calculateur!X160*VLOOKUP('Données projet'!$B$9,Paramètres!$A$1:$I$89,3,0)*0.475*44/12</f>
        <v>0.24985677323244457</v>
      </c>
      <c r="AB160" s="21">
        <f>EXP(-LN(2)/2)*AB159+(1-EXP(-LN(2)/2))/(LN(2)/2)*V160*Y160*VLOOKUP('Données projet'!$B$9,Paramètres!$A$1:$I$89,3,0)*0.475*44/12</f>
        <v>3.8154879892258548E-20</v>
      </c>
      <c r="AC160" s="22">
        <f t="shared" si="163"/>
        <v>3.7151359649640963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91.10806741499556</v>
      </c>
      <c r="AO160" s="59">
        <f t="shared" si="144"/>
        <v>267.15937378864987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3.2631379055473082</v>
      </c>
      <c r="AV160" s="21">
        <f>EXP(-LN(2)/25)*AV159+(1-EXP(-LN(2)/25))/(LN(2)/25)*Calculateur!AQ160*Calculateur!AS160*VLOOKUP('Données projet'!$B$10,Paramètres!$A$1:$I$89,3,0)*0.475*44/12</f>
        <v>0.23528179479388511</v>
      </c>
      <c r="AW160" s="21">
        <f>EXP(-LN(2)/2)*AW159+(1-EXP(-LN(2)/2))/(LN(2)/2)*AQ160*AT160*VLOOKUP('Données projet'!$B$10,Paramètres!$A$1:$I$89,3,0)*0.475*44/12</f>
        <v>3.592917856520979E-20</v>
      </c>
      <c r="AX160" s="21">
        <f t="shared" si="166"/>
        <v>3.4984197003411932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96.108800038795152</v>
      </c>
      <c r="T161" s="59">
        <f t="shared" si="142"/>
        <v>281.28766686183019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3.3973271803933991</v>
      </c>
      <c r="AA161" s="21">
        <f>EXP(-LN(2)/25)*AA160+(1-EXP(-LN(2)/25))/(LN(2)/25)*Calculateur!V161*Calculateur!X161*VLOOKUP('Données projet'!$B$9,Paramètres!$A$1:$I$89,3,0)*0.475*44/12</f>
        <v>0.24302442662900672</v>
      </c>
      <c r="AB161" s="21">
        <f>EXP(-LN(2)/2)*AB160+(1-EXP(-LN(2)/2))/(LN(2)/2)*V161*Y161*VLOOKUP('Données projet'!$B$9,Paramètres!$A$1:$I$89,3,0)*0.475*44/12</f>
        <v>2.6979574307174269E-20</v>
      </c>
      <c r="AC161" s="22">
        <f t="shared" si="163"/>
        <v>3.640351607022406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91.10806741499556</v>
      </c>
      <c r="AO161" s="59">
        <f t="shared" si="144"/>
        <v>267.15937378864987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3.1991497615371203</v>
      </c>
      <c r="AV161" s="21">
        <f>EXP(-LN(2)/25)*AV160+(1-EXP(-LN(2)/25))/(LN(2)/25)*Calculateur!AQ161*Calculateur!AS161*VLOOKUP('Données projet'!$B$10,Paramètres!$A$1:$I$89,3,0)*0.475*44/12</f>
        <v>0.22884800174231448</v>
      </c>
      <c r="AW161" s="21">
        <f>EXP(-LN(2)/2)*AW160+(1-EXP(-LN(2)/2))/(LN(2)/2)*AQ161*AT161*VLOOKUP('Données projet'!$B$10,Paramètres!$A$1:$I$89,3,0)*0.475*44/12</f>
        <v>2.5405765805922193E-20</v>
      </c>
      <c r="AX161" s="21">
        <f t="shared" si="166"/>
        <v>3.4279977632794347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96.108800038795152</v>
      </c>
      <c r="T162" s="59">
        <f t="shared" si="142"/>
        <v>281.28766686183019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3.3307076665508553</v>
      </c>
      <c r="AA162" s="21">
        <f>EXP(-LN(2)/25)*AA161+(1-EXP(-LN(2)/25))/(LN(2)/25)*Calculateur!V162*Calculateur!X162*VLOOKUP('Données projet'!$B$9,Paramètres!$A$1:$I$89,3,0)*0.475*44/12</f>
        <v>0.23637891090273738</v>
      </c>
      <c r="AB162" s="21">
        <f>EXP(-LN(2)/2)*AB161+(1-EXP(-LN(2)/2))/(LN(2)/2)*V162*Y162*VLOOKUP('Données projet'!$B$9,Paramètres!$A$1:$I$89,3,0)*0.475*44/12</f>
        <v>1.9077439946129277E-20</v>
      </c>
      <c r="AC162" s="22">
        <f t="shared" si="163"/>
        <v>3.5670865774535927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91.10806741499556</v>
      </c>
      <c r="AO162" s="59">
        <f t="shared" si="144"/>
        <v>267.15937378864987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3.136416386002058</v>
      </c>
      <c r="AV162" s="21">
        <f>EXP(-LN(2)/25)*AV161+(1-EXP(-LN(2)/25))/(LN(2)/25)*Calculateur!AQ162*Calculateur!AS162*VLOOKUP('Données projet'!$B$10,Paramètres!$A$1:$I$89,3,0)*0.475*44/12</f>
        <v>0.22259014110007752</v>
      </c>
      <c r="AW162" s="21">
        <f>EXP(-LN(2)/2)*AW161+(1-EXP(-LN(2)/2))/(LN(2)/2)*AQ162*AT162*VLOOKUP('Données projet'!$B$10,Paramètres!$A$1:$I$89,3,0)*0.475*44/12</f>
        <v>1.7964589282604895E-20</v>
      </c>
      <c r="AX162" s="21">
        <f t="shared" si="166"/>
        <v>3.3590065271021357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96.108800038795152</v>
      </c>
      <c r="T163" s="59">
        <f t="shared" si="142"/>
        <v>281.28766686183019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3.2653945207408728</v>
      </c>
      <c r="AA163" s="21">
        <f>EXP(-LN(2)/25)*AA162+(1-EXP(-LN(2)/25))/(LN(2)/25)*Calculateur!V163*Calculateur!X163*VLOOKUP('Données projet'!$B$9,Paramètres!$A$1:$I$89,3,0)*0.475*44/12</f>
        <v>0.22991511715347535</v>
      </c>
      <c r="AB163" s="21">
        <f>EXP(-LN(2)/2)*AB162+(1-EXP(-LN(2)/2))/(LN(2)/2)*V163*Y163*VLOOKUP('Données projet'!$B$9,Paramètres!$A$1:$I$89,3,0)*0.475*44/12</f>
        <v>1.3489787153587136E-20</v>
      </c>
      <c r="AC163" s="22">
        <f t="shared" si="163"/>
        <v>3.4953096378943482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91.10806741499556</v>
      </c>
      <c r="AO163" s="59">
        <f t="shared" si="144"/>
        <v>267.15937378864987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3.0749131736976576</v>
      </c>
      <c r="AV163" s="21">
        <f>EXP(-LN(2)/25)*AV162+(1-EXP(-LN(2)/25))/(LN(2)/25)*Calculateur!AQ163*Calculateur!AS163*VLOOKUP('Données projet'!$B$10,Paramètres!$A$1:$I$89,3,0)*0.475*44/12</f>
        <v>0.21650340198618911</v>
      </c>
      <c r="AW163" s="21">
        <f>EXP(-LN(2)/2)*AW162+(1-EXP(-LN(2)/2))/(LN(2)/2)*AQ163*AT163*VLOOKUP('Données projet'!$B$10,Paramètres!$A$1:$I$89,3,0)*0.475*44/12</f>
        <v>1.2702882902961096E-20</v>
      </c>
      <c r="AX163" s="21">
        <f t="shared" si="166"/>
        <v>3.2914165756838467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96.108800038795152</v>
      </c>
      <c r="T164" s="59">
        <f t="shared" si="142"/>
        <v>281.28766686183019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3.2013621258831386</v>
      </c>
      <c r="AA164" s="21">
        <f>EXP(-LN(2)/25)*AA163+(1-EXP(-LN(2)/25))/(LN(2)/25)*Calculateur!V164*Calculateur!X164*VLOOKUP('Données projet'!$B$9,Paramètres!$A$1:$I$89,3,0)*0.475*44/12</f>
        <v>0.22362807618420302</v>
      </c>
      <c r="AB164" s="21">
        <f>EXP(-LN(2)/2)*AB163+(1-EXP(-LN(2)/2))/(LN(2)/2)*V164*Y164*VLOOKUP('Données projet'!$B$9,Paramètres!$A$1:$I$89,3,0)*0.475*44/12</f>
        <v>9.5387199730646399E-21</v>
      </c>
      <c r="AC164" s="22">
        <f t="shared" si="163"/>
        <v>3.4249902020673417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91.10806741499556</v>
      </c>
      <c r="AO164" s="59">
        <f t="shared" si="144"/>
        <v>267.15937378864987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3.014616001873291</v>
      </c>
      <c r="AV164" s="21">
        <f>EXP(-LN(2)/25)*AV163+(1-EXP(-LN(2)/25))/(LN(2)/25)*Calculateur!AQ164*Calculateur!AS164*VLOOKUP('Données projet'!$B$10,Paramètres!$A$1:$I$89,3,0)*0.475*44/12</f>
        <v>0.21058310507345768</v>
      </c>
      <c r="AW164" s="21">
        <f>EXP(-LN(2)/2)*AW163+(1-EXP(-LN(2)/2))/(LN(2)/2)*AQ164*AT164*VLOOKUP('Données projet'!$B$10,Paramètres!$A$1:$I$89,3,0)*0.475*44/12</f>
        <v>8.9822946413024474E-21</v>
      </c>
      <c r="AX164" s="21">
        <f t="shared" si="166"/>
        <v>3.2251991069467487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96.108800038795152</v>
      </c>
      <c r="T165" s="59">
        <f t="shared" si="142"/>
        <v>281.28766686183019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3.1385853672326602</v>
      </c>
      <c r="AA165" s="21">
        <f>EXP(-LN(2)/25)*AA164+(1-EXP(-LN(2)/25))/(LN(2)/25)*Calculateur!V165*Calculateur!X165*VLOOKUP('Données projet'!$B$9,Paramètres!$A$1:$I$89,3,0)*0.475*44/12</f>
        <v>0.21751295468085657</v>
      </c>
      <c r="AB165" s="21">
        <f>EXP(-LN(2)/2)*AB164+(1-EXP(-LN(2)/2))/(LN(2)/2)*V165*Y165*VLOOKUP('Données projet'!$B$9,Paramètres!$A$1:$I$89,3,0)*0.475*44/12</f>
        <v>6.7448935767935695E-21</v>
      </c>
      <c r="AC165" s="22">
        <f t="shared" si="163"/>
        <v>3.356098321913517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91.10806741499556</v>
      </c>
      <c r="AO165" s="59">
        <f t="shared" si="144"/>
        <v>267.15937378864987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2.9555012208107572</v>
      </c>
      <c r="AV165" s="21">
        <f>EXP(-LN(2)/25)*AV164+(1-EXP(-LN(2)/25))/(LN(2)/25)*Calculateur!AQ165*Calculateur!AS165*VLOOKUP('Données projet'!$B$10,Paramètres!$A$1:$I$89,3,0)*0.475*44/12</f>
        <v>0.20482469899113978</v>
      </c>
      <c r="AW165" s="21">
        <f>EXP(-LN(2)/2)*AW164+(1-EXP(-LN(2)/2))/(LN(2)/2)*AQ165*AT165*VLOOKUP('Données projet'!$B$10,Paramètres!$A$1:$I$89,3,0)*0.475*44/12</f>
        <v>6.3514414514805481E-21</v>
      </c>
      <c r="AX165" s="21">
        <f t="shared" si="166"/>
        <v>3.1603259198018971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96.108800038795152</v>
      </c>
      <c r="T166" s="59">
        <f t="shared" si="142"/>
        <v>281.28766686183019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3.0770396225292758</v>
      </c>
      <c r="AA166" s="21">
        <f>EXP(-LN(2)/25)*AA165+(1-EXP(-LN(2)/25))/(LN(2)/25)*Calculateur!V166*Calculateur!X166*VLOOKUP('Données projet'!$B$9,Paramètres!$A$1:$I$89,3,0)*0.475*44/12</f>
        <v>0.2115650514965994</v>
      </c>
      <c r="AB166" s="21">
        <f>EXP(-LN(2)/2)*AB165+(1-EXP(-LN(2)/2))/(LN(2)/2)*V166*Y166*VLOOKUP('Données projet'!$B$9,Paramètres!$A$1:$I$89,3,0)*0.475*44/12</f>
        <v>4.7693599865323207E-21</v>
      </c>
      <c r="AC166" s="22">
        <f t="shared" si="163"/>
        <v>3.288604674025875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91.10806741499556</v>
      </c>
      <c r="AO166" s="59">
        <f t="shared" si="144"/>
        <v>267.15937378864987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2.8975456445484031</v>
      </c>
      <c r="AV166" s="21">
        <f>EXP(-LN(2)/25)*AV165+(1-EXP(-LN(2)/25))/(LN(2)/25)*Calculateur!AQ166*Calculateur!AS166*VLOOKUP('Données projet'!$B$10,Paramètres!$A$1:$I$89,3,0)*0.475*44/12</f>
        <v>0.19922375682596427</v>
      </c>
      <c r="AW166" s="21">
        <f>EXP(-LN(2)/2)*AW165+(1-EXP(-LN(2)/2))/(LN(2)/2)*AQ166*AT166*VLOOKUP('Données projet'!$B$10,Paramètres!$A$1:$I$89,3,0)*0.475*44/12</f>
        <v>4.4911473206512237E-21</v>
      </c>
      <c r="AX166" s="21">
        <f t="shared" si="166"/>
        <v>3.0967694013743676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96.108800038795152</v>
      </c>
      <c r="T167" s="59">
        <f t="shared" si="142"/>
        <v>281.28766686183019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3.0167007523403271</v>
      </c>
      <c r="AA167" s="21">
        <f>EXP(-LN(2)/25)*AA166+(1-EXP(-LN(2)/25))/(LN(2)/25)*Calculateur!V167*Calculateur!X167*VLOOKUP('Données projet'!$B$9,Paramètres!$A$1:$I$89,3,0)*0.475*44/12</f>
        <v>0.20577979403770238</v>
      </c>
      <c r="AB167" s="21">
        <f>EXP(-LN(2)/2)*AB166+(1-EXP(-LN(2)/2))/(LN(2)/2)*V167*Y167*VLOOKUP('Données projet'!$B$9,Paramètres!$A$1:$I$89,3,0)*0.475*44/12</f>
        <v>3.3724467883967851E-21</v>
      </c>
      <c r="AC167" s="22">
        <f t="shared" si="163"/>
        <v>3.2224805463780295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91.10806741499556</v>
      </c>
      <c r="AO167" s="59">
        <f t="shared" si="144"/>
        <v>267.15937378864987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2.8407265417871428</v>
      </c>
      <c r="AV167" s="21">
        <f>EXP(-LN(2)/25)*AV166+(1-EXP(-LN(2)/25))/(LN(2)/25)*Calculateur!AQ167*Calculateur!AS167*VLOOKUP('Données projet'!$B$10,Paramètres!$A$1:$I$89,3,0)*0.475*44/12</f>
        <v>0.19377597271883623</v>
      </c>
      <c r="AW167" s="21">
        <f>EXP(-LN(2)/2)*AW166+(1-EXP(-LN(2)/2))/(LN(2)/2)*AQ167*AT167*VLOOKUP('Données projet'!$B$10,Paramètres!$A$1:$I$89,3,0)*0.475*44/12</f>
        <v>3.1757207257402741E-21</v>
      </c>
      <c r="AX167" s="21">
        <f t="shared" si="166"/>
        <v>3.034502514505979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96.108800038795152</v>
      </c>
      <c r="T168" s="59">
        <f t="shared" si="142"/>
        <v>281.28766686183019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2.9575450905927068</v>
      </c>
      <c r="AA168" s="21">
        <f>EXP(-LN(2)/25)*AA167+(1-EXP(-LN(2)/25))/(LN(2)/25)*Calculateur!V168*Calculateur!X168*VLOOKUP('Données projet'!$B$9,Paramètres!$A$1:$I$89,3,0)*0.475*44/12</f>
        <v>0.20015273474825235</v>
      </c>
      <c r="AB168" s="21">
        <f>EXP(-LN(2)/2)*AB167+(1-EXP(-LN(2)/2))/(LN(2)/2)*V168*Y168*VLOOKUP('Données projet'!$B$9,Paramètres!$A$1:$I$89,3,0)*0.475*44/12</f>
        <v>2.3846799932661607E-21</v>
      </c>
      <c r="AC168" s="22">
        <f t="shared" si="163"/>
        <v>3.1576978253409589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91.10806741499556</v>
      </c>
      <c r="AO168" s="59">
        <f t="shared" si="144"/>
        <v>267.15937378864987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2.7850216269748</v>
      </c>
      <c r="AV168" s="21">
        <f>EXP(-LN(2)/25)*AV167+(1-EXP(-LN(2)/25))/(LN(2)/25)*Calculateur!AQ168*Calculateur!AS168*VLOOKUP('Données projet'!$B$10,Paramètres!$A$1:$I$89,3,0)*0.475*44/12</f>
        <v>0.18847715855460412</v>
      </c>
      <c r="AW168" s="21">
        <f>EXP(-LN(2)/2)*AW167+(1-EXP(-LN(2)/2))/(LN(2)/2)*AQ168*AT168*VLOOKUP('Données projet'!$B$10,Paramètres!$A$1:$I$89,3,0)*0.475*44/12</f>
        <v>2.2455736603256119E-21</v>
      </c>
      <c r="AX168" s="21">
        <f t="shared" si="166"/>
        <v>2.9734987855294044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96.108800038795152</v>
      </c>
      <c r="T169" s="59">
        <f t="shared" si="142"/>
        <v>281.28766686183019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2.8995494352905662</v>
      </c>
      <c r="AA169" s="21">
        <f>EXP(-LN(2)/25)*AA168+(1-EXP(-LN(2)/25))/(LN(2)/25)*Calculateur!V169*Calculateur!X169*VLOOKUP('Données projet'!$B$9,Paramètres!$A$1:$I$89,3,0)*0.475*44/12</f>
        <v>0.19467954769098653</v>
      </c>
      <c r="AB169" s="21">
        <f>EXP(-LN(2)/2)*AB168+(1-EXP(-LN(2)/2))/(LN(2)/2)*V169*Y169*VLOOKUP('Données projet'!$B$9,Paramètres!$A$1:$I$89,3,0)*0.475*44/12</f>
        <v>1.6862233941983928E-21</v>
      </c>
      <c r="AC169" s="22">
        <f t="shared" si="163"/>
        <v>3.0942289829815528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91.10806741499556</v>
      </c>
      <c r="AO169" s="59">
        <f t="shared" si="144"/>
        <v>267.15937378864987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2.7304090515652844</v>
      </c>
      <c r="AV169" s="21">
        <f>EXP(-LN(2)/25)*AV168+(1-EXP(-LN(2)/25))/(LN(2)/25)*Calculateur!AQ169*Calculateur!AS169*VLOOKUP('Données projet'!$B$10,Paramètres!$A$1:$I$89,3,0)*0.475*44/12</f>
        <v>0.18332324074234546</v>
      </c>
      <c r="AW169" s="21">
        <f>EXP(-LN(2)/2)*AW168+(1-EXP(-LN(2)/2))/(LN(2)/2)*AQ169*AT169*VLOOKUP('Données projet'!$B$10,Paramètres!$A$1:$I$89,3,0)*0.475*44/12</f>
        <v>1.587860362870137E-21</v>
      </c>
      <c r="AX169" s="21">
        <f t="shared" si="166"/>
        <v>2.9137322923076296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96.108800038795152</v>
      </c>
      <c r="T170" s="59">
        <f t="shared" si="142"/>
        <v>281.28766686183019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2.842691039415044</v>
      </c>
      <c r="AA170" s="21">
        <f>EXP(-LN(2)/25)*AA169+(1-EXP(-LN(2)/25))/(LN(2)/25)*Calculateur!V170*Calculateur!X170*VLOOKUP('Données projet'!$B$9,Paramètres!$A$1:$I$89,3,0)*0.475*44/12</f>
        <v>0.18935602522162404</v>
      </c>
      <c r="AB170" s="21">
        <f>EXP(-LN(2)/2)*AB169+(1-EXP(-LN(2)/2))/(LN(2)/2)*V170*Y170*VLOOKUP('Données projet'!$B$9,Paramètres!$A$1:$I$89,3,0)*0.475*44/12</f>
        <v>1.1923399966330806E-21</v>
      </c>
      <c r="AC170" s="22">
        <f t="shared" si="163"/>
        <v>3.032047064636668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91.10806741499556</v>
      </c>
      <c r="AO170" s="59">
        <f t="shared" si="144"/>
        <v>267.15937378864987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2.6768673954491673</v>
      </c>
      <c r="AV170" s="21">
        <f>EXP(-LN(2)/25)*AV169+(1-EXP(-LN(2)/25))/(LN(2)/25)*Calculateur!AQ170*Calculateur!AS170*VLOOKUP('Données projet'!$B$10,Paramètres!$A$1:$I$89,3,0)*0.475*44/12</f>
        <v>0.17831025708369577</v>
      </c>
      <c r="AW170" s="21">
        <f>EXP(-LN(2)/2)*AW169+(1-EXP(-LN(2)/2))/(LN(2)/2)*AQ170*AT170*VLOOKUP('Données projet'!$B$10,Paramètres!$A$1:$I$89,3,0)*0.475*44/12</f>
        <v>1.1227868301628059E-21</v>
      </c>
      <c r="AX170" s="21">
        <f t="shared" si="166"/>
        <v>2.8551776525328632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96.108800038795152</v>
      </c>
      <c r="T171" s="59">
        <f t="shared" si="142"/>
        <v>281.28766686183019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2.7869476020024435</v>
      </c>
      <c r="AA171" s="21">
        <f>EXP(-LN(2)/25)*AA170+(1-EXP(-LN(2)/25))/(LN(2)/25)*Calculateur!V171*Calculateur!X171*VLOOKUP('Données projet'!$B$9,Paramètres!$A$1:$I$89,3,0)*0.475*44/12</f>
        <v>0.18417807475413814</v>
      </c>
      <c r="AB171" s="21">
        <f>EXP(-LN(2)/2)*AB170+(1-EXP(-LN(2)/2))/(LN(2)/2)*V171*Y171*VLOOKUP('Données projet'!$B$9,Paramètres!$A$1:$I$89,3,0)*0.475*44/12</f>
        <v>8.4311169709919657E-22</v>
      </c>
      <c r="AC171" s="22">
        <f t="shared" si="163"/>
        <v>2.9711256767565817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91.10806741499556</v>
      </c>
      <c r="AO171" s="59">
        <f t="shared" si="144"/>
        <v>267.15937378864987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2.6243756585523017</v>
      </c>
      <c r="AV171" s="21">
        <f>EXP(-LN(2)/25)*AV170+(1-EXP(-LN(2)/25))/(LN(2)/25)*Calculateur!AQ171*Calculateur!AS171*VLOOKUP('Données projet'!$B$10,Paramètres!$A$1:$I$89,3,0)*0.475*44/12</f>
        <v>0.17343435372681323</v>
      </c>
      <c r="AW171" s="21">
        <f>EXP(-LN(2)/2)*AW170+(1-EXP(-LN(2)/2))/(LN(2)/2)*AQ171*AT171*VLOOKUP('Données projet'!$B$10,Paramètres!$A$1:$I$89,3,0)*0.475*44/12</f>
        <v>7.9393018143506852E-22</v>
      </c>
      <c r="AX171" s="21">
        <f t="shared" si="166"/>
        <v>2.7978100122791147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96.108800038795152</v>
      </c>
      <c r="T172" s="59">
        <f t="shared" si="142"/>
        <v>281.28766686183019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2.7322972593973645</v>
      </c>
      <c r="AA172" s="21">
        <f>EXP(-LN(2)/25)*AA171+(1-EXP(-LN(2)/25))/(LN(2)/25)*Calculateur!V172*Calculateur!X172*VLOOKUP('Données projet'!$B$9,Paramètres!$A$1:$I$89,3,0)*0.475*44/12</f>
        <v>0.17914171561448222</v>
      </c>
      <c r="AB172" s="21">
        <f>EXP(-LN(2)/2)*AB171+(1-EXP(-LN(2)/2))/(LN(2)/2)*V172*Y172*VLOOKUP('Données projet'!$B$9,Paramètres!$A$1:$I$89,3,0)*0.475*44/12</f>
        <v>5.9616999831654037E-22</v>
      </c>
      <c r="AC172" s="22">
        <f t="shared" si="163"/>
        <v>2.9114389750118468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91.10806741499556</v>
      </c>
      <c r="AO172" s="59">
        <f t="shared" si="144"/>
        <v>267.15937378864987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2.5729132525991858</v>
      </c>
      <c r="AV172" s="21">
        <f>EXP(-LN(2)/25)*AV171+(1-EXP(-LN(2)/25))/(LN(2)/25)*Calculateur!AQ172*Calculateur!AS172*VLOOKUP('Données projet'!$B$10,Paramètres!$A$1:$I$89,3,0)*0.475*44/12</f>
        <v>0.16869178220363726</v>
      </c>
      <c r="AW172" s="21">
        <f>EXP(-LN(2)/2)*AW171+(1-EXP(-LN(2)/2))/(LN(2)/2)*AQ172*AT172*VLOOKUP('Données projet'!$B$10,Paramètres!$A$1:$I$89,3,0)*0.475*44/12</f>
        <v>5.6139341508140296E-22</v>
      </c>
      <c r="AX172" s="21">
        <f t="shared" si="166"/>
        <v>2.7416050348028231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96.108800038795152</v>
      </c>
      <c r="T173" s="59">
        <f t="shared" si="142"/>
        <v>281.28766686183019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2.6787185766773534</v>
      </c>
      <c r="AA173" s="21">
        <f>EXP(-LN(2)/25)*AA172+(1-EXP(-LN(2)/25))/(LN(2)/25)*Calculateur!V173*Calculateur!X173*VLOOKUP('Données projet'!$B$9,Paramètres!$A$1:$I$89,3,0)*0.475*44/12</f>
        <v>0.17424307598035083</v>
      </c>
      <c r="AB173" s="21">
        <f>EXP(-LN(2)/2)*AB172+(1-EXP(-LN(2)/2))/(LN(2)/2)*V173*Y173*VLOOKUP('Données projet'!$B$9,Paramètres!$A$1:$I$89,3,0)*0.475*44/12</f>
        <v>4.2155584854959833E-22</v>
      </c>
      <c r="AC173" s="22">
        <f t="shared" si="163"/>
        <v>2.8529616526577044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91.10806741499556</v>
      </c>
      <c r="AO173" s="59">
        <f t="shared" si="144"/>
        <v>267.15937378864987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2.5224599930378422</v>
      </c>
      <c r="AV173" s="21">
        <f>EXP(-LN(2)/25)*AV172+(1-EXP(-LN(2)/25))/(LN(2)/25)*Calculateur!AQ173*Calculateur!AS173*VLOOKUP('Données projet'!$B$10,Paramètres!$A$1:$I$89,3,0)*0.475*44/12</f>
        <v>0.16407889654816352</v>
      </c>
      <c r="AW173" s="21">
        <f>EXP(-LN(2)/2)*AW172+(1-EXP(-LN(2)/2))/(LN(2)/2)*AQ173*AT173*VLOOKUP('Données projet'!$B$10,Paramètres!$A$1:$I$89,3,0)*0.475*44/12</f>
        <v>3.9696509071753426E-22</v>
      </c>
      <c r="AX173" s="21">
        <f t="shared" si="166"/>
        <v>2.6865388895860058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96.108800038795152</v>
      </c>
      <c r="T174" s="59">
        <f t="shared" si="142"/>
        <v>281.28766686183019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2.6261905392457123</v>
      </c>
      <c r="AA174" s="21">
        <f>EXP(-LN(2)/25)*AA173+(1-EXP(-LN(2)/25))/(LN(2)/25)*Calculateur!V174*Calculateur!X174*VLOOKUP('Données projet'!$B$9,Paramètres!$A$1:$I$89,3,0)*0.475*44/12</f>
        <v>0.16947838990462299</v>
      </c>
      <c r="AB174" s="21">
        <f>EXP(-LN(2)/2)*AB173+(1-EXP(-LN(2)/2))/(LN(2)/2)*V174*Y174*VLOOKUP('Données projet'!$B$9,Paramètres!$A$1:$I$89,3,0)*0.475*44/12</f>
        <v>2.9808499915827023E-22</v>
      </c>
      <c r="AC174" s="22">
        <f t="shared" si="163"/>
        <v>2.7956689291503354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91.10806741499556</v>
      </c>
      <c r="AO174" s="59">
        <f t="shared" si="144"/>
        <v>267.15937378864987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2.4729960911230466</v>
      </c>
      <c r="AV174" s="21">
        <f>EXP(-LN(2)/25)*AV173+(1-EXP(-LN(2)/25))/(LN(2)/25)*Calculateur!AQ174*Calculateur!AS174*VLOOKUP('Données projet'!$B$10,Paramètres!$A$1:$I$89,3,0)*0.475*44/12</f>
        <v>0.15959215049351982</v>
      </c>
      <c r="AW174" s="21">
        <f>EXP(-LN(2)/2)*AW173+(1-EXP(-LN(2)/2))/(LN(2)/2)*AQ174*AT174*VLOOKUP('Données projet'!$B$10,Paramètres!$A$1:$I$89,3,0)*0.475*44/12</f>
        <v>2.8069670754070148E-22</v>
      </c>
      <c r="AX174" s="21">
        <f t="shared" si="166"/>
        <v>2.6325882416165665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96.108800038795152</v>
      </c>
      <c r="T175" s="59">
        <f t="shared" si="142"/>
        <v>281.28766686183019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2.5746925445891664</v>
      </c>
      <c r="AA175" s="21">
        <f>EXP(-LN(2)/25)*AA174+(1-EXP(-LN(2)/25))/(LN(2)/25)*Calculateur!V175*Calculateur!X175*VLOOKUP('Données projet'!$B$9,Paramètres!$A$1:$I$89,3,0)*0.475*44/12</f>
        <v>0.1648439944201999</v>
      </c>
      <c r="AB175" s="21">
        <f>EXP(-LN(2)/2)*AB174+(1-EXP(-LN(2)/2))/(LN(2)/2)*V175*Y175*VLOOKUP('Données projet'!$B$9,Paramètres!$A$1:$I$89,3,0)*0.475*44/12</f>
        <v>2.1077792427479921E-22</v>
      </c>
      <c r="AC175" s="22">
        <f t="shared" si="163"/>
        <v>2.7395365390093662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91.10806741499556</v>
      </c>
      <c r="AO175" s="59">
        <f t="shared" si="144"/>
        <v>267.15937378864987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2.4245021461547993</v>
      </c>
      <c r="AV175" s="21">
        <f>EXP(-LN(2)/25)*AV174+(1-EXP(-LN(2)/25))/(LN(2)/25)*Calculateur!AQ175*Calculateur!AS175*VLOOKUP('Données projet'!$B$10,Paramètres!$A$1:$I$89,3,0)*0.475*44/12</f>
        <v>0.15522809474568808</v>
      </c>
      <c r="AW175" s="21">
        <f>EXP(-LN(2)/2)*AW174+(1-EXP(-LN(2)/2))/(LN(2)/2)*AQ175*AT175*VLOOKUP('Données projet'!$B$10,Paramètres!$A$1:$I$89,3,0)*0.475*44/12</f>
        <v>1.9848254535876713E-22</v>
      </c>
      <c r="AX175" s="21">
        <f t="shared" si="166"/>
        <v>2.5797302409004872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96.108800038795152</v>
      </c>
      <c r="T176" s="59">
        <f t="shared" si="142"/>
        <v>281.28766686183019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2.5242043941971604</v>
      </c>
      <c r="AA176" s="21">
        <f>EXP(-LN(2)/25)*AA175+(1-EXP(-LN(2)/25))/(LN(2)/25)*Calculateur!V176*Calculateur!X176*VLOOKUP('Données projet'!$B$9,Paramètres!$A$1:$I$89,3,0)*0.475*44/12</f>
        <v>0.16033632672401063</v>
      </c>
      <c r="AB176" s="21">
        <f>EXP(-LN(2)/2)*AB175+(1-EXP(-LN(2)/2))/(LN(2)/2)*V176*Y176*VLOOKUP('Données projet'!$B$9,Paramètres!$A$1:$I$89,3,0)*0.475*44/12</f>
        <v>1.4904249957913514E-22</v>
      </c>
      <c r="AC176" s="22">
        <f t="shared" si="163"/>
        <v>2.6845407209211709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91.10806741499556</v>
      </c>
      <c r="AO176" s="59">
        <f t="shared" si="144"/>
        <v>267.15937378864987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2.3769591378689934</v>
      </c>
      <c r="AV176" s="21">
        <f>EXP(-LN(2)/25)*AV175+(1-EXP(-LN(2)/25))/(LN(2)/25)*Calculateur!AQ176*Calculateur!AS176*VLOOKUP('Données projet'!$B$10,Paramètres!$A$1:$I$89,3,0)*0.475*44/12</f>
        <v>0.15098337433177653</v>
      </c>
      <c r="AW176" s="21">
        <f>EXP(-LN(2)/2)*AW175+(1-EXP(-LN(2)/2))/(LN(2)/2)*AQ176*AT176*VLOOKUP('Données projet'!$B$10,Paramètres!$A$1:$I$89,3,0)*0.475*44/12</f>
        <v>1.4034835377035074E-22</v>
      </c>
      <c r="AX176" s="21">
        <f t="shared" si="166"/>
        <v>2.5279425122007697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96.108800038795152</v>
      </c>
      <c r="T177" s="59">
        <f t="shared" si="142"/>
        <v>281.28766686183019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2.4747062856396105</v>
      </c>
      <c r="AA177" s="21">
        <f>EXP(-LN(2)/25)*AA176+(1-EXP(-LN(2)/25))/(LN(2)/25)*Calculateur!V177*Calculateur!X177*VLOOKUP('Données projet'!$B$9,Paramètres!$A$1:$I$89,3,0)*0.475*44/12</f>
        <v>0.15595192143802158</v>
      </c>
      <c r="AB177" s="21">
        <f>EXP(-LN(2)/2)*AB176+(1-EXP(-LN(2)/2))/(LN(2)/2)*V177*Y177*VLOOKUP('Données projet'!$B$9,Paramètres!$A$1:$I$89,3,0)*0.475*44/12</f>
        <v>1.0538896213739962E-22</v>
      </c>
      <c r="AC177" s="22">
        <f t="shared" si="163"/>
        <v>2.6306582070776319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91.10806741499556</v>
      </c>
      <c r="AO177" s="59">
        <f t="shared" si="144"/>
        <v>267.15937378864987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2.3303484189773003</v>
      </c>
      <c r="AV177" s="21">
        <f>EXP(-LN(2)/25)*AV176+(1-EXP(-LN(2)/25))/(LN(2)/25)*Calculateur!AQ177*Calculateur!AS177*VLOOKUP('Données projet'!$B$10,Paramètres!$A$1:$I$89,3,0)*0.475*44/12</f>
        <v>0.14685472602080352</v>
      </c>
      <c r="AW177" s="21">
        <f>EXP(-LN(2)/2)*AW176+(1-EXP(-LN(2)/2))/(LN(2)/2)*AQ177*AT177*VLOOKUP('Données projet'!$B$10,Paramètres!$A$1:$I$89,3,0)*0.475*44/12</f>
        <v>9.9241272679383565E-23</v>
      </c>
      <c r="AX177" s="21">
        <f t="shared" si="166"/>
        <v>2.4772031449981036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96.108800038795152</v>
      </c>
      <c r="T178" s="59">
        <f t="shared" si="142"/>
        <v>281.28766686183019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2.426178804800009</v>
      </c>
      <c r="AA178" s="21">
        <f>EXP(-LN(2)/25)*AA177+(1-EXP(-LN(2)/25))/(LN(2)/25)*Calculateur!V178*Calculateur!X178*VLOOKUP('Données projet'!$B$9,Paramètres!$A$1:$I$89,3,0)*0.475*44/12</f>
        <v>0.15168740794514377</v>
      </c>
      <c r="AB178" s="21">
        <f>EXP(-LN(2)/2)*AB177+(1-EXP(-LN(2)/2))/(LN(2)/2)*V178*Y178*VLOOKUP('Données projet'!$B$9,Paramètres!$A$1:$I$89,3,0)*0.475*44/12</f>
        <v>7.4521249789567581E-23</v>
      </c>
      <c r="AC178" s="22">
        <f t="shared" si="163"/>
        <v>2.5778662127451528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91.10806741499556</v>
      </c>
      <c r="AO178" s="59">
        <f t="shared" si="144"/>
        <v>267.15937378864987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2.2846517078533419</v>
      </c>
      <c r="AV178" s="21">
        <f>EXP(-LN(2)/25)*AV177+(1-EXP(-LN(2)/25))/(LN(2)/25)*Calculateur!AQ178*Calculateur!AS178*VLOOKUP('Données projet'!$B$10,Paramètres!$A$1:$I$89,3,0)*0.475*44/12</f>
        <v>0.14283897581501023</v>
      </c>
      <c r="AW178" s="21">
        <f>EXP(-LN(2)/2)*AW177+(1-EXP(-LN(2)/2))/(LN(2)/2)*AQ178*AT178*VLOOKUP('Données projet'!$B$10,Paramètres!$A$1:$I$89,3,0)*0.475*44/12</f>
        <v>7.017417688517537E-23</v>
      </c>
      <c r="AX178" s="21">
        <f t="shared" si="166"/>
        <v>2.4274906836683523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96.108800038795152</v>
      </c>
      <c r="T179" s="59">
        <f t="shared" si="142"/>
        <v>281.28766686183019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2.3786029182608313</v>
      </c>
      <c r="AA179" s="21">
        <f>EXP(-LN(2)/25)*AA178+(1-EXP(-LN(2)/25))/(LN(2)/25)*Calculateur!V179*Calculateur!X179*VLOOKUP('Données projet'!$B$9,Paramètres!$A$1:$I$89,3,0)*0.475*44/12</f>
        <v>0.14753950779798972</v>
      </c>
      <c r="AB179" s="21">
        <f>EXP(-LN(2)/2)*AB178+(1-EXP(-LN(2)/2))/(LN(2)/2)*V179*Y179*VLOOKUP('Données projet'!$B$9,Paramètres!$A$1:$I$89,3,0)*0.475*44/12</f>
        <v>5.2694481068699821E-23</v>
      </c>
      <c r="AC179" s="22">
        <f t="shared" si="163"/>
        <v>2.5261424260588208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91.10806741499556</v>
      </c>
      <c r="AO179" s="59">
        <f t="shared" si="144"/>
        <v>267.15937378864987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2.2398510813622829</v>
      </c>
      <c r="AV179" s="21">
        <f>EXP(-LN(2)/25)*AV178+(1-EXP(-LN(2)/25))/(LN(2)/25)*Calculateur!AQ179*Calculateur!AS179*VLOOKUP('Données projet'!$B$10,Paramètres!$A$1:$I$89,3,0)*0.475*44/12</f>
        <v>0.13893303650977351</v>
      </c>
      <c r="AW179" s="21">
        <f>EXP(-LN(2)/2)*AW178+(1-EXP(-LN(2)/2))/(LN(2)/2)*AQ179*AT179*VLOOKUP('Données projet'!$B$10,Paramètres!$A$1:$I$89,3,0)*0.475*44/12</f>
        <v>4.9620636339691782E-23</v>
      </c>
      <c r="AX179" s="21">
        <f t="shared" si="166"/>
        <v>2.3787841178720566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96.108800038795152</v>
      </c>
      <c r="T180" s="59">
        <f t="shared" si="142"/>
        <v>281.28766686183019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2.3319599658382613</v>
      </c>
      <c r="AA180" s="21">
        <f>EXP(-LN(2)/25)*AA179+(1-EXP(-LN(2)/25))/(LN(2)/25)*Calculateur!V180*Calculateur!X180*VLOOKUP('Données projet'!$B$9,Paramètres!$A$1:$I$89,3,0)*0.475*44/12</f>
        <v>0.14350503219848817</v>
      </c>
      <c r="AB180" s="21">
        <f>EXP(-LN(2)/2)*AB179+(1-EXP(-LN(2)/2))/(LN(2)/2)*V180*Y180*VLOOKUP('Données projet'!$B$9,Paramètres!$A$1:$I$89,3,0)*0.475*44/12</f>
        <v>3.7260624894783797E-23</v>
      </c>
      <c r="AC180" s="22">
        <f t="shared" si="163"/>
        <v>2.4754649980367494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91.10806741499556</v>
      </c>
      <c r="AO180" s="59">
        <f t="shared" si="144"/>
        <v>267.15937378864987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2.1959289678310299</v>
      </c>
      <c r="AV180" s="21">
        <f>EXP(-LN(2)/25)*AV179+(1-EXP(-LN(2)/25))/(LN(2)/25)*Calculateur!AQ180*Calculateur!AS180*VLOOKUP('Données projet'!$B$10,Paramètres!$A$1:$I$89,3,0)*0.475*44/12</f>
        <v>0.13513390532024289</v>
      </c>
      <c r="AW180" s="21">
        <f>EXP(-LN(2)/2)*AW179+(1-EXP(-LN(2)/2))/(LN(2)/2)*AQ180*AT180*VLOOKUP('Données projet'!$B$10,Paramètres!$A$1:$I$89,3,0)*0.475*44/12</f>
        <v>3.5087088442587685E-23</v>
      </c>
      <c r="AX180" s="21">
        <f t="shared" si="166"/>
        <v>2.3310628731512728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96.108800038795152</v>
      </c>
      <c r="T181" s="59">
        <f t="shared" si="142"/>
        <v>281.28766686183019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2.286231653263306</v>
      </c>
      <c r="AA181" s="21">
        <f>EXP(-LN(2)/25)*AA180+(1-EXP(-LN(2)/25))/(LN(2)/25)*Calculateur!V181*Calculateur!X181*VLOOKUP('Données projet'!$B$9,Paramètres!$A$1:$I$89,3,0)*0.475*44/12</f>
        <v>0.13958087954641885</v>
      </c>
      <c r="AB181" s="21">
        <f>EXP(-LN(2)/2)*AB180+(1-EXP(-LN(2)/2))/(LN(2)/2)*V181*Y181*VLOOKUP('Données projet'!$B$9,Paramètres!$A$1:$I$89,3,0)*0.475*44/12</f>
        <v>2.6347240534349913E-23</v>
      </c>
      <c r="AC181" s="22">
        <f t="shared" si="163"/>
        <v>2.4258125328097249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91.10806741499556</v>
      </c>
      <c r="AO181" s="59">
        <f t="shared" si="144"/>
        <v>267.15937378864987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2.1528681401562806</v>
      </c>
      <c r="AV181" s="21">
        <f>EXP(-LN(2)/25)*AV180+(1-EXP(-LN(2)/25))/(LN(2)/25)*Calculateur!AQ181*Calculateur!AS181*VLOOKUP('Données projet'!$B$10,Paramètres!$A$1:$I$89,3,0)*0.475*44/12</f>
        <v>0.13143866157287762</v>
      </c>
      <c r="AW181" s="21">
        <f>EXP(-LN(2)/2)*AW180+(1-EXP(-LN(2)/2))/(LN(2)/2)*AQ181*AT181*VLOOKUP('Données projet'!$B$10,Paramètres!$A$1:$I$89,3,0)*0.475*44/12</f>
        <v>2.4810318169845891E-23</v>
      </c>
      <c r="AX181" s="21">
        <f t="shared" si="166"/>
        <v>2.2843068017291581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96.108800038795152</v>
      </c>
      <c r="T182" s="59">
        <f t="shared" si="142"/>
        <v>281.28766686183019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2.2414000450064293</v>
      </c>
      <c r="AA182" s="21">
        <f>EXP(-LN(2)/25)*AA181+(1-EXP(-LN(2)/25))/(LN(2)/25)*Calculateur!V182*Calculateur!X182*VLOOKUP('Données projet'!$B$9,Paramètres!$A$1:$I$89,3,0)*0.475*44/12</f>
        <v>0.13576403305498258</v>
      </c>
      <c r="AB182" s="21">
        <f>EXP(-LN(2)/2)*AB181+(1-EXP(-LN(2)/2))/(LN(2)/2)*V182*Y182*VLOOKUP('Données projet'!$B$9,Paramètres!$A$1:$I$89,3,0)*0.475*44/12</f>
        <v>1.8630312447391901E-23</v>
      </c>
      <c r="AC182" s="22">
        <f t="shared" si="163"/>
        <v>2.3771640780614121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91.10806741499556</v>
      </c>
      <c r="AO182" s="59">
        <f t="shared" si="144"/>
        <v>267.15937378864987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2.1106517090477217</v>
      </c>
      <c r="AV182" s="21">
        <f>EXP(-LN(2)/25)*AV181+(1-EXP(-LN(2)/25))/(LN(2)/25)*Calculateur!AQ182*Calculateur!AS182*VLOOKUP('Données projet'!$B$10,Paramètres!$A$1:$I$89,3,0)*0.475*44/12</f>
        <v>0.12784446446010847</v>
      </c>
      <c r="AW182" s="21">
        <f>EXP(-LN(2)/2)*AW181+(1-EXP(-LN(2)/2))/(LN(2)/2)*AQ182*AT182*VLOOKUP('Données projet'!$B$10,Paramètres!$A$1:$I$89,3,0)*0.475*44/12</f>
        <v>1.7543544221293843E-23</v>
      </c>
      <c r="AX182" s="21">
        <f t="shared" si="166"/>
        <v>2.2384961735078304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96.108800038795152</v>
      </c>
      <c r="T183" s="59">
        <f t="shared" si="142"/>
        <v>281.28766686183019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2.1974475572428891</v>
      </c>
      <c r="AA183" s="21">
        <f>EXP(-LN(2)/25)*AA182+(1-EXP(-LN(2)/25))/(LN(2)/25)*Calculateur!V183*Calculateur!X183*VLOOKUP('Données projet'!$B$9,Paramètres!$A$1:$I$89,3,0)*0.475*44/12</f>
        <v>0.13205155843157387</v>
      </c>
      <c r="AB183" s="21">
        <f>EXP(-LN(2)/2)*AB182+(1-EXP(-LN(2)/2))/(LN(2)/2)*V183*Y183*VLOOKUP('Données projet'!$B$9,Paramètres!$A$1:$I$89,3,0)*0.475*44/12</f>
        <v>1.3173620267174958E-23</v>
      </c>
      <c r="AC183" s="22">
        <f t="shared" si="163"/>
        <v>2.3294991156744631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91.10806741499556</v>
      </c>
      <c r="AO183" s="59">
        <f t="shared" si="144"/>
        <v>267.15937378864987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2.0692631164037212</v>
      </c>
      <c r="AV183" s="21">
        <f>EXP(-LN(2)/25)*AV182+(1-EXP(-LN(2)/25))/(LN(2)/25)*Calculateur!AQ183*Calculateur!AS183*VLOOKUP('Données projet'!$B$10,Paramètres!$A$1:$I$89,3,0)*0.475*44/12</f>
        <v>0.12434855085639861</v>
      </c>
      <c r="AW183" s="21">
        <f>EXP(-LN(2)/2)*AW182+(1-EXP(-LN(2)/2))/(LN(2)/2)*AQ183*AT183*VLOOKUP('Données projet'!$B$10,Paramètres!$A$1:$I$89,3,0)*0.475*44/12</f>
        <v>1.2405159084922946E-23</v>
      </c>
      <c r="AX183" s="21">
        <f t="shared" si="166"/>
        <v>2.1936116672601198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96.108800038795152</v>
      </c>
      <c r="T184" s="59">
        <f t="shared" si="142"/>
        <v>281.28766686183019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2.1543569509560214</v>
      </c>
      <c r="AA184" s="21">
        <f>EXP(-LN(2)/25)*AA183+(1-EXP(-LN(2)/25))/(LN(2)/25)*Calculateur!V184*Calculateur!X184*VLOOKUP('Données projet'!$B$9,Paramètres!$A$1:$I$89,3,0)*0.475*44/12</f>
        <v>0.12844060162197282</v>
      </c>
      <c r="AB184" s="21">
        <f>EXP(-LN(2)/2)*AB183+(1-EXP(-LN(2)/2))/(LN(2)/2)*V184*Y184*VLOOKUP('Données projet'!$B$9,Paramètres!$A$1:$I$89,3,0)*0.475*44/12</f>
        <v>9.3151562236959521E-24</v>
      </c>
      <c r="AC184" s="22">
        <f t="shared" si="163"/>
        <v>2.2827975525779944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91.10806741499556</v>
      </c>
      <c r="AO184" s="59">
        <f t="shared" si="144"/>
        <v>267.15937378864987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2.0286861288169207</v>
      </c>
      <c r="AV184" s="21">
        <f>EXP(-LN(2)/25)*AV183+(1-EXP(-LN(2)/25))/(LN(2)/25)*Calculateur!AQ184*Calculateur!AS184*VLOOKUP('Données projet'!$B$10,Paramètres!$A$1:$I$89,3,0)*0.475*44/12</f>
        <v>0.1209482331940243</v>
      </c>
      <c r="AW184" s="21">
        <f>EXP(-LN(2)/2)*AW183+(1-EXP(-LN(2)/2))/(LN(2)/2)*AQ184*AT184*VLOOKUP('Données projet'!$B$10,Paramètres!$A$1:$I$89,3,0)*0.475*44/12</f>
        <v>8.7717721106469213E-24</v>
      </c>
      <c r="AX184" s="21">
        <f t="shared" si="166"/>
        <v>2.149634362010945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96.108800038795152</v>
      </c>
      <c r="T185" s="59">
        <f t="shared" si="142"/>
        <v>281.28766686183019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2.1121113251757646</v>
      </c>
      <c r="AA185" s="21">
        <f>EXP(-LN(2)/25)*AA184+(1-EXP(-LN(2)/25))/(LN(2)/25)*Calculateur!V185*Calculateur!X185*VLOOKUP('Données projet'!$B$9,Paramètres!$A$1:$I$89,3,0)*0.475*44/12</f>
        <v>0.12492838661622228</v>
      </c>
      <c r="AB185" s="21">
        <f>EXP(-LN(2)/2)*AB184+(1-EXP(-LN(2)/2))/(LN(2)/2)*V185*Y185*VLOOKUP('Données projet'!$B$9,Paramètres!$A$1:$I$89,3,0)*0.475*44/12</f>
        <v>6.5868101335874805E-24</v>
      </c>
      <c r="AC185" s="22">
        <f t="shared" si="163"/>
        <v>2.2370397117919869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91.10806741499556</v>
      </c>
      <c r="AO185" s="59">
        <f t="shared" si="144"/>
        <v>267.15937378864987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1.9889048312071786</v>
      </c>
      <c r="AV185" s="21">
        <f>EXP(-LN(2)/25)*AV184+(1-EXP(-LN(2)/25))/(LN(2)/25)*Calculateur!AQ185*Calculateur!AS185*VLOOKUP('Données projet'!$B$10,Paramètres!$A$1:$I$89,3,0)*0.475*44/12</f>
        <v>0.11764089739694256</v>
      </c>
      <c r="AW185" s="21">
        <f>EXP(-LN(2)/2)*AW184+(1-EXP(-LN(2)/2))/(LN(2)/2)*AQ185*AT185*VLOOKUP('Données projet'!$B$10,Paramètres!$A$1:$I$89,3,0)*0.475*44/12</f>
        <v>6.2025795424614728E-24</v>
      </c>
      <c r="AX185" s="21">
        <f t="shared" si="166"/>
        <v>2.1065457286041211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96.108800038795152</v>
      </c>
      <c r="T186" s="59">
        <f t="shared" si="142"/>
        <v>281.28766686183019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2.0706941103497711</v>
      </c>
      <c r="AA186" s="21">
        <f>EXP(-LN(2)/25)*AA185+(1-EXP(-LN(2)/25))/(LN(2)/25)*Calculateur!V186*Calculateur!X186*VLOOKUP('Données projet'!$B$9,Paramètres!$A$1:$I$89,3,0)*0.475*44/12</f>
        <v>0.12151221331450336</v>
      </c>
      <c r="AB186" s="21">
        <f>EXP(-LN(2)/2)*AB185+(1-EXP(-LN(2)/2))/(LN(2)/2)*V186*Y186*VLOOKUP('Données projet'!$B$9,Paramètres!$A$1:$I$89,3,0)*0.475*44/12</f>
        <v>4.6575781118479768E-24</v>
      </c>
      <c r="AC186" s="22">
        <f t="shared" si="163"/>
        <v>2.1922063236642746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91.10806741499556</v>
      </c>
      <c r="AO186" s="59">
        <f t="shared" si="144"/>
        <v>267.15937378864987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1.9499036205793681</v>
      </c>
      <c r="AV186" s="21">
        <f>EXP(-LN(2)/25)*AV185+(1-EXP(-LN(2)/25))/(LN(2)/25)*Calculateur!AQ186*Calculateur!AS186*VLOOKUP('Données projet'!$B$10,Paramètres!$A$1:$I$89,3,0)*0.475*44/12</f>
        <v>0.11442400087115724</v>
      </c>
      <c r="AW186" s="21">
        <f>EXP(-LN(2)/2)*AW185+(1-EXP(-LN(2)/2))/(LN(2)/2)*AQ186*AT186*VLOOKUP('Données projet'!$B$10,Paramètres!$A$1:$I$89,3,0)*0.475*44/12</f>
        <v>4.3858860553234606E-24</v>
      </c>
      <c r="AX186" s="21">
        <f t="shared" si="166"/>
        <v>2.0643276214505253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96.108800038795152</v>
      </c>
      <c r="T187" s="59">
        <f t="shared" si="142"/>
        <v>281.28766686183019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2.0300890618445089</v>
      </c>
      <c r="AA187" s="21">
        <f>EXP(-LN(2)/25)*AA186+(1-EXP(-LN(2)/25))/(LN(2)/25)*Calculateur!V187*Calculateur!X187*VLOOKUP('Données projet'!$B$9,Paramètres!$A$1:$I$89,3,0)*0.475*44/12</f>
        <v>0.11818945545136869</v>
      </c>
      <c r="AB187" s="21">
        <f>EXP(-LN(2)/2)*AB186+(1-EXP(-LN(2)/2))/(LN(2)/2)*V187*Y187*VLOOKUP('Données projet'!$B$9,Paramètres!$A$1:$I$89,3,0)*0.475*44/12</f>
        <v>3.2934050667937406E-24</v>
      </c>
      <c r="AC187" s="22">
        <f t="shared" si="163"/>
        <v>2.1482785172958776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91.10806741499556</v>
      </c>
      <c r="AO187" s="59">
        <f t="shared" si="144"/>
        <v>267.15937378864987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1.9116671999035793</v>
      </c>
      <c r="AV187" s="21">
        <f>EXP(-LN(2)/25)*AV186+(1-EXP(-LN(2)/25))/(LN(2)/25)*Calculateur!AQ187*Calculateur!AS187*VLOOKUP('Données projet'!$B$10,Paramètres!$A$1:$I$89,3,0)*0.475*44/12</f>
        <v>0.11129507055003876</v>
      </c>
      <c r="AW187" s="21">
        <f>EXP(-LN(2)/2)*AW186+(1-EXP(-LN(2)/2))/(LN(2)/2)*AQ187*AT187*VLOOKUP('Données projet'!$B$10,Paramètres!$A$1:$I$89,3,0)*0.475*44/12</f>
        <v>3.1012897712307364E-24</v>
      </c>
      <c r="AX187" s="21">
        <f t="shared" si="166"/>
        <v>2.0229622704536179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96.108800038795152</v>
      </c>
      <c r="T188" s="59">
        <f t="shared" si="142"/>
        <v>281.28766686183019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1.9902802535738005</v>
      </c>
      <c r="AA188" s="21">
        <f>EXP(-LN(2)/25)*AA187+(1-EXP(-LN(2)/25))/(LN(2)/25)*Calculateur!V188*Calculateur!X188*VLOOKUP('Données projet'!$B$9,Paramètres!$A$1:$I$89,3,0)*0.475*44/12</f>
        <v>0.11495755857673767</v>
      </c>
      <c r="AB188" s="21">
        <f>EXP(-LN(2)/2)*AB187+(1-EXP(-LN(2)/2))/(LN(2)/2)*V188*Y188*VLOOKUP('Données projet'!$B$9,Paramètres!$A$1:$I$89,3,0)*0.475*44/12</f>
        <v>2.3287890559239888E-24</v>
      </c>
      <c r="AC188" s="22">
        <f t="shared" si="163"/>
        <v>2.1052378121505382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91.10806741499556</v>
      </c>
      <c r="AO188" s="59">
        <f t="shared" si="144"/>
        <v>267.15937378864987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1.8741805721153288</v>
      </c>
      <c r="AV188" s="21">
        <f>EXP(-LN(2)/25)*AV187+(1-EXP(-LN(2)/25))/(LN(2)/25)*Calculateur!AQ188*Calculateur!AS188*VLOOKUP('Données projet'!$B$10,Paramètres!$A$1:$I$89,3,0)*0.475*44/12</f>
        <v>0.10825170099309456</v>
      </c>
      <c r="AW188" s="21">
        <f>EXP(-LN(2)/2)*AW187+(1-EXP(-LN(2)/2))/(LN(2)/2)*AQ188*AT188*VLOOKUP('Données projet'!$B$10,Paramètres!$A$1:$I$89,3,0)*0.475*44/12</f>
        <v>2.1929430276617303E-24</v>
      </c>
      <c r="AX188" s="21">
        <f t="shared" si="166"/>
        <v>1.9824322731084234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96.108800038795152</v>
      </c>
      <c r="T189" s="59">
        <f t="shared" si="142"/>
        <v>281.28766686183019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1.9512520717523052</v>
      </c>
      <c r="AA189" s="21">
        <f>EXP(-LN(2)/25)*AA188+(1-EXP(-LN(2)/25))/(LN(2)/25)*Calculateur!V189*Calculateur!X189*VLOOKUP('Données projet'!$B$9,Paramètres!$A$1:$I$89,3,0)*0.475*44/12</f>
        <v>0.11181403809210151</v>
      </c>
      <c r="AB189" s="21">
        <f>EXP(-LN(2)/2)*AB188+(1-EXP(-LN(2)/2))/(LN(2)/2)*V189*Y189*VLOOKUP('Données projet'!$B$9,Paramètres!$A$1:$I$89,3,0)*0.475*44/12</f>
        <v>1.6467025333968707E-24</v>
      </c>
      <c r="AC189" s="22">
        <f t="shared" si="163"/>
        <v>2.0630661098444065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91.10806741499556</v>
      </c>
      <c r="AO189" s="59">
        <f t="shared" si="144"/>
        <v>267.15937378864987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1.8374290342334207</v>
      </c>
      <c r="AV189" s="21">
        <f>EXP(-LN(2)/25)*AV188+(1-EXP(-LN(2)/25))/(LN(2)/25)*Calculateur!AQ189*Calculateur!AS189*VLOOKUP('Données projet'!$B$10,Paramètres!$A$1:$I$89,3,0)*0.475*44/12</f>
        <v>0.10529155253672884</v>
      </c>
      <c r="AW189" s="21">
        <f>EXP(-LN(2)/2)*AW188+(1-EXP(-LN(2)/2))/(LN(2)/2)*AQ189*AT189*VLOOKUP('Données projet'!$B$10,Paramètres!$A$1:$I$89,3,0)*0.475*44/12</f>
        <v>1.5506448856153682E-24</v>
      </c>
      <c r="AX189" s="21">
        <f t="shared" si="166"/>
        <v>1.9427205867701496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96.108800038795152</v>
      </c>
      <c r="T190" s="59">
        <f t="shared" si="142"/>
        <v>281.28766686183019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1.912989208771489</v>
      </c>
      <c r="AA190" s="21">
        <f>EXP(-LN(2)/25)*AA189+(1-EXP(-LN(2)/25))/(LN(2)/25)*Calculateur!V190*Calculateur!X190*VLOOKUP('Données projet'!$B$9,Paramètres!$A$1:$I$89,3,0)*0.475*44/12</f>
        <v>0.10875647734042829</v>
      </c>
      <c r="AB190" s="21">
        <f>EXP(-LN(2)/2)*AB189+(1-EXP(-LN(2)/2))/(LN(2)/2)*V190*Y190*VLOOKUP('Données projet'!$B$9,Paramètres!$A$1:$I$89,3,0)*0.475*44/12</f>
        <v>1.1643945279619946E-24</v>
      </c>
      <c r="AC190" s="22">
        <f t="shared" si="163"/>
        <v>2.0217456861119172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91.10806741499556</v>
      </c>
      <c r="AO190" s="59">
        <f t="shared" si="144"/>
        <v>267.15937378864987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1.8013981715931522</v>
      </c>
      <c r="AV190" s="21">
        <f>EXP(-LN(2)/25)*AV189+(1-EXP(-LN(2)/25))/(LN(2)/25)*Calculateur!AQ190*Calculateur!AS190*VLOOKUP('Données projet'!$B$10,Paramètres!$A$1:$I$89,3,0)*0.475*44/12</f>
        <v>0.10241234949556989</v>
      </c>
      <c r="AW190" s="21">
        <f>EXP(-LN(2)/2)*AW189+(1-EXP(-LN(2)/2))/(LN(2)/2)*AQ190*AT190*VLOOKUP('Données projet'!$B$10,Paramètres!$A$1:$I$89,3,0)*0.475*44/12</f>
        <v>1.0964715138308652E-24</v>
      </c>
      <c r="AX190" s="21">
        <f t="shared" si="166"/>
        <v>1.9038105210887222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96.108800038795152</v>
      </c>
      <c r="T191" s="59">
        <f t="shared" si="142"/>
        <v>281.28766686183019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1.8754766571956847</v>
      </c>
      <c r="AA191" s="21">
        <f>EXP(-LN(2)/25)*AA190+(1-EXP(-LN(2)/25))/(LN(2)/25)*Calculateur!V191*Calculateur!X191*VLOOKUP('Données projet'!$B$9,Paramètres!$A$1:$I$89,3,0)*0.475*44/12</f>
        <v>0.1057825257482997</v>
      </c>
      <c r="AB191" s="21">
        <f>EXP(-LN(2)/2)*AB190+(1-EXP(-LN(2)/2))/(LN(2)/2)*V191*Y191*VLOOKUP('Données projet'!$B$9,Paramètres!$A$1:$I$89,3,0)*0.475*44/12</f>
        <v>8.2335126669843543E-25</v>
      </c>
      <c r="AC191" s="22">
        <f t="shared" si="163"/>
        <v>1.9812591829439843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91.10806741499556</v>
      </c>
      <c r="AO191" s="59">
        <f t="shared" si="144"/>
        <v>267.15937378864987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1.7660738521926032</v>
      </c>
      <c r="AV191" s="21">
        <f>EXP(-LN(2)/25)*AV190+(1-EXP(-LN(2)/25))/(LN(2)/25)*Calculateur!AQ191*Calculateur!AS191*VLOOKUP('Données projet'!$B$10,Paramètres!$A$1:$I$89,3,0)*0.475*44/12</f>
        <v>9.9611878412982136E-2</v>
      </c>
      <c r="AW191" s="21">
        <f>EXP(-LN(2)/2)*AW190+(1-EXP(-LN(2)/2))/(LN(2)/2)*AQ191*AT191*VLOOKUP('Données projet'!$B$10,Paramètres!$A$1:$I$89,3,0)*0.475*44/12</f>
        <v>7.753224428076841E-25</v>
      </c>
      <c r="AX191" s="21">
        <f t="shared" si="166"/>
        <v>1.8656857306055854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96.108800038795152</v>
      </c>
      <c r="T192" s="59">
        <f t="shared" si="142"/>
        <v>281.28766686183019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1.8386997038758848</v>
      </c>
      <c r="AA192" s="21">
        <f>EXP(-LN(2)/25)*AA191+(1-EXP(-LN(2)/25))/(LN(2)/25)*Calculateur!V192*Calculateur!X192*VLOOKUP('Données projet'!$B$9,Paramètres!$A$1:$I$89,3,0)*0.475*44/12</f>
        <v>0.10288989701885119</v>
      </c>
      <c r="AB192" s="21">
        <f>EXP(-LN(2)/2)*AB191+(1-EXP(-LN(2)/2))/(LN(2)/2)*V192*Y192*VLOOKUP('Données projet'!$B$9,Paramètres!$A$1:$I$89,3,0)*0.475*44/12</f>
        <v>5.8219726398099737E-25</v>
      </c>
      <c r="AC192" s="22">
        <f t="shared" si="163"/>
        <v>1.941589600894736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91.10806741499556</v>
      </c>
      <c r="AO192" s="59">
        <f t="shared" si="144"/>
        <v>267.15937378864987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1.7314422211497915</v>
      </c>
      <c r="AV192" s="21">
        <f>EXP(-LN(2)/25)*AV191+(1-EXP(-LN(2)/25))/(LN(2)/25)*Calculateur!AQ192*Calculateur!AS192*VLOOKUP('Données projet'!$B$10,Paramètres!$A$1:$I$89,3,0)*0.475*44/12</f>
        <v>9.6887986359418116E-2</v>
      </c>
      <c r="AW192" s="21">
        <f>EXP(-LN(2)/2)*AW191+(1-EXP(-LN(2)/2))/(LN(2)/2)*AQ192*AT192*VLOOKUP('Données projet'!$B$10,Paramètres!$A$1:$I$89,3,0)*0.475*44/12</f>
        <v>5.4823575691543258E-25</v>
      </c>
      <c r="AX192" s="21">
        <f t="shared" si="166"/>
        <v>1.8283302075092096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96.108800038795152</v>
      </c>
      <c r="T193" s="59">
        <f t="shared" si="142"/>
        <v>281.28766686183019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1.8026439241789596</v>
      </c>
      <c r="AA193" s="21">
        <f>EXP(-LN(2)/25)*AA192+(1-EXP(-LN(2)/25))/(LN(2)/25)*Calculateur!V193*Calculateur!X193*VLOOKUP('Données projet'!$B$9,Paramètres!$A$1:$I$89,3,0)*0.475*44/12</f>
        <v>0.10007636737412617</v>
      </c>
      <c r="AB193" s="21">
        <f>EXP(-LN(2)/2)*AB192+(1-EXP(-LN(2)/2))/(LN(2)/2)*V193*Y193*VLOOKUP('Données projet'!$B$9,Paramètres!$A$1:$I$89,3,0)*0.475*44/12</f>
        <v>4.1167563334921776E-25</v>
      </c>
      <c r="AC193" s="22">
        <f t="shared" si="163"/>
        <v>1.9027202915530856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91.10806741499556</v>
      </c>
      <c r="AO193" s="59">
        <f t="shared" si="144"/>
        <v>267.15937378864987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1.6974896952685201</v>
      </c>
      <c r="AV193" s="21">
        <f>EXP(-LN(2)/25)*AV192+(1-EXP(-LN(2)/25))/(LN(2)/25)*Calculateur!AQ193*Calculateur!AS193*VLOOKUP('Données projet'!$B$10,Paramètres!$A$1:$I$89,3,0)*0.475*44/12</f>
        <v>9.4238579277302059E-2</v>
      </c>
      <c r="AW193" s="21">
        <f>EXP(-LN(2)/2)*AW192+(1-EXP(-LN(2)/2))/(LN(2)/2)*AQ193*AT193*VLOOKUP('Données projet'!$B$10,Paramètres!$A$1:$I$89,3,0)*0.475*44/12</f>
        <v>3.8766122140384205E-25</v>
      </c>
      <c r="AX193" s="21">
        <f t="shared" si="166"/>
        <v>1.7917282745458221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96.108800038795152</v>
      </c>
      <c r="T194" s="59">
        <f t="shared" si="142"/>
        <v>281.28766686183019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1.7672951763300369</v>
      </c>
      <c r="AA194" s="21">
        <f>EXP(-LN(2)/25)*AA193+(1-EXP(-LN(2)/25))/(LN(2)/25)*Calculateur!V194*Calculateur!X194*VLOOKUP('Données projet'!$B$9,Paramètres!$A$1:$I$89,3,0)*0.475*44/12</f>
        <v>9.7339773845493263E-2</v>
      </c>
      <c r="AB194" s="21">
        <f>EXP(-LN(2)/2)*AB193+(1-EXP(-LN(2)/2))/(LN(2)/2)*V194*Y194*VLOOKUP('Données projet'!$B$9,Paramètres!$A$1:$I$89,3,0)*0.475*44/12</f>
        <v>2.9109863199049873E-25</v>
      </c>
      <c r="AC194" s="22">
        <f t="shared" si="163"/>
        <v>1.8646349501755302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91.10806741499556</v>
      </c>
      <c r="AO194" s="59">
        <f t="shared" si="144"/>
        <v>267.15937378864987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1.6642029577107846</v>
      </c>
      <c r="AV194" s="21">
        <f>EXP(-LN(2)/25)*AV193+(1-EXP(-LN(2)/25))/(LN(2)/25)*Calculateur!AQ194*Calculateur!AS194*VLOOKUP('Données projet'!$B$10,Paramètres!$A$1:$I$89,3,0)*0.475*44/12</f>
        <v>9.1661620371172731E-2</v>
      </c>
      <c r="AW194" s="21">
        <f>EXP(-LN(2)/2)*AW193+(1-EXP(-LN(2)/2))/(LN(2)/2)*AQ194*AT194*VLOOKUP('Données projet'!$B$10,Paramètres!$A$1:$I$89,3,0)*0.475*44/12</f>
        <v>2.7411787845771629E-25</v>
      </c>
      <c r="AX194" s="21">
        <f t="shared" si="166"/>
        <v>1.7558645780819573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96.108800038795152</v>
      </c>
      <c r="T195" s="59">
        <f t="shared" si="142"/>
        <v>281.28766686183019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1.7326395958658243</v>
      </c>
      <c r="AA195" s="21">
        <f>EXP(-LN(2)/25)*AA194+(1-EXP(-LN(2)/25))/(LN(2)/25)*Calculateur!V195*Calculateur!X195*VLOOKUP('Données projet'!$B$9,Paramètres!$A$1:$I$89,3,0)*0.475*44/12</f>
        <v>9.4678012610812018E-2</v>
      </c>
      <c r="AB195" s="21">
        <f>EXP(-LN(2)/2)*AB194+(1-EXP(-LN(2)/2))/(LN(2)/2)*V195*Y195*VLOOKUP('Données projet'!$B$9,Paramètres!$A$1:$I$89,3,0)*0.475*44/12</f>
        <v>2.0583781667460893E-25</v>
      </c>
      <c r="AC195" s="22">
        <f t="shared" si="163"/>
        <v>1.8273176084766363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91.10806741499556</v>
      </c>
      <c r="AO195" s="59">
        <f t="shared" si="144"/>
        <v>267.15937378864987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1.6315689527736512</v>
      </c>
      <c r="AV195" s="21">
        <f>EXP(-LN(2)/25)*AV194+(1-EXP(-LN(2)/25))/(LN(2)/25)*Calculateur!AQ195*Calculateur!AS195*VLOOKUP('Données projet'!$B$10,Paramètres!$A$1:$I$89,3,0)*0.475*44/12</f>
        <v>8.9155128541847886E-2</v>
      </c>
      <c r="AW195" s="21">
        <f>EXP(-LN(2)/2)*AW194+(1-EXP(-LN(2)/2))/(LN(2)/2)*AQ195*AT195*VLOOKUP('Données projet'!$B$10,Paramètres!$A$1:$I$89,3,0)*0.475*44/12</f>
        <v>1.9383061070192102E-25</v>
      </c>
      <c r="AX195" s="21">
        <f t="shared" si="166"/>
        <v>1.7207240813154991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96.108800038795152</v>
      </c>
      <c r="T196" s="59">
        <f t="shared" si="142"/>
        <v>281.28766686183019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1.698663590196698</v>
      </c>
      <c r="AA196" s="21">
        <f>EXP(-LN(2)/25)*AA195+(1-EXP(-LN(2)/25))/(LN(2)/25)*Calculateur!V196*Calculateur!X196*VLOOKUP('Données projet'!$B$9,Paramètres!$A$1:$I$89,3,0)*0.475*44/12</f>
        <v>9.2089037377069069E-2</v>
      </c>
      <c r="AB196" s="21">
        <f>EXP(-LN(2)/2)*AB195+(1-EXP(-LN(2)/2))/(LN(2)/2)*V196*Y196*VLOOKUP('Données projet'!$B$9,Paramètres!$A$1:$I$89,3,0)*0.475*44/12</f>
        <v>1.4554931599524939E-25</v>
      </c>
      <c r="AC196" s="22">
        <f t="shared" si="163"/>
        <v>1.7907526275737671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91.10806741499556</v>
      </c>
      <c r="AO196" s="59">
        <f t="shared" si="144"/>
        <v>267.15937378864987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1.5995748807685573</v>
      </c>
      <c r="AV196" s="21">
        <f>EXP(-LN(2)/25)*AV195+(1-EXP(-LN(2)/25))/(LN(2)/25)*Calculateur!AQ196*Calculateur!AS196*VLOOKUP('Données projet'!$B$10,Paramètres!$A$1:$I$89,3,0)*0.475*44/12</f>
        <v>8.6717176863406617E-2</v>
      </c>
      <c r="AW196" s="21">
        <f>EXP(-LN(2)/2)*AW195+(1-EXP(-LN(2)/2))/(LN(2)/2)*AQ196*AT196*VLOOKUP('Données projet'!$B$10,Paramètres!$A$1:$I$89,3,0)*0.475*44/12</f>
        <v>1.3705893922885815E-25</v>
      </c>
      <c r="AX196" s="21">
        <f t="shared" si="166"/>
        <v>1.6862920576319638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96.108800038795152</v>
      </c>
      <c r="T197" s="59">
        <f t="shared" ref="T197:T203" si="204">$T$3</f>
        <v>281.28766686183019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1.6653538332754261</v>
      </c>
      <c r="AA197" s="21">
        <f>EXP(-LN(2)/25)*AA196+(1-EXP(-LN(2)/25))/(LN(2)/25)*Calculateur!V197*Calculateur!X197*VLOOKUP('Données projet'!$B$9,Paramètres!$A$1:$I$89,3,0)*0.475*44/12</f>
        <v>8.9570857807241111E-2</v>
      </c>
      <c r="AB197" s="21">
        <f>EXP(-LN(2)/2)*AB196+(1-EXP(-LN(2)/2))/(LN(2)/2)*V197*Y197*VLOOKUP('Données projet'!$B$9,Paramètres!$A$1:$I$89,3,0)*0.475*44/12</f>
        <v>1.0291890833730448E-25</v>
      </c>
      <c r="AC197" s="22">
        <f t="shared" si="163"/>
        <v>1.7549246910826672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91.10806741499556</v>
      </c>
      <c r="AO197" s="59">
        <f t="shared" ref="AO197:AO203" si="205">$AO$3</f>
        <v>267.15937378864987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1.5682081930010263</v>
      </c>
      <c r="AV197" s="21">
        <f>EXP(-LN(2)/25)*AV196+(1-EXP(-LN(2)/25))/(LN(2)/25)*Calculateur!AQ197*Calculateur!AS197*VLOOKUP('Données projet'!$B$10,Paramètres!$A$1:$I$89,3,0)*0.475*44/12</f>
        <v>8.4345891101818629E-2</v>
      </c>
      <c r="AW197" s="21">
        <f>EXP(-LN(2)/2)*AW196+(1-EXP(-LN(2)/2))/(LN(2)/2)*AQ197*AT197*VLOOKUP('Données projet'!$B$10,Paramètres!$A$1:$I$89,3,0)*0.475*44/12</f>
        <v>9.6915305350960512E-26</v>
      </c>
      <c r="AX197" s="21">
        <f t="shared" si="166"/>
        <v>1.652554084102845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96.108800038795152</v>
      </c>
      <c r="T198" s="59">
        <f t="shared" si="204"/>
        <v>281.28766686183019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1.6326972603704348</v>
      </c>
      <c r="AA198" s="21">
        <f>EXP(-LN(2)/25)*AA197+(1-EXP(-LN(2)/25))/(LN(2)/25)*Calculateur!V198*Calculateur!X198*VLOOKUP('Données projet'!$B$9,Paramètres!$A$1:$I$89,3,0)*0.475*44/12</f>
        <v>8.7121537990175413E-2</v>
      </c>
      <c r="AB198" s="21">
        <f>EXP(-LN(2)/2)*AB197+(1-EXP(-LN(2)/2))/(LN(2)/2)*V198*Y198*VLOOKUP('Données projet'!$B$9,Paramètres!$A$1:$I$89,3,0)*0.475*44/12</f>
        <v>7.2774657997624706E-26</v>
      </c>
      <c r="AC198" s="22">
        <f t="shared" si="163"/>
        <v>1.7198187983606101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91.10806741499556</v>
      </c>
      <c r="AO198" s="59">
        <f t="shared" si="205"/>
        <v>267.15937378864987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1.5374565868488261</v>
      </c>
      <c r="AV198" s="21">
        <f>EXP(-LN(2)/25)*AV197+(1-EXP(-LN(2)/25))/(LN(2)/25)*Calculateur!AQ198*Calculateur!AS198*VLOOKUP('Données projet'!$B$10,Paramètres!$A$1:$I$89,3,0)*0.475*44/12</f>
        <v>8.2039448274081758E-2</v>
      </c>
      <c r="AW198" s="21">
        <f>EXP(-LN(2)/2)*AW197+(1-EXP(-LN(2)/2))/(LN(2)/2)*AQ198*AT198*VLOOKUP('Données projet'!$B$10,Paramètres!$A$1:$I$89,3,0)*0.475*44/12</f>
        <v>6.8529469614429073E-26</v>
      </c>
      <c r="AX198" s="21">
        <f t="shared" si="166"/>
        <v>1.619496035122908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96.108800038795152</v>
      </c>
      <c r="T199" s="59">
        <f t="shared" si="204"/>
        <v>281.28766686183019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1.6006810629415678</v>
      </c>
      <c r="AA199" s="21">
        <f>EXP(-LN(2)/25)*AA198+(1-EXP(-LN(2)/25))/(LN(2)/25)*Calculateur!V199*Calculateur!X199*VLOOKUP('Données projet'!$B$9,Paramètres!$A$1:$I$89,3,0)*0.475*44/12</f>
        <v>8.4739194952311497E-2</v>
      </c>
      <c r="AB199" s="21">
        <f>EXP(-LN(2)/2)*AB198+(1-EXP(-LN(2)/2))/(LN(2)/2)*V199*Y199*VLOOKUP('Données projet'!$B$9,Paramètres!$A$1:$I$89,3,0)*0.475*44/12</f>
        <v>5.1459454168652249E-26</v>
      </c>
      <c r="AC199" s="22">
        <f t="shared" si="163"/>
        <v>1.6854202578938793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91.10806741499556</v>
      </c>
      <c r="AO199" s="59">
        <f t="shared" si="205"/>
        <v>267.15937378864987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1.5073080009366429</v>
      </c>
      <c r="AV199" s="21">
        <f>EXP(-LN(2)/25)*AV198+(1-EXP(-LN(2)/25))/(LN(2)/25)*Calculateur!AQ199*Calculateur!AS199*VLOOKUP('Données projet'!$B$10,Paramètres!$A$1:$I$89,3,0)*0.475*44/12</f>
        <v>7.9796075246759912E-2</v>
      </c>
      <c r="AW199" s="21">
        <f>EXP(-LN(2)/2)*AW198+(1-EXP(-LN(2)/2))/(LN(2)/2)*AQ199*AT199*VLOOKUP('Données projet'!$B$10,Paramètres!$A$1:$I$89,3,0)*0.475*44/12</f>
        <v>4.8457652675480256E-26</v>
      </c>
      <c r="AX199" s="21">
        <f t="shared" si="166"/>
        <v>1.5871040761834028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96.108800038795152</v>
      </c>
      <c r="T200" s="59">
        <f t="shared" si="204"/>
        <v>281.28766686183019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1.5692926836163286</v>
      </c>
      <c r="AA200" s="21">
        <f>EXP(-LN(2)/25)*AA199+(1-EXP(-LN(2)/25))/(LN(2)/25)*Calculateur!V200*Calculateur!X200*VLOOKUP('Données projet'!$B$9,Paramètres!$A$1:$I$89,3,0)*0.475*44/12</f>
        <v>8.2421997210099948E-2</v>
      </c>
      <c r="AB200" s="21">
        <f>EXP(-LN(2)/2)*AB199+(1-EXP(-LN(2)/2))/(LN(2)/2)*V200*Y200*VLOOKUP('Données projet'!$B$9,Paramètres!$A$1:$I$89,3,0)*0.475*44/12</f>
        <v>3.6387328998812359E-26</v>
      </c>
      <c r="AC200" s="22">
        <f t="shared" si="163"/>
        <v>1.6517146808264285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91.10806741499556</v>
      </c>
      <c r="AO200" s="59">
        <f t="shared" si="205"/>
        <v>267.15937378864987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1.4777506104053759</v>
      </c>
      <c r="AV200" s="21">
        <f>EXP(-LN(2)/25)*AV199+(1-EXP(-LN(2)/25))/(LN(2)/25)*Calculateur!AQ200*Calculateur!AS200*VLOOKUP('Données projet'!$B$10,Paramètres!$A$1:$I$89,3,0)*0.475*44/12</f>
        <v>7.7614047372844039E-2</v>
      </c>
      <c r="AW200" s="21">
        <f>EXP(-LN(2)/2)*AW199+(1-EXP(-LN(2)/2))/(LN(2)/2)*AQ200*AT200*VLOOKUP('Données projet'!$B$10,Paramètres!$A$1:$I$89,3,0)*0.475*44/12</f>
        <v>3.4264734807214536E-26</v>
      </c>
      <c r="AX200" s="21">
        <f t="shared" si="166"/>
        <v>1.5553646577782199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96.108800038795152</v>
      </c>
      <c r="T201" s="59">
        <f t="shared" si="204"/>
        <v>281.28766686183019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1.5385198112646363</v>
      </c>
      <c r="AA201" s="21">
        <f>EXP(-LN(2)/25)*AA200+(1-EXP(-LN(2)/25))/(LN(2)/25)*Calculateur!V201*Calculateur!X201*VLOOKUP('Données projet'!$B$9,Paramètres!$A$1:$I$89,3,0)*0.475*44/12</f>
        <v>8.0168163362005315E-2</v>
      </c>
      <c r="AB201" s="21">
        <f>EXP(-LN(2)/2)*AB200+(1-EXP(-LN(2)/2))/(LN(2)/2)*V201*Y201*VLOOKUP('Données projet'!$B$9,Paramètres!$A$1:$I$89,3,0)*0.475*44/12</f>
        <v>2.5729727084326127E-26</v>
      </c>
      <c r="AC201" s="22">
        <f t="shared" si="163"/>
        <v>1.6186879746266416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91.10806741499556</v>
      </c>
      <c r="AO201" s="59">
        <f t="shared" si="205"/>
        <v>267.15937378864987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1.4487728222741991</v>
      </c>
      <c r="AV201" s="21">
        <f>EXP(-LN(2)/25)*AV200+(1-EXP(-LN(2)/25))/(LN(2)/25)*Calculateur!AQ201*Calculateur!AS201*VLOOKUP('Données projet'!$B$10,Paramètres!$A$1:$I$89,3,0)*0.475*44/12</f>
        <v>7.5491687165888263E-2</v>
      </c>
      <c r="AW201" s="21">
        <f>EXP(-LN(2)/2)*AW200+(1-EXP(-LN(2)/2))/(LN(2)/2)*AQ201*AT201*VLOOKUP('Données projet'!$B$10,Paramètres!$A$1:$I$89,3,0)*0.475*44/12</f>
        <v>2.4228826337740128E-26</v>
      </c>
      <c r="AX201" s="21">
        <f t="shared" si="166"/>
        <v>1.5242645094400873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96.108800038795152</v>
      </c>
      <c r="T202" s="59">
        <f t="shared" si="204"/>
        <v>281.28766686183019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1.508350376170162</v>
      </c>
      <c r="AA202" s="21">
        <f>EXP(-LN(2)/25)*AA201+(1-EXP(-LN(2)/25))/(LN(2)/25)*Calculateur!V202*Calculateur!X202*VLOOKUP('Données projet'!$B$9,Paramètres!$A$1:$I$89,3,0)*0.475*44/12</f>
        <v>7.7975960719010792E-2</v>
      </c>
      <c r="AB202" s="21">
        <f>EXP(-LN(2)/2)*AB201+(1-EXP(-LN(2)/2))/(LN(2)/2)*V202*Y202*VLOOKUP('Données projet'!$B$9,Paramètres!$A$1:$I$89,3,0)*0.475*44/12</f>
        <v>1.8193664499406182E-26</v>
      </c>
      <c r="AC202" s="22">
        <f t="shared" si="163"/>
        <v>1.5863263368891727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91.10806741499556</v>
      </c>
      <c r="AO202" s="59">
        <f t="shared" si="205"/>
        <v>267.15937378864987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1.4203632708935692</v>
      </c>
      <c r="AV202" s="21">
        <f>EXP(-LN(2)/25)*AV201+(1-EXP(-LN(2)/25))/(LN(2)/25)*Calculateur!AQ202*Calculateur!AS202*VLOOKUP('Données projet'!$B$10,Paramètres!$A$1:$I$89,3,0)*0.475*44/12</f>
        <v>7.3427363010401758E-2</v>
      </c>
      <c r="AW202" s="21">
        <f>EXP(-LN(2)/2)*AW201+(1-EXP(-LN(2)/2))/(LN(2)/2)*AQ202*AT202*VLOOKUP('Données projet'!$B$10,Paramètres!$A$1:$I$89,3,0)*0.475*44/12</f>
        <v>1.7132367403607268E-26</v>
      </c>
      <c r="AX202" s="21">
        <f t="shared" si="166"/>
        <v>1.4937906339039708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96.108800038795152</v>
      </c>
      <c r="T203" s="59">
        <f t="shared" si="204"/>
        <v>281.28766686183019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1.4787725452963518</v>
      </c>
      <c r="AA203" s="21">
        <f>EXP(-LN(2)/25)*AA202+(1-EXP(-LN(2)/25))/(LN(2)/25)*Calculateur!V203*Calculateur!X203*VLOOKUP('Données projet'!$B$9,Paramètres!$A$1:$I$89,3,0)*0.475*44/12</f>
        <v>7.5843703972571883E-2</v>
      </c>
      <c r="AB203" s="21">
        <f>EXP(-LN(2)/2)*AB202+(1-EXP(-LN(2)/2))/(LN(2)/2)*V203*Y203*VLOOKUP('Données projet'!$B$9,Paramètres!$A$1:$I$89,3,0)*0.475*44/12</f>
        <v>1.2864863542163067E-26</v>
      </c>
      <c r="AC203" s="22">
        <f t="shared" si="163"/>
        <v>1.5546162492689237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91.10806741499556</v>
      </c>
      <c r="AO203" s="59">
        <f t="shared" si="205"/>
        <v>267.15937378864987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1.392510813487398</v>
      </c>
      <c r="AV203" s="21">
        <f>EXP(-LN(2)/25)*AV202+(1-EXP(-LN(2)/25))/(LN(2)/25)*Calculateur!AQ203*Calculateur!AS203*VLOOKUP('Données projet'!$B$10,Paramètres!$A$1:$I$89,3,0)*0.475*44/12</f>
        <v>7.1419487907505116E-2</v>
      </c>
      <c r="AW203" s="21">
        <f>EXP(-LN(2)/2)*AW202+(1-EXP(-LN(2)/2))/(LN(2)/2)*AQ203*AT203*VLOOKUP('Données projet'!$B$10,Paramètres!$A$1:$I$89,3,0)*0.475*44/12</f>
        <v>1.2114413168870064E-26</v>
      </c>
      <c r="AX203" s="21">
        <f t="shared" si="166"/>
        <v>1.4639303013949032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1.3094437062921891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85" zoomScaleNormal="85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Soligo</v>
      </c>
      <c r="B6" s="146">
        <f>'Données projet'!D9</f>
        <v>2.0750000000000002</v>
      </c>
      <c r="C6" s="147">
        <f ca="1">IF(OR('Données projet'!B9="",'Données projet'!C9="",'Données projet'!C9=0%),0,Calculateur!S3)</f>
        <v>96.108800038795152</v>
      </c>
      <c r="D6" s="147">
        <f>IF(OR('Données projet'!B9="",'Données projet'!C9="",'Données projet'!C9=0%),0,Calculateur!T3)</f>
        <v>281.28766686183019</v>
      </c>
      <c r="E6" s="147">
        <f ca="1">MIN(C6,D6)</f>
        <v>96.108800038795152</v>
      </c>
      <c r="F6" s="147">
        <f ca="1">E6*B6</f>
        <v>199.42576008049997</v>
      </c>
      <c r="G6" s="147">
        <f ca="1">F6*(100%-'Données projet'!$C$24)*(100%-'Données projet'!$C$25)*(100%-'Données projet'!$C$26)*(100%-'Données projet'!$C$27)</f>
        <v>170.50902486882745</v>
      </c>
      <c r="H6" s="148">
        <f>IF(OR('Données projet'!B9="",'Données projet'!C9="",'Données projet'!C9=0%),0,AVERAGE(Calculateur!$AC$3:$AC$33)*B6)</f>
        <v>45.644723136150432</v>
      </c>
      <c r="I6" s="149">
        <f>H6*(100%-'Données projet'!$C$24)*(100%-'Données projet'!$C$25)*(100%-'Données projet'!$C$26)*(100%-'Données projet'!$C$27)</f>
        <v>39.026238281408617</v>
      </c>
      <c r="J6" s="150">
        <f>IF(OR('Données projet'!B9="",'Données projet'!C9="",'Données projet'!C9=0%),0,SUM(Calculateur!$V$3:$V$33)*VLOOKUP('Données projet'!$B$9,Paramètres!$A$1:$I$89,9,0)*B6)</f>
        <v>428.24023448717946</v>
      </c>
      <c r="K6" s="151">
        <f>J6*(100%-'Données projet'!$C$24)*(100%-'Données projet'!$C$25)*(100%-'Données projet'!$C$26)*(100%-'Données projet'!$C$27)</f>
        <v>366.14540048653845</v>
      </c>
      <c r="L6" s="152">
        <f ca="1">G6+I6+K6</f>
        <v>575.68066363677451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Brenta</v>
      </c>
      <c r="B7" s="154">
        <f>'Données projet'!D10</f>
        <v>2.0750000000000002</v>
      </c>
      <c r="C7" s="147">
        <f ca="1">IF(OR('Données projet'!B10="",'Données projet'!C10="",'Données projet'!C10=0%),0,Calculateur!AN3)</f>
        <v>91.10806741499556</v>
      </c>
      <c r="D7" s="147">
        <f>IF(OR('Données projet'!B10="",'Données projet'!C10="",'Données projet'!C10=0%),0,Calculateur!AO3)</f>
        <v>267.15937378864987</v>
      </c>
      <c r="E7" s="147">
        <f t="shared" ref="E7:E15" ca="1" si="0">MIN(C7,D7)</f>
        <v>91.10806741499556</v>
      </c>
      <c r="F7" s="147">
        <f t="shared" ref="F7:F15" ca="1" si="1">E7*B7</f>
        <v>189.0492398861158</v>
      </c>
      <c r="G7" s="147">
        <f ca="1">F7*(100%-'Données projet'!$C$24)*(100%-'Données projet'!$C$25)*(100%-'Données projet'!$C$26)*(100%-'Données projet'!$C$27)</f>
        <v>161.63710010262901</v>
      </c>
      <c r="H7" s="155">
        <f>IF(OR('Données projet'!B10="",'Données projet'!C10="",'Données projet'!C10=0%),0,AVERAGE(Calculateur!$AX$3:$AX$33)*B7)</f>
        <v>42.982114286541652</v>
      </c>
      <c r="I7" s="149">
        <f>H7*(100%-'Données projet'!$C$24)*(100%-'Données projet'!$C$25)*(100%-'Données projet'!$C$26)*(100%-'Données projet'!$C$27)</f>
        <v>36.749707714993114</v>
      </c>
      <c r="J7" s="150">
        <f>IF(OR('Données projet'!B10="",'Données projet'!C10="",'Données projet'!C10=0%),0,SUM(Calculateur!$AQ$3:$AQ$33)*VLOOKUP('Données projet'!$B$10,Paramètres!$A$1:$I$89,9,0)*B7)</f>
        <v>428.24023448717946</v>
      </c>
      <c r="K7" s="151">
        <f>J7*(100%-'Données projet'!$C$24)*(100%-'Données projet'!$C$25)*(100%-'Données projet'!$C$26)*(100%-'Données projet'!$C$27)</f>
        <v>366.14540048653845</v>
      </c>
      <c r="L7" s="152">
        <f t="shared" ref="L7:L15" ca="1" si="2">G7+I7+K7</f>
        <v>564.53220830416058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388.47499996661577</v>
      </c>
      <c r="G16" s="166">
        <f t="shared" ca="1" si="3"/>
        <v>332.14612497145646</v>
      </c>
      <c r="H16" s="167">
        <f t="shared" si="3"/>
        <v>88.626837422692091</v>
      </c>
      <c r="I16" s="167">
        <f t="shared" si="3"/>
        <v>75.775945996401731</v>
      </c>
      <c r="J16" s="168">
        <f t="shared" si="3"/>
        <v>856.48046897435893</v>
      </c>
      <c r="K16" s="168">
        <f t="shared" si="3"/>
        <v>732.2908009730769</v>
      </c>
      <c r="L16" s="169">
        <f t="shared" ca="1" si="3"/>
        <v>1140.2128719409352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Soligo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Brenta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6" zoomScale="70" zoomScaleNormal="70" workbookViewId="0">
      <selection activeCell="E71" sqref="E7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Soligo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718.48092054146946</v>
      </c>
      <c r="U10" s="178">
        <f>'Données projet'!D9</f>
        <v>2.0750000000000002</v>
      </c>
      <c r="V10" s="177">
        <f>U10*T10</f>
        <v>1490.8479101235494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Brenta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718.48092054146946</v>
      </c>
      <c r="U11" s="178">
        <f>'Données projet'!D10</f>
        <v>2.0750000000000002</v>
      </c>
      <c r="V11" s="177">
        <f t="shared" ref="V11" si="0">U11*T11</f>
        <v>1490.8479101235494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Soligo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2274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593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520.74582024709844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58132.93627353292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1000</v>
      </c>
      <c r="Q25" s="234"/>
      <c r="R25" s="23"/>
      <c r="S25" s="186" t="s">
        <v>266</v>
      </c>
      <c r="T25" s="303">
        <f ca="1">T23-T24</f>
        <v>-57612.190453285824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14007.936451453714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956.93779904306223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915.72995123738031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876.29660405490938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838.56134359321493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802.45104650068413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46</v>
      </c>
      <c r="D39" s="182">
        <f t="shared" si="2"/>
        <v>9217.0082051282043</v>
      </c>
      <c r="E39" s="193">
        <v>2000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767.89573827816685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734.82845768245625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703.18512696885784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672.90442772139511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643.92768203004323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616.19873878473038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Peuplier Brenta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589.66386486577085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564.27164101987637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539.97286221997751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2274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516.72044231576797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494.46932279020876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473.17638544517581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452.80036884705828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433.30178837039074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414.64285968458455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4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5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6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7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8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9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10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11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12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13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14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15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16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17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18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19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20</v>
      </c>
      <c r="B70" s="181">
        <f>'Données projet'!D78</f>
        <v>200.36974358974356</v>
      </c>
      <c r="C70" s="191">
        <v>46</v>
      </c>
      <c r="D70" s="179">
        <f t="shared" si="4"/>
        <v>9217.0082051282043</v>
      </c>
      <c r="E70" s="193">
        <v>2000</v>
      </c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Ulysse Fraudeau</cp:lastModifiedBy>
  <dcterms:created xsi:type="dcterms:W3CDTF">2021-02-01T08:22:39Z</dcterms:created>
  <dcterms:modified xsi:type="dcterms:W3CDTF">2025-10-14T12:55:20Z</dcterms:modified>
</cp:coreProperties>
</file>