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SCEA Lou Gay - Paul Pinchauret Unicoque\Dossier d_instruction\"/>
    </mc:Choice>
  </mc:AlternateContent>
  <xr:revisionPtr revIDLastSave="0" documentId="13_ncr:1_{E0B18D02-BB63-4338-BB1C-BDADEA77A48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L100" i="5"/>
  <c r="L103" i="5" s="1"/>
  <c r="L114" i="5" s="1"/>
  <c r="J73" i="5"/>
  <c r="J76" i="5" s="1"/>
  <c r="J87" i="5" s="1"/>
  <c r="J46" i="5"/>
  <c r="J49" i="5" s="1"/>
  <c r="J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K73" i="5"/>
  <c r="K76" i="5" s="1"/>
  <c r="K87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F73" i="5"/>
  <c r="F76" i="5" s="1"/>
  <c r="F87" i="5" s="1"/>
  <c r="K46" i="5"/>
  <c r="K49" i="5" s="1"/>
  <c r="K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F46" i="5"/>
  <c r="F49" i="5" s="1"/>
  <c r="F60" i="5" s="1"/>
  <c r="H127" i="5"/>
  <c r="H130" i="5" s="1"/>
  <c r="H141" i="5" s="1"/>
  <c r="I100" i="5"/>
  <c r="I103" i="5" s="1"/>
  <c r="I114" i="5" s="1"/>
  <c r="G73" i="5"/>
  <c r="G76" i="5" s="1"/>
  <c r="G87" i="5" s="1"/>
  <c r="G46" i="5"/>
  <c r="G49" i="5" s="1"/>
  <c r="G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G19" i="5"/>
  <c r="G22" i="5" s="1"/>
  <c r="G33" i="5" s="1"/>
  <c r="K19" i="5"/>
  <c r="K22" i="5" s="1"/>
  <c r="K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<sst xmlns="http://schemas.openxmlformats.org/spreadsheetml/2006/main" count="893" uniqueCount="347">
  <si>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</si>
  <si>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</si>
  <si>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</si>
  <si>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</si>
  <si>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</si>
  <si>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</si>
  <si>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</si>
  <si>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</si>
  <si>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</si>
  <si>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</si>
  <si>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</si>
  <si>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</si>
  <si>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</si>
  <si>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</si>
  <si>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</si>
  <si>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</si>
  <si>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</si>
  <si>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</si>
  <si>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</si>
  <si>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</si>
  <si>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</si>
  <si>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</si>
  <si>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</si>
  <si>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</si>
  <si>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</si>
  <si>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</si>
  <si>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</si>
  <si>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</si>
  <si>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</si>
  <si>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</si>
  <si>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</si>
  <si>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</si>
  <si>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</si>
  <si>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</si>
  <si>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</si>
  <si>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</si>
  <si>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</si>
  <si>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</si>
  <si>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</si>
  <si>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</si>
  <si>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</si>
  <si>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</si>
  <si>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</si>
  <si>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</si>
  <si>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</si>
  <si>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</si>
  <si>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</si>
  <si>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</si>
  <si>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</si>
  <si>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</si>
  <si>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</si>
  <si>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</si>
  <si>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</si>
  <si>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</si>
  <si>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</si>
  <si>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</si>
  <si>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</si>
  <si>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</si>
  <si>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</si>
  <si>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</si>
  <si>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</si>
  <si>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</si>
  <si>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</si>
  <si>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</si>
  <si>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</si>
  <si>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</si>
  <si>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</si>
  <si>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</si>
  <si>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</si>
  <si>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</si>
  <si>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</si>
  <si>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</si>
  <si>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</si>
  <si>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</si>
  <si>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</si>
  <si>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</si>
  <si>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</si>
  <si>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</si>
  <si>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</si>
  <si>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</si>
  <si>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</si>
  <si>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</si>
  <si>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</si>
  <si>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</si>
  <si>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</si>
  <si>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</si>
  <si>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</si>
  <si>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</si>
  <si>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</si>
  <si>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</si>
  <si>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</si>
  <si>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</si>
  <si>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</si>
  <si>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</si>
  <si>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</si>
  <si>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</si>
  <si>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</si>
  <si>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</si>
  <si>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</si>
  <si>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</si>
  <si>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</si>
  <si>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</si>
  <si>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</si>
  <si>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</si>
  <si>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</si>
  <si>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</si>
  <si>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</si>
  <si>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</si>
  <si>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</si>
  <si>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</si>
  <si>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</si>
  <si>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</si>
  <si>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</si>
  <si>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</si>
  <si>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</si>
  <si>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</si>
  <si>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</si>
  <si>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</si>
  <si>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</si>
  <si>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</si>
  <si>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</si>
  <si>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</si>
  <si>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</si>
  <si>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</si>
  <si>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</si>
  <si>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</si>
  <si>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</si>
  <si>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</si>
  <si>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</si>
  <si>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</si>
  <si>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</si>
  <si>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</si>
  <si>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</si>
  <si>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</si>
  <si>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</si>
  <si>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</si>
  <si>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</si>
  <si>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</si>
  <si>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</si>
  <si>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</si>
  <si>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</si>
  <si>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</si>
  <si>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</si>
  <si>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</si>
  <si>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</si>
  <si>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</si>
  <si>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</si>
  <si>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</si>
  <si>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</si>
  <si>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</si>
  <si>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</si>
  <si>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</si>
  <si>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</si>
  <si>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</si>
  <si>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</si>
  <si>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</si>
  <si>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</si>
  <si>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</si>
  <si>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</si>
  <si>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</si>
  <si>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</si>
  <si>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</si>
  <si>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</si>
  <si>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</si>
  <si>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</si>
  <si>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</si>
  <si>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</si>
  <si>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</si>
  <si>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</si>
  <si>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</si>
  <si>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</si>
  <si>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</si>
  <si>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</si>
  <si>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</si>
  <si>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</si>
  <si>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</si>
  <si>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</si>
  <si>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</si>
  <si>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</si>
  <si>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</si>
  <si>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</si>
  <si>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</si>
  <si>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</si>
  <si>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</si>
  <si>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</si>
  <si>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</si>
  <si>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</si>
  <si>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</si>
  <si>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</si>
  <si>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</si>
  <si>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</si>
  <si>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</si>
  <si>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</si>
  <si>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</si>
  <si>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</si>
  <si>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</si>
  <si>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</si>
  <si>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</si>
  <si>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</si>
  <si>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</si>
  <si>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</si>
  <si>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</si>
  <si>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</si>
  <si>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</si>
  <si>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</si>
  <si>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</si>
  <si>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</si>
  <si>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</si>
  <si>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</si>
  <si>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</si>
  <si>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</si>
  <si>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</si>
  <si>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</si>
  <si>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</si>
  <si>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</si>
  <si>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</si>
  <si>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</si>
  <si>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</si>
  <si>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</si>
  <si>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</si>
  <si>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</si>
  <si>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</si>
  <si>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</si>
  <si>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</si>
  <si>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</si>
  <si>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</si>
  <si>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</si>
  <si>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</si>
  <si>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</si>
  <si>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</si>
  <si>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</si>
  <si>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</si>
  <si>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</si>
  <si>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</si>
  <si>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</si>
  <si>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</si>
  <si>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</si>
  <si>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</si>
  <si>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</si>
  <si>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</si>
  <si>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</si>
  <si>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</si>
  <si>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</si>
  <si>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</si>
  <si>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</si>
  <si>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</si>
  <si>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</si>
  <si>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</si>
  <si>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</si>
  <si>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</si>
  <si>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</si>
  <si>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</si>
  <si>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</si>
  <si>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</si>
  <si>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</si>
  <si>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</si>
  <si>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</si>
  <si>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</si>
  <si>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</si>
  <si>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</si>
  <si>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</si>
  <si>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</si>
  <si>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</si>
  <si>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</si>
  <si>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</si>
  <si>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</si>
  <si>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</si>
  <si>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</si>
  <si>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</si>
  <si>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</si>
  <si>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</si>
  <si>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</si>
  <si>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</si>
  <si>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</si>
  <si>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</si>
  <si>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</si>
  <si>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</si>
  <si>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</si>
  <si>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</si>
  <si>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</si>
  <si>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</si>
  <si>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</si>
  <si>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</si>
  <si>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</si>
  <si>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</si>
  <si>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</si>
  <si>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</si>
  <si>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</si>
  <si>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</si>
  <si>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</si>
  <si>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</si>
  <si>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</si>
  <si>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</si>
  <si>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</si>
  <si>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</si>
  <si>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</si>
  <si>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</si>
  <si>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</si>
  <si>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</si>
  <si>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</si>
  <si>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</si>
  <si>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</si>
  <si>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</si>
  <si>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</si>
  <si>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</si>
  <si>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</si>
  <si>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</si>
  <si>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</si>
  <si>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</si>
  <si>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</si>
  <si>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</si>
  <si>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</si>
  <si>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</si>
  <si>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</si>
  <si>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</si>
  <si>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</si>
  <si>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</si>
  <si>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</si>
  <si>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</si>
  <si>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</si>
  <si>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</si>
  <si>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</si>
  <si>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</si>
  <si>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</si>
  <si>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</si>
  <si>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</si>
  <si>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</si>
  <si>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</si>
  <si>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</si>
  <si>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</si>
  <si>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</si>
  <si>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</si>
  <si>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</si>
  <si>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</si>
  <si>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</si>
  <si>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</si>
  <si>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</si>
  <si>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</si>
  <si>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</si>
  <si>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</si>
  <si>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</si>
  <si>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</si>
  <si>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</si>
  <si>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</si>
  <si>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</si>
  <si>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</si>
  <si>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40500 Saint-Sever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</si>
</sst>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C21" sqref="C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12.58</v>
      </c>
      <c r="C8" s="25">
        <v>0.8</v>
      </c>
      <c r="D8" s="25"/>
      <c r="E8" s="25"/>
      <c r="F8" s="25"/>
      <c r="G8" s="25"/>
      <c r="H8" s="25"/>
      <c r="I8" s="25"/>
      <c r="J8" s="25"/>
      <c r="K8" s="25"/>
      <c r="L8" s="88">
        <f>SUM(B8:K8)</f>
        <v>13.38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712</v>
      </c>
      <c r="C12" s="1">
        <v>712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0.66</v>
      </c>
      <c r="C15" s="28">
        <v>0.66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96</v>
      </c>
      <c r="C17" s="1" t="s">
        <v>96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105</v>
      </c>
      <c r="C18" s="1" t="s">
        <v>96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105</v>
      </c>
      <c r="C19" s="1" t="s">
        <v>96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13.38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67.713946666666672</v>
      </c>
      <c r="C36" s="44">
        <f>RECant_sol!D9</f>
        <v>4.3061333333333343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72.020080000000007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515.95971428571431</v>
      </c>
      <c r="C37" s="45">
        <f>RECant_biom!D28</f>
        <v>32.811428571428578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548.77114285714288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583.67366095238094</v>
      </c>
      <c r="C38" s="45">
        <f t="shared" si="3"/>
        <v>37.117561904761914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620.79122285714288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2.0407627974610132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1.2326787939830401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3.2734415914440533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-128.36397996029774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-4.9307151759321606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-133.2946951362299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85" zoomScaleNormal="85" workbookViewId="0">
      <selection activeCell="D135" sqref="D135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2.0407627974610132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1.2326787939830401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3.2734415914440533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>
        <v>20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40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0.32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0.64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2.2000000000000002E-2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4.4000000000000004E-2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5.2799999999999993E-2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0.10559999999999999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63</v>
      </c>
      <c r="D14" s="80">
        <v>63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126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0.19347299999999998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0.38694599999999996</v>
      </c>
    </row>
    <row r="20" spans="1:108" x14ac:dyDescent="0.3">
      <c r="B20" s="7" t="s">
        <v>325</v>
      </c>
      <c r="C20" s="80">
        <v>75</v>
      </c>
      <c r="D20" s="80">
        <v>75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150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4.2750000000000002E-3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8.5500000000000003E-3</v>
      </c>
    </row>
    <row r="22" spans="1:108" s="16" customFormat="1" x14ac:dyDescent="0.3">
      <c r="A22" s="18"/>
      <c r="B22" s="19" t="s">
        <v>186</v>
      </c>
      <c r="C22" s="81">
        <f>C19+C21</f>
        <v>0.19774799999999998</v>
      </c>
      <c r="D22" s="81">
        <f t="shared" ref="D22:L22" si="1">D19+D21</f>
        <v>0.19774799999999998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0.39549599999999996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30</v>
      </c>
      <c r="D23" s="80">
        <v>30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60</v>
      </c>
    </row>
    <row r="24" spans="1:108" x14ac:dyDescent="0.3">
      <c r="B24" s="7" t="s">
        <v>327</v>
      </c>
      <c r="C24" s="80">
        <v>80</v>
      </c>
      <c r="D24" s="80">
        <v>80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160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0.1905</v>
      </c>
      <c r="D25" s="39">
        <f>(D7*'(ne pas modifier) BDD_REF'!$B$211+'RECeff + REIamont (2)'!D23*'(ne pas modifier) BDD_REF'!$B$212+'RECeff + REIamont (2)'!D24*'(ne pas modifier) BDD_REF'!$B$213)/1000</f>
        <v>0.1905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0.38100000000000001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</v>
      </c>
      <c r="D27" s="80">
        <v>0</v>
      </c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>
        <v>1.75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3.5</v>
      </c>
    </row>
    <row r="29" spans="1:108" x14ac:dyDescent="0.3">
      <c r="B29" s="7" t="s">
        <v>330</v>
      </c>
      <c r="C29" s="80">
        <v>0.15</v>
      </c>
      <c r="D29" s="80">
        <v>0.15</v>
      </c>
      <c r="E29" s="80"/>
      <c r="F29" s="80"/>
      <c r="G29" s="80"/>
      <c r="H29" s="80"/>
      <c r="I29" s="80"/>
      <c r="J29" s="80"/>
      <c r="K29" s="80"/>
      <c r="L29" s="80"/>
      <c r="M29" s="39">
        <f t="shared" si="0"/>
        <v>0.3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1.949385E-2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3.89877E-2</v>
      </c>
    </row>
    <row r="32" spans="1:108" s="16" customFormat="1" x14ac:dyDescent="0.3">
      <c r="A32" s="18"/>
      <c r="B32" s="19" t="s">
        <v>187</v>
      </c>
      <c r="C32" s="81">
        <f>C25+C26+C31</f>
        <v>0.20999385000000001</v>
      </c>
      <c r="D32" s="81">
        <f t="shared" ref="D32:L32" si="2">D25+D26+D31</f>
        <v>0.20999385000000001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0.41998770000000002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0.57214785000000001</v>
      </c>
      <c r="D33" s="20">
        <f>((D10+D11+D12)/1000*44/28*'(ne pas modifier) BDD_REF'!$B$231)+'RECeff + REIamont (2)'!D22+'RECeff + REIamont (2)'!D32</f>
        <v>0.57214785000000001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1.1442957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>
        <v>30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60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0.48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0.96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3.3000000000000002E-2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6.6000000000000003E-2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7.9199999999999993E-2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0.15839999999999999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63</v>
      </c>
      <c r="D41" s="80">
        <v>63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126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0.19347299999999998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0.38694599999999996</v>
      </c>
    </row>
    <row r="47" spans="1:108" x14ac:dyDescent="0.3">
      <c r="B47" s="7" t="s">
        <v>325</v>
      </c>
      <c r="C47" s="80">
        <v>90</v>
      </c>
      <c r="D47" s="80">
        <v>90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180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5.13E-3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1.026E-2</v>
      </c>
    </row>
    <row r="49" spans="1:108" s="16" customFormat="1" x14ac:dyDescent="0.3">
      <c r="A49" s="18"/>
      <c r="B49" s="19" t="s">
        <v>186</v>
      </c>
      <c r="C49" s="81">
        <f>C46+C48</f>
        <v>0.19860299999999997</v>
      </c>
      <c r="D49" s="81">
        <f t="shared" ref="D49:L49" si="4">D46+D48</f>
        <v>0.19860299999999997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0.39720599999999995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30</v>
      </c>
      <c r="D50" s="80">
        <v>30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60</v>
      </c>
    </row>
    <row r="51" spans="1:108" x14ac:dyDescent="0.3">
      <c r="B51" s="7" t="s">
        <v>327</v>
      </c>
      <c r="C51" s="80">
        <v>80</v>
      </c>
      <c r="D51" s="80">
        <v>80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160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0.23559999999999998</v>
      </c>
      <c r="D52" s="39">
        <f>(D34*'(ne pas modifier) BDD_REF'!$B$211+'RECeff + REIamont (2)'!D50*'(ne pas modifier) BDD_REF'!$B$212+'RECeff + REIamont (2)'!D51*'(ne pas modifier) BDD_REF'!$B$213)/1000</f>
        <v>0.23559999999999998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0.47119999999999995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0</v>
      </c>
      <c r="D54" s="80">
        <v>0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>
        <v>1.75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3.5</v>
      </c>
    </row>
    <row r="56" spans="1:108" x14ac:dyDescent="0.3">
      <c r="B56" s="7" t="s">
        <v>330</v>
      </c>
      <c r="C56" s="80">
        <v>0.15</v>
      </c>
      <c r="D56" s="80">
        <v>0.15</v>
      </c>
      <c r="E56" s="80"/>
      <c r="F56" s="80"/>
      <c r="G56" s="80"/>
      <c r="H56" s="80"/>
      <c r="I56" s="80"/>
      <c r="J56" s="80"/>
      <c r="K56" s="80"/>
      <c r="L56" s="80"/>
      <c r="M56" s="39">
        <f t="shared" si="3"/>
        <v>0.3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1.949385E-2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3.89877E-2</v>
      </c>
    </row>
    <row r="59" spans="1:108" s="16" customFormat="1" x14ac:dyDescent="0.3">
      <c r="A59" s="18"/>
      <c r="B59" s="19" t="s">
        <v>187</v>
      </c>
      <c r="C59" s="81">
        <f>C52+C53+C58</f>
        <v>0.25509384999999996</v>
      </c>
      <c r="D59" s="81">
        <f t="shared" ref="D59:L59" si="5">D52+D53+D58</f>
        <v>0.25509384999999996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0.51018769999999991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0.70030585000000001</v>
      </c>
      <c r="D60" s="20">
        <f>((D37+D38+D39)/1000*44/28*'(ne pas modifier) BDD_REF'!$B$231)+'RECeff + REIamont (2)'!D49+'RECeff + REIamont (2)'!D59</f>
        <v>0.70030585000000001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1.4006117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>
        <v>40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80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0.64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1.28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4.4000000000000004E-2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8.8000000000000009E-2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0.10559999999999999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0.21119999999999997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>
        <v>90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180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0.27638999999999997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0.55277999999999994</v>
      </c>
    </row>
    <row r="74" spans="1:108" x14ac:dyDescent="0.3">
      <c r="B74" s="7" t="s">
        <v>325</v>
      </c>
      <c r="C74" s="80">
        <v>120</v>
      </c>
      <c r="D74" s="80">
        <v>120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240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6.8399999999999997E-3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1.3679999999999999E-2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0.28322999999999998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0.56645999999999996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30</v>
      </c>
      <c r="D77" s="80">
        <v>30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60</v>
      </c>
    </row>
    <row r="78" spans="1:108" x14ac:dyDescent="0.3">
      <c r="B78" s="7" t="s">
        <v>327</v>
      </c>
      <c r="C78" s="80">
        <v>80</v>
      </c>
      <c r="D78" s="80">
        <v>80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160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0.28070000000000001</v>
      </c>
      <c r="D79" s="39">
        <f>(D61*'(ne pas modifier) BDD_REF'!$B$211+'RECeff + REIamont (2)'!D77*'(ne pas modifier) BDD_REF'!$B$212+'RECeff + REIamont (2)'!D78*'(ne pas modifier) BDD_REF'!$B$213)/1000</f>
        <v>0.28070000000000001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0.56140000000000001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0.1875</v>
      </c>
      <c r="D81" s="80">
        <v>0.1875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0.375</v>
      </c>
    </row>
    <row r="82" spans="1:108" x14ac:dyDescent="0.3">
      <c r="B82" s="7" t="s">
        <v>329</v>
      </c>
      <c r="C82" s="80">
        <v>1.75</v>
      </c>
      <c r="D82" s="80">
        <v>1.75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3.5</v>
      </c>
    </row>
    <row r="83" spans="1:108" x14ac:dyDescent="0.3">
      <c r="B83" s="7" t="s">
        <v>330</v>
      </c>
      <c r="C83" s="80">
        <v>0.15</v>
      </c>
      <c r="D83" s="80">
        <v>0.15</v>
      </c>
      <c r="E83" s="80"/>
      <c r="F83" s="80"/>
      <c r="G83" s="80"/>
      <c r="H83" s="80"/>
      <c r="I83" s="80"/>
      <c r="J83" s="80"/>
      <c r="K83" s="80"/>
      <c r="L83" s="80"/>
      <c r="M83" s="39">
        <f t="shared" si="6"/>
        <v>0.3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2.0620537499999998E-2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4.1241074999999995E-2</v>
      </c>
    </row>
    <row r="86" spans="1:108" s="16" customFormat="1" x14ac:dyDescent="0.3">
      <c r="A86" s="18"/>
      <c r="B86" s="19" t="s">
        <v>187</v>
      </c>
      <c r="C86" s="81">
        <f>C79+C80+C85</f>
        <v>0.30132053749999999</v>
      </c>
      <c r="D86" s="81">
        <f t="shared" ref="D86:L86" si="8">D79+D80+D85</f>
        <v>0.30132053749999999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0.60264107499999997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0.91336253749999996</v>
      </c>
      <c r="D87" s="20">
        <f>((D64+D65+D66)/1000*44/28*'(ne pas modifier) BDD_REF'!$B$231)+'RECeff + REIamont (2)'!D76+'RECeff + REIamont (2)'!D86</f>
        <v>0.91336253749999996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1.8267250749999999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>
        <v>50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0.8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1.6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5.5E-2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0.11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0.13200000000000001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0.26400000000000001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141</v>
      </c>
      <c r="D95" s="80">
        <v>141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282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0.43301099999999998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0.86602199999999996</v>
      </c>
    </row>
    <row r="101" spans="1:108" x14ac:dyDescent="0.3">
      <c r="B101" s="7" t="s">
        <v>325</v>
      </c>
      <c r="C101" s="80">
        <v>150</v>
      </c>
      <c r="D101" s="80">
        <v>150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300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8.5500000000000003E-3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1.7100000000000001E-2</v>
      </c>
    </row>
    <row r="103" spans="1:108" s="16" customFormat="1" x14ac:dyDescent="0.3">
      <c r="A103" s="18"/>
      <c r="B103" s="19" t="s">
        <v>186</v>
      </c>
      <c r="C103" s="81">
        <f>C100+C102</f>
        <v>0.44156099999999998</v>
      </c>
      <c r="D103" s="81">
        <f t="shared" ref="D103:L103" si="9">D100+D102</f>
        <v>0.44156099999999998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0.88312199999999996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40</v>
      </c>
      <c r="D104" s="80">
        <v>40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80</v>
      </c>
    </row>
    <row r="105" spans="1:108" x14ac:dyDescent="0.3">
      <c r="B105" s="7" t="s">
        <v>327</v>
      </c>
      <c r="C105" s="80">
        <v>80</v>
      </c>
      <c r="D105" s="80">
        <v>80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160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0.34029999999999999</v>
      </c>
      <c r="D106" s="39">
        <f>(D88*'(ne pas modifier) BDD_REF'!$B$211+'RECeff + REIamont (2)'!D104*'(ne pas modifier) BDD_REF'!$B$212+'RECeff + REIamont (2)'!D105*'(ne pas modifier) BDD_REF'!$B$213)/1000</f>
        <v>0.34029999999999999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0.68059999999999998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0.1875</v>
      </c>
      <c r="D108" s="80">
        <v>0.1875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0.375</v>
      </c>
    </row>
    <row r="109" spans="1:108" x14ac:dyDescent="0.3">
      <c r="B109" s="7" t="s">
        <v>329</v>
      </c>
      <c r="C109" s="80">
        <v>1.75</v>
      </c>
      <c r="D109" s="80">
        <v>1.75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3.5</v>
      </c>
    </row>
    <row r="110" spans="1:108" x14ac:dyDescent="0.3">
      <c r="B110" s="7" t="s">
        <v>330</v>
      </c>
      <c r="C110" s="80">
        <v>0.15</v>
      </c>
      <c r="D110" s="80">
        <v>0.15</v>
      </c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0.3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2.0620537499999998E-2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2.0620537499999998E-2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4.1241074999999995E-2</v>
      </c>
    </row>
    <row r="113" spans="1:108" s="16" customFormat="1" x14ac:dyDescent="0.3">
      <c r="A113" s="18"/>
      <c r="B113" s="19" t="s">
        <v>187</v>
      </c>
      <c r="C113" s="81">
        <f>C106+C107+C112</f>
        <v>0.36092053749999997</v>
      </c>
      <c r="D113" s="81">
        <f t="shared" ref="D113:L113" si="11">D106+D107+D112</f>
        <v>0.36092053749999997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0.72184107499999994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1.2134965375</v>
      </c>
      <c r="D114" s="20">
        <f>((D91+D92+D93)/1000*44/28*'(ne pas modifier) BDD_REF'!$B$231)+'RECeff + REIamont (2)'!D103+'RECeff + REIamont (2)'!D113</f>
        <v>1.2134965375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2.4269930749999999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60</v>
      </c>
      <c r="D115" s="80">
        <v>60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120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0.96</v>
      </c>
      <c r="D118" s="39">
        <f>D115*'(ne pas modifier) BDD_REF'!$B$206 + (D116+D117)*'(ne pas modifier) BDD_REF'!$B$207</f>
        <v>0.96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1.92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6.6000000000000003E-2</v>
      </c>
      <c r="D119" s="39">
        <f>((D115*'(ne pas modifier) BDD_REF'!$B$219)+('RECeff + REIamont (2)'!D116+'RECeff + REIamont (2)'!D117)*'(ne pas modifier) BDD_REF'!$B$220)*'(ne pas modifier) BDD_REF'!$B$208</f>
        <v>6.6000000000000003E-2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0.13200000000000001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0.15839999999999999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0.31679999999999997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157</v>
      </c>
      <c r="D122" s="80">
        <v>157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314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0.48214699999999994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0.48214699999999994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0.96429399999999987</v>
      </c>
    </row>
    <row r="128" spans="1:108" x14ac:dyDescent="0.3">
      <c r="B128" s="7" t="s">
        <v>325</v>
      </c>
      <c r="C128" s="80">
        <v>180</v>
      </c>
      <c r="D128" s="80">
        <v>180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360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1.026E-2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2.052E-2</v>
      </c>
    </row>
    <row r="130" spans="1:108" s="16" customFormat="1" x14ac:dyDescent="0.3">
      <c r="A130" s="18"/>
      <c r="B130" s="19" t="s">
        <v>186</v>
      </c>
      <c r="C130" s="81">
        <f>C127+C129</f>
        <v>0.49240699999999993</v>
      </c>
      <c r="D130" s="81">
        <f t="shared" ref="D130:L130" si="12">D127+D129</f>
        <v>0.49240699999999993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0.98481399999999986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40</v>
      </c>
      <c r="D131" s="80">
        <v>40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80</v>
      </c>
    </row>
    <row r="132" spans="1:108" x14ac:dyDescent="0.3">
      <c r="B132" s="7" t="s">
        <v>327</v>
      </c>
      <c r="C132" s="80">
        <v>80</v>
      </c>
      <c r="D132" s="80">
        <v>80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160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0.38539999999999996</v>
      </c>
      <c r="D133" s="39">
        <f>(D115*'(ne pas modifier) BDD_REF'!$B$211+'RECeff + REIamont (2)'!D131*'(ne pas modifier) BDD_REF'!$B$212+'RECeff + REIamont (2)'!D132*'(ne pas modifier) BDD_REF'!$B$213)/1000</f>
        <v>0.38539999999999996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0.77079999999999993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0.1875</v>
      </c>
      <c r="D135" s="80">
        <v>0.1875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0.375</v>
      </c>
    </row>
    <row r="136" spans="1:108" x14ac:dyDescent="0.3">
      <c r="B136" s="7" t="s">
        <v>329</v>
      </c>
      <c r="C136" s="80">
        <v>1.75</v>
      </c>
      <c r="D136" s="80">
        <v>1.75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</v>
      </c>
    </row>
    <row r="137" spans="1:108" x14ac:dyDescent="0.3">
      <c r="B137" s="7" t="s">
        <v>330</v>
      </c>
      <c r="C137" s="80">
        <v>0.15</v>
      </c>
      <c r="D137" s="80">
        <v>0.15</v>
      </c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0.3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2.0620537499999998E-2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2.0620537499999998E-2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4.1241074999999995E-2</v>
      </c>
    </row>
    <row r="140" spans="1:108" s="16" customFormat="1" x14ac:dyDescent="0.3">
      <c r="A140" s="18"/>
      <c r="B140" s="19" t="s">
        <v>187</v>
      </c>
      <c r="C140" s="81">
        <f>C133+C134+C139</f>
        <v>0.40602053749999995</v>
      </c>
      <c r="D140" s="81">
        <f t="shared" ref="D140:L140" si="14">D133+D134+D139</f>
        <v>0.40602053749999995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0.81204107499999989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1.3916455374999999</v>
      </c>
      <c r="D141" s="20">
        <f>((D118+D119+D120)/1000*44/28*'(ne pas modifier) BDD_REF'!$B$231)+'RECeff + REIamont (2)'!D130+'RECeff + REIamont (2)'!D140</f>
        <v>1.3916455374999999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2.7832910749999997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4.7909583124999999</v>
      </c>
      <c r="D142" s="71">
        <f t="shared" ref="D142:L142" si="15">D33+D60+D87+D114+D141</f>
        <v>4.7909583124999999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9.5819166249999999</v>
      </c>
    </row>
    <row r="143" spans="1:108" x14ac:dyDescent="0.3">
      <c r="B143" s="71" t="s">
        <v>223</v>
      </c>
      <c r="C143" s="71">
        <f>(C142-C5*5)</f>
        <v>-5.4128556748050665</v>
      </c>
      <c r="D143" s="71">
        <f t="shared" ref="D143:L143" si="16">(D142-D5*5)</f>
        <v>-1.3724356574152008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-68.093724389047736</v>
      </c>
      <c r="D144" s="21">
        <f>D143*Eligibilité_projet!C8</f>
        <v>-1.0979485259321606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-69.191672914979904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515.95971428571431</v>
      </c>
      <c r="D28" s="24">
        <f>((D25/D27)-D26)*Eligibilité_projet!C8*44/12</f>
        <v>32.811428571428578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548.77114285714288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47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0.66</v>
      </c>
      <c r="D7" s="22">
        <f>Eligibilité_projet!C15</f>
        <v>0.66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1.32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67.713946666666672</v>
      </c>
      <c r="D9" s="21">
        <f>((D6-D5)+('(ne pas modifier) BDD_REF'!$B$275*D7*D8))*Eligibilité_projet!C8*44/12</f>
        <v>4.3061333333333343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72.020080000000007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-69.191672914979904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548.77114285714288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72.020080000000007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689.98289577212279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-69.191672914979904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493.89402857142858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72.020080000000007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578.51437062926561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2023-10-10T15:03:22Z</dcterms:modified>
</cp:coreProperties>
</file>