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Eligibilité_projet" sheetId="2" r:id="rId5"/>
    <sheet state="visible" name="RECeff + REIamont (1)" sheetId="3" r:id="rId6"/>
    <sheet state="visible" name="RECeff + REIamont (2)" sheetId="4" r:id="rId7"/>
    <sheet state="visible" name="REIaval" sheetId="5" r:id="rId8"/>
    <sheet state="visible" name="RECant_biom" sheetId="6" r:id="rId9"/>
    <sheet state="visible" name="RECant_sol" sheetId="7" r:id="rId10"/>
    <sheet state="visible" name="RE" sheetId="8" r:id="rId11"/>
    <sheet state="visible" name="(ne pas modifier) BDD_REF" sheetId="9" r:id="rId12"/>
    <sheet state="visible" name="(ne pas modifier) LISTES" sheetId="10" r:id="rId13"/>
  </sheets>
  <definedNames/>
  <calcPr/>
  <extLst>
    <ext uri="GoogleSheetsCustomDataVersion1">
      <go:sheetsCustomData xmlns:go="http://customooxmlschemas.google.com/" r:id="rId14" roundtripDataSignature="AMtx7mi2fBWFPnTnW0tg8vRuWBH5fVv0o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14">
      <text>
        <t xml:space="preserve">======
ID#AAAATi9YewM
MYNARD Louise    (2021-12-21 13:54:25)
MYNARD Louise
attente de la modif texte méthode pour préciser unités</t>
      </text>
    </comment>
  </commentList>
  <extLst>
    <ext uri="GoogleSheetsCustomDataVersion1">
      <go:sheetsCustomData xmlns:go="http://customooxmlschemas.google.com/" r:id="rId1" roundtripDataSignature="AMtx7mj060dM9z/xZeHjqqxlMiynLozicQ=="/>
    </ext>
  </extLst>
</comments>
</file>

<file path=xl/sharedStrings.xml><?xml version="1.0" encoding="utf-8"?>
<sst xmlns="http://schemas.openxmlformats.org/spreadsheetml/2006/main" count="885" uniqueCount="352">
  <si>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</si>
  <si>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</si>
  <si>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rPr>
        <rFont val="Calibri"/>
        <color theme="1"/>
        <sz val="14.0"/>
      </rPr>
      <t xml:space="preserve">Tout projet demandant le label bas-carbone au titre de la méthode "Plantation de vergers" devra utiliser ce calculateur. Il se compose de 7 onglets.
</t>
    </r>
    <r>
      <rPr>
        <rFont val="Symbol"/>
        <color theme="1"/>
        <sz val="14.0"/>
      </rPr>
      <t>®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 xml:space="preserve">Eligibilité_projet </t>
    </r>
    <r>
      <rPr>
        <rFont val="Calibri"/>
        <color theme="1"/>
        <sz val="14.0"/>
      </rPr>
      <t xml:space="preserve">où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les principales informations du projet afin s'il est éligible ou non.</t>
    </r>
    <r>
      <rPr>
        <rFont val="Calibri"/>
        <color theme="1"/>
        <sz val="14.0"/>
      </rPr>
      <t xml:space="preserve">
</t>
    </r>
    <r>
      <rPr>
        <rFont val="Symbol"/>
        <color theme="1"/>
        <sz val="14.0"/>
      </rPr>
      <t xml:space="preserve">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(1)</t>
    </r>
    <r>
      <rPr>
        <rFont val="Calibri"/>
        <color theme="1"/>
        <sz val="12.0"/>
      </rPr>
      <t xml:space="preserve"> </t>
    </r>
    <r>
      <rPr>
        <rFont val="Calibri"/>
        <color theme="1"/>
        <sz val="14.0"/>
      </rPr>
      <t xml:space="preserve">que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rFont val="Calibri"/>
        <color theme="1"/>
        <sz val="14.0"/>
        <u/>
      </rPr>
      <t xml:space="preserve">S'il choisit cette option, l'onglet suivant, </t>
    </r>
    <r>
      <rPr>
        <rFont val="Calibri"/>
        <b/>
        <color theme="1"/>
        <sz val="14.0"/>
        <u/>
      </rPr>
      <t>RECeff + REIamont (2)</t>
    </r>
    <r>
      <rPr>
        <rFont val="Calibri"/>
        <color theme="1"/>
        <sz val="14.0"/>
        <u/>
      </rPr>
      <t xml:space="preserve"> n'est pas à compléter</t>
    </r>
    <r>
      <rPr>
        <rFont val="Calibri"/>
        <color theme="1"/>
        <sz val="14.0"/>
      </rPr>
      <t xml:space="preserve">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(2)</t>
    </r>
    <r>
      <rPr>
        <rFont val="Calibri"/>
        <color theme="1"/>
        <sz val="14.0"/>
      </rPr>
      <t xml:space="preserve"> dans lequel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REIaval</t>
    </r>
    <r>
      <rPr>
        <rFont val="Calibri"/>
        <color theme="1"/>
        <sz val="14.0"/>
      </rPr>
      <t xml:space="preserve"> que le porteur de projet </t>
    </r>
    <r>
      <rPr>
        <rFont val="Calibri"/>
        <color theme="1"/>
        <sz val="14.0"/>
        <u/>
      </rPr>
      <t>peut choisir de remplir ou non</t>
    </r>
    <r>
      <rPr>
        <rFont val="Calibri"/>
        <color theme="1"/>
        <sz val="14.0"/>
      </rPr>
      <t xml:space="preserve"> s'il fait le choix de valoriser des coproduits du verger en énergie.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RECant_biom</t>
    </r>
    <r>
      <rPr>
        <rFont val="Calibri"/>
        <color theme="1"/>
        <sz val="14.0"/>
      </rPr>
      <t xml:space="preserve"> qui permet de calculter les réductions d’émissions anticipées liées au stockage du carbone dans la biomasse.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>un onglet</t>
    </r>
    <r>
      <rPr>
        <rFont val="Calibri"/>
        <b/>
        <color theme="1"/>
        <sz val="14.0"/>
      </rPr>
      <t xml:space="preserve"> RECant_sol</t>
    </r>
    <r>
      <rPr>
        <rFont val="Calibri"/>
        <color theme="1"/>
        <sz val="14.0"/>
      </rPr>
      <t xml:space="preserve"> qui permet de calculter les réductions d’émissions liées au stockage du carbone dans le sol.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</t>
    </r>
    <r>
      <rPr>
        <rFont val="Symbol"/>
        <color theme="1"/>
        <sz val="14.0"/>
      </rPr>
      <t xml:space="preserve">
®</t>
    </r>
    <r>
      <rPr>
        <rFont val="Calibri"/>
        <color theme="1"/>
        <sz val="14.0"/>
      </rPr>
      <t xml:space="preserve"> un onglet </t>
    </r>
    <r>
      <rPr>
        <rFont val="Calibri"/>
        <b/>
        <color theme="1"/>
        <sz val="14.0"/>
      </rPr>
      <t>RE</t>
    </r>
    <r>
      <rPr>
        <rFont val="Calibri"/>
        <color theme="1"/>
        <sz val="14.0"/>
      </rPr>
      <t xml:space="preserve"> permet de faire la somme des réductions d'émissions du projet et d'affecter les rabais.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Les valeurs finales qui y sont inscrites doivent être retranscrites dans le Document Descriptif de Projet.</t>
    </r>
  </si>
  <si>
    <r>
      <rPr>
        <rFont val="Calibri"/>
        <color theme="1"/>
        <sz val="14.0"/>
      </rPr>
      <t>Pour que le tableur fonctionne correctement, vous devez</t>
    </r>
    <r>
      <rPr>
        <rFont val="Calibri"/>
        <b/>
        <color theme="1"/>
        <sz val="14.0"/>
      </rPr>
      <t xml:space="preserve"> l'enregistrer </t>
    </r>
    <r>
      <rPr>
        <rFont val="Calibri"/>
        <color theme="1"/>
        <sz val="14.0"/>
      </rPr>
      <t>sur votre ordinateur. 
Si vous effectuez des modifications et que vous ne les voyez pas apparaître, tentez de</t>
    </r>
    <r>
      <rPr>
        <rFont val="Calibri"/>
        <b/>
        <color theme="1"/>
        <sz val="14.0"/>
      </rPr>
      <t xml:space="preserve"> l'enregistrer de nouveau</t>
    </r>
    <r>
      <rPr>
        <rFont val="Calibri"/>
        <color theme="1"/>
        <sz val="14.0"/>
      </rPr>
      <t xml:space="preserve"> (CTRL + S).</t>
    </r>
  </si>
  <si>
    <r>
      <rPr>
        <rFont val="Calibri"/>
        <color theme="1"/>
        <sz val="12.0"/>
      </rPr>
      <t xml:space="preserve">Si vous plantez des </t>
    </r>
    <r>
      <rPr>
        <rFont val="Calibri"/>
        <b/>
        <color theme="1"/>
        <sz val="12.0"/>
      </rPr>
      <t>pommiers et/ou des pêchers et/ou des clémentiniers</t>
    </r>
    <r>
      <rPr>
        <rFont val="Calibri"/>
        <color theme="1"/>
        <sz val="12.0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rFont val="Calibri"/>
        <color rgb="FF2F5496"/>
        <sz val="12.0"/>
      </rPr>
      <t>RECeff + REIamont (1)</t>
    </r>
    <r>
      <rPr>
        <rFont val="Calibri"/>
        <color theme="1"/>
        <sz val="12.0"/>
      </rPr>
      <t xml:space="preserve"> et vous n'avez pas à remplir l'onglet </t>
    </r>
    <r>
      <rPr>
        <rFont val="Calibri"/>
        <color rgb="FF2F5496"/>
        <sz val="12.0"/>
      </rPr>
      <t>RECeff + REIamont (2)</t>
    </r>
    <r>
      <rPr>
        <rFont val="Calibri"/>
        <color theme="1"/>
        <sz val="12.0"/>
      </rPr>
      <t xml:space="preserve">
Si non, vous devez remplir l'onflet </t>
    </r>
    <r>
      <rPr>
        <rFont val="Calibri"/>
        <color rgb="FF2F5496"/>
        <sz val="12.0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</si>
  <si>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</si>
  <si>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</si>
  <si>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</si>
  <si>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</si>
  <si>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</si>
  <si>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</si>
  <si>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</si>
  <si>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</si>
  <si>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</si>
  <si>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</si>
  <si>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</si>
  <si>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</si>
  <si>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</si>
  <si>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</si>
  <si>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</si>
  <si>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Saugon</t>
  </si>
  <si>
    <t>Surface parcelle (ha)</t>
  </si>
  <si>
    <t>Espèce plantée</t>
  </si>
  <si>
    <t>Châtaignier</t>
  </si>
  <si>
    <t>Espèce selon référentiel Agribalyse (à compléter si vous souhaitez planter des pommiers/pêchers/clémentiniers)</t>
  </si>
  <si>
    <t>Type de plantation</t>
  </si>
  <si>
    <t>Plein vent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</si>
  <si>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</si>
  <si>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</si>
  <si>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</si>
  <si>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</si>
  <si>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</si>
  <si>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</si>
  <si>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</si>
  <si>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rPr>
        <rFont val="Calibri"/>
        <b/>
        <color theme="1"/>
        <sz val="10.0"/>
      </rPr>
      <t xml:space="preserve">Culture en place année n-1 </t>
    </r>
    <r>
      <rPr>
        <rFont val="Calibri"/>
        <b val="0"/>
        <color theme="1"/>
        <sz val="10.0"/>
      </rPr>
      <t>(ou culture qui s'en rapproche le plus si elle n'est pas dans la liste, sauf cas extreme et contacter le service instructeur)</t>
    </r>
  </si>
  <si>
    <t>Triticale, conventionnelle – Moyenne nationale (France)</t>
  </si>
  <si>
    <r>
      <rPr>
        <rFont val="Calibri"/>
        <b/>
        <color theme="1"/>
        <sz val="10.0"/>
      </rPr>
      <t>Culture en place année n-2 (</t>
    </r>
    <r>
      <rPr>
        <rFont val="Calibri"/>
        <b val="0"/>
        <color theme="1"/>
        <sz val="10.0"/>
      </rPr>
      <t>ou culture qui s'en rapproche le plus si elle n'est pas dans la liste, sauf cas extreme et contacter le service instructeur)</t>
    </r>
  </si>
  <si>
    <t>Maïs ensilage, conventionnel – Moyenne nationale (France)</t>
  </si>
  <si>
    <t>Culture en place année n-3  (ou culture qui s'en rapproche le plus si elle n'est pas dans la liste, sauf cas extreme et contacter le service instructeur)</t>
  </si>
  <si>
    <t>Blé dur, conventionnel – Moyenne nationale (France)</t>
  </si>
  <si>
    <r>
      <rPr>
        <rFont val="Calibri"/>
        <b/>
        <color theme="1"/>
        <sz val="11.0"/>
      </rPr>
      <t xml:space="preserve">SAU en cultures fruitières de l'exploitation avant-projet </t>
    </r>
    <r>
      <rPr>
        <rFont val="Calibri"/>
        <b/>
        <i/>
        <color theme="1"/>
        <sz val="10.0"/>
      </rPr>
      <t>(moyenne des 3 dernières années)</t>
    </r>
  </si>
  <si>
    <r>
      <rPr>
        <rFont val="Calibri"/>
        <b/>
        <color theme="1"/>
        <sz val="11.0"/>
      </rPr>
      <t>SAU en culture fruitières à l'échelle de l'exploitation en phase de projet</t>
    </r>
    <r>
      <rPr>
        <rFont val="Calibri"/>
        <b/>
        <i/>
        <color theme="1"/>
        <sz val="10.0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</si>
  <si>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</si>
  <si>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</si>
  <si>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</si>
  <si>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</si>
  <si>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rFont val="Calibri"/>
        <b/>
        <color theme="1"/>
        <sz val="11.0"/>
      </rPr>
      <t>Validation critère</t>
    </r>
    <r>
      <rPr>
        <rFont val="Calibri"/>
        <color theme="1"/>
        <sz val="11.0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</si>
  <si>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</si>
  <si>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</si>
  <si>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</si>
  <si>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</si>
  <si>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</si>
  <si>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</si>
  <si>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</si>
  <si>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</si>
  <si>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</si>
  <si>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</si>
  <si>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</si>
  <si>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</si>
  <si>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</si>
  <si>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</si>
  <si>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</si>
  <si>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</si>
  <si>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</si>
  <si>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</si>
  <si>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</si>
  <si>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</si>
  <si>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</si>
  <si>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</si>
  <si>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</si>
  <si>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</si>
  <si>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</si>
  <si>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</si>
  <si>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</si>
  <si>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</si>
  <si>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</si>
  <si>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</si>
  <si>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</si>
  <si>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</si>
  <si>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</si>
  <si>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</si>
  <si>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</si>
  <si>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</si>
  <si>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</si>
  <si>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</si>
  <si>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</si>
  <si>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</si>
  <si>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</si>
  <si>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</si>
  <si>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</si>
  <si>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</si>
  <si>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</si>
  <si>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</si>
  <si>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</si>
  <si>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</si>
  <si>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</si>
  <si>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</si>
  <si>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</si>
  <si>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</si>
  <si>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</si>
  <si>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</si>
  <si>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</si>
  <si>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</si>
  <si>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</si>
  <si>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</si>
  <si>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</si>
  <si>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</si>
  <si>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</si>
  <si>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</si>
  <si>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</si>
  <si>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</si>
  <si>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</si>
  <si>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</si>
  <si>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</si>
  <si>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</si>
  <si>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</si>
  <si>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</si>
  <si>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</si>
  <si>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</si>
  <si>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</si>
  <si>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</si>
  <si>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</si>
  <si>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</si>
  <si>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</si>
  <si>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</si>
  <si>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</si>
  <si>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</si>
  <si>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</si>
  <si>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</si>
  <si>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</si>
  <si>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</si>
  <si>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</si>
  <si>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</si>
  <si>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</si>
  <si>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</si>
  <si>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</si>
  <si>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</si>
  <si>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</si>
  <si>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</si>
  <si>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</si>
  <si>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</si>
  <si>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</si>
  <si>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</si>
  <si>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</si>
  <si>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</si>
  <si>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</si>
  <si>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</si>
  <si>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</si>
  <si>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</si>
  <si>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</si>
  <si>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</si>
  <si>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</si>
  <si>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</si>
  <si>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</si>
  <si>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</si>
  <si>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</si>
  <si>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</si>
  <si>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</si>
  <si>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</si>
  <si>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</si>
  <si>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</si>
  <si>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</si>
  <si>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</si>
  <si>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</si>
  <si>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</si>
  <si>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</si>
  <si>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</si>
  <si>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</si>
  <si>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</si>
  <si>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</si>
  <si>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</si>
  <si>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</si>
  <si>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</si>
  <si>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</si>
  <si>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</si>
  <si>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</si>
  <si>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</si>
  <si>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</si>
  <si>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</si>
  <si>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</si>
  <si>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</si>
  <si>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</si>
  <si>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</si>
  <si>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</si>
  <si>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</si>
  <si>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</si>
  <si>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</si>
  <si>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</si>
  <si>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</si>
  <si>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</si>
  <si>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</si>
  <si>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</si>
  <si>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</si>
  <si>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</si>
  <si>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</si>
  <si>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</si>
  <si>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</si>
  <si>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</si>
  <si>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</si>
  <si>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</si>
  <si>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</si>
  <si>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</si>
  <si>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</si>
  <si>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</si>
  <si>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</si>
  <si>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</si>
  <si>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</si>
  <si>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</si>
  <si>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</si>
  <si>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</si>
  <si>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</si>
  <si>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</si>
  <si>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</si>
  <si>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</si>
  <si>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</si>
  <si>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</si>
  <si>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</si>
  <si>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</si>
  <si>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</si>
  <si>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</si>
  <si>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</si>
  <si>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</si>
  <si>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</si>
  <si>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</si>
  <si>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</si>
  <si>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Climat non mediterranéen</t>
  </si>
  <si>
    <t>Année du projet</t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</si>
  <si>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</si>
  <si>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</si>
  <si>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</si>
  <si>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</si>
  <si>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</si>
  <si>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</si>
  <si>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</si>
  <si>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</si>
  <si>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</si>
  <si>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</si>
  <si>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</si>
  <si>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</si>
  <si>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</si>
  <si>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</si>
  <si>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</si>
  <si>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</si>
  <si>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</si>
  <si>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</si>
  <si>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</si>
  <si>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</si>
  <si>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</si>
  <si>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</si>
  <si>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</si>
  <si>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</si>
  <si>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</si>
  <si>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</si>
  <si>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</si>
  <si>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</si>
  <si>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</si>
  <si>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</si>
  <si>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</si>
  <si>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</si>
  <si>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</si>
  <si>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</si>
  <si>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</si>
  <si>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</si>
  <si>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</si>
  <si>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</si>
  <si>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</si>
  <si>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</si>
  <si>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</si>
  <si>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</si>
  <si>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</si>
  <si>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</si>
  <si>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</si>
  <si>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</si>
  <si>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</si>
  <si>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</si>
  <si>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</si>
  <si>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</si>
  <si>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</si>
  <si>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</si>
  <si>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</si>
  <si>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</si>
  <si>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</si>
  <si>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</si>
  <si>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</si>
  <si>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</si>
  <si>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</si>
  <si>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</si>
  <si>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</si>
  <si>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</si>
  <si>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</si>
  <si>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</si>
  <si>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</si>
  <si>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</si>
  <si>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</si>
  <si>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</si>
  <si>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</si>
  <si>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</si>
  <si>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</si>
  <si>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</si>
  <si>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</si>
  <si>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</si>
  <si>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</si>
  <si>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</si>
  <si>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</si>
  <si>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</si>
  <si>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</si>
  <si>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</si>
  <si>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</si>
  <si>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</si>
  <si>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</si>
  <si>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</si>
  <si>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</si>
  <si>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</si>
  <si>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</si>
  <si>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</si>
  <si>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</si>
  <si>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</si>
  <si>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</si>
  <si>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</si>
  <si>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</si>
  <si>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</si>
  <si>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</si>
  <si>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</si>
  <si>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</si>
  <si>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</si>
  <si>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</si>
  <si>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</si>
  <si>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</si>
  <si>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</si>
  <si>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</si>
  <si>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</si>
  <si>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</si>
  <si>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Sources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</si>
  <si>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</si>
  <si>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OMINEA, 2020</t>
  </si>
  <si>
    <t>IFN/FCBA/SOLAGRO, 2009</t>
  </si>
  <si>
    <t>Chiti et al., 2018</t>
  </si>
  <si>
    <t>Verger</t>
  </si>
  <si>
    <t>Age</t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</si>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</sst>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\ _€_-;\-* #,##0.00\ _€_-;_-* &quot;-&quot;??\ _€_-;_-@"/>
    <numFmt numFmtId="165" formatCode="_-* #,##0\ _€_-;\-* #,##0\ _€_-;_-* &quot;-&quot;??\ _€_-;_-@"/>
    <numFmt numFmtId="166" formatCode="0.0"/>
    <numFmt numFmtId="167" formatCode="0.000"/>
  </numFmts>
  <fonts count="12">
    <font>
      <sz val="11.0"/>
      <color theme="1"/>
      <name val="Arial"/>
    </font>
    <font>
      <sz val="11.0"/>
      <color theme="1"/>
      <name val="Calibri"/>
    </font>
    <font/>
    <font>
      <sz val="14.0"/>
      <color theme="1"/>
      <name val="Calibri"/>
    </font>
    <font>
      <sz val="12.0"/>
      <color theme="1"/>
      <name val="Calibri"/>
    </font>
    <font>
      <b/>
      <sz val="11.0"/>
      <color theme="1"/>
      <name val="Calibri"/>
    </font>
    <font>
      <b/>
      <sz val="11.0"/>
      <color theme="0"/>
      <name val="Calibri"/>
    </font>
    <font>
      <b/>
      <sz val="10.0"/>
      <color theme="1"/>
      <name val="Calibri"/>
    </font>
    <font>
      <b/>
      <sz val="12.0"/>
      <color theme="1"/>
      <name val="Calibri"/>
    </font>
    <font>
      <b/>
      <sz val="12.0"/>
      <color rgb="FF000000"/>
      <name val="Calibri"/>
    </font>
    <font>
      <sz val="10.0"/>
      <color theme="1"/>
      <name val="Calibri"/>
    </font>
    <font>
      <sz val="8.0"/>
      <color rgb="FF00000A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0070C0"/>
        <bgColor rgb="FF0070C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2F2F2"/>
        <bgColor rgb="FFF2F2F2"/>
      </patternFill>
    </fill>
    <fill>
      <patternFill patternType="solid">
        <fgColor rgb="FF2E75B5"/>
        <bgColor rgb="FF2E75B5"/>
      </patternFill>
    </fill>
    <fill>
      <patternFill patternType="solid">
        <fgColor rgb="FF1E4E79"/>
        <bgColor rgb="FF1E4E79"/>
      </patternFill>
    </fill>
    <fill>
      <patternFill patternType="solid">
        <fgColor rgb="FFC55A11"/>
        <bgColor rgb="FFC55A11"/>
      </patternFill>
    </fill>
    <fill>
      <patternFill patternType="solid">
        <fgColor theme="1"/>
        <bgColor theme="1"/>
      </patternFill>
    </fill>
    <fill>
      <patternFill patternType="solid">
        <fgColor theme="6"/>
        <bgColor theme="6"/>
      </patternFill>
    </fill>
  </fills>
  <borders count="35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7F7F7F"/>
      </left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/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/>
      <bottom/>
    </border>
    <border>
      <right style="thin">
        <color rgb="FF7F7F7F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1" fillId="3" fontId="3" numFmtId="0" xfId="0" applyAlignment="1" applyBorder="1" applyFill="1" applyFont="1">
      <alignment horizontal="left" shrinkToFit="0" vertical="center" wrapText="1"/>
    </xf>
    <xf borderId="9" fillId="3" fontId="3" numFmtId="0" xfId="0" applyAlignment="1" applyBorder="1" applyFont="1">
      <alignment horizontal="left" shrinkToFit="0" vertical="center" wrapText="1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Font="1"/>
    <xf borderId="17" fillId="4" fontId="4" numFmtId="0" xfId="0" applyAlignment="1" applyBorder="1" applyFill="1" applyFont="1">
      <alignment horizontal="center" shrinkToFit="0" vertical="center" wrapText="1"/>
    </xf>
    <xf borderId="18" fillId="0" fontId="2" numFmtId="0" xfId="0" applyBorder="1" applyFont="1"/>
    <xf borderId="19" fillId="2" fontId="1" numFmtId="0" xfId="0" applyAlignment="1" applyBorder="1" applyFont="1">
      <alignment horizontal="right"/>
    </xf>
    <xf borderId="20" fillId="5" fontId="5" numFmtId="0" xfId="0" applyAlignment="1" applyBorder="1" applyFill="1" applyFont="1">
      <alignment horizontal="center" shrinkToFit="0" vertical="center" wrapText="1"/>
    </xf>
    <xf borderId="21" fillId="0" fontId="2" numFmtId="0" xfId="0" applyBorder="1" applyFont="1"/>
    <xf borderId="22" fillId="0" fontId="2" numFmtId="0" xfId="0" applyBorder="1" applyFont="1"/>
    <xf borderId="23" fillId="0" fontId="1" numFmtId="0" xfId="0" applyBorder="1" applyFont="1"/>
    <xf borderId="24" fillId="6" fontId="5" numFmtId="0" xfId="0" applyAlignment="1" applyBorder="1" applyFill="1" applyFont="1">
      <alignment horizontal="center" shrinkToFit="0" vertical="center" wrapText="1"/>
    </xf>
    <xf borderId="19" fillId="7" fontId="6" numFmtId="0" xfId="0" applyAlignment="1" applyBorder="1" applyFill="1" applyFont="1">
      <alignment horizontal="center"/>
    </xf>
    <xf borderId="0" fillId="0" fontId="5" numFmtId="0" xfId="0" applyFont="1"/>
    <xf borderId="25" fillId="6" fontId="5" numFmtId="0" xfId="0" applyAlignment="1" applyBorder="1" applyFont="1">
      <alignment shrinkToFit="0" vertical="center" wrapText="1"/>
    </xf>
    <xf borderId="25" fillId="2" fontId="1" numFmtId="0" xfId="0" applyBorder="1" applyFont="1"/>
    <xf borderId="25" fillId="2" fontId="1" numFmtId="2" xfId="0" applyBorder="1" applyFont="1" applyNumberFormat="1"/>
    <xf borderId="19" fillId="8" fontId="5" numFmtId="2" xfId="0" applyBorder="1" applyFill="1" applyFont="1" applyNumberFormat="1"/>
    <xf borderId="25" fillId="0" fontId="1" numFmtId="0" xfId="0" applyBorder="1" applyFont="1"/>
    <xf borderId="25" fillId="2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25" fillId="2" fontId="1" numFmtId="9" xfId="0" applyBorder="1" applyFont="1" applyNumberFormat="1"/>
    <xf borderId="25" fillId="6" fontId="7" numFmtId="0" xfId="0" applyAlignment="1" applyBorder="1" applyFont="1">
      <alignment horizontal="left" shrinkToFit="0" vertical="center" wrapText="1"/>
    </xf>
    <xf borderId="25" fillId="2" fontId="1" numFmtId="164" xfId="0" applyAlignment="1" applyBorder="1" applyFont="1" applyNumberFormat="1">
      <alignment readingOrder="0"/>
    </xf>
    <xf borderId="25" fillId="2" fontId="1" numFmtId="164" xfId="0" applyAlignment="1" applyBorder="1" applyFont="1" applyNumberFormat="1">
      <alignment horizontal="center" readingOrder="0"/>
    </xf>
    <xf borderId="19" fillId="9" fontId="1" numFmtId="0" xfId="0" applyBorder="1" applyFill="1" applyFont="1"/>
    <xf borderId="24" fillId="6" fontId="5" numFmtId="0" xfId="0" applyAlignment="1" applyBorder="1" applyFont="1">
      <alignment shrinkToFit="0" vertical="center" wrapText="1"/>
    </xf>
    <xf borderId="19" fillId="9" fontId="1" numFmtId="9" xfId="0" applyBorder="1" applyFont="1" applyNumberFormat="1"/>
    <xf borderId="25" fillId="10" fontId="1" numFmtId="9" xfId="0" applyBorder="1" applyFill="1" applyFont="1" applyNumberFormat="1"/>
    <xf borderId="25" fillId="6" fontId="1" numFmtId="0" xfId="0" applyAlignment="1" applyBorder="1" applyFont="1">
      <alignment shrinkToFit="0" vertical="center" wrapText="1"/>
    </xf>
    <xf borderId="25" fillId="10" fontId="1" numFmtId="165" xfId="0" applyBorder="1" applyFont="1" applyNumberFormat="1"/>
    <xf borderId="25" fillId="10" fontId="1" numFmtId="9" xfId="0" applyAlignment="1" applyBorder="1" applyFont="1" applyNumberFormat="1">
      <alignment horizontal="center"/>
    </xf>
    <xf borderId="19" fillId="9" fontId="1" numFmtId="0" xfId="0" applyAlignment="1" applyBorder="1" applyFont="1">
      <alignment shrinkToFit="0" vertical="center" wrapText="1"/>
    </xf>
    <xf borderId="0" fillId="0" fontId="1" numFmtId="9" xfId="0" applyAlignment="1" applyFont="1" applyNumberFormat="1">
      <alignment horizontal="center"/>
    </xf>
    <xf borderId="25" fillId="10" fontId="1" numFmtId="0" xfId="0" applyAlignment="1" applyBorder="1" applyFont="1">
      <alignment shrinkToFit="0" wrapText="1"/>
    </xf>
    <xf borderId="25" fillId="10" fontId="1" numFmtId="0" xfId="0" applyBorder="1" applyFont="1"/>
    <xf borderId="19" fillId="8" fontId="1" numFmtId="0" xfId="0" applyBorder="1" applyFont="1"/>
    <xf borderId="25" fillId="10" fontId="1" numFmtId="2" xfId="0" applyBorder="1" applyFont="1" applyNumberFormat="1"/>
    <xf borderId="25" fillId="10" fontId="1" numFmtId="164" xfId="0" applyBorder="1" applyFont="1" applyNumberFormat="1"/>
    <xf borderId="19" fillId="8" fontId="1" numFmtId="2" xfId="0" applyBorder="1" applyFont="1" applyNumberFormat="1"/>
    <xf borderId="26" fillId="6" fontId="1" numFmtId="0" xfId="0" applyAlignment="1" applyBorder="1" applyFont="1">
      <alignment shrinkToFit="0" vertical="center" wrapText="1"/>
    </xf>
    <xf borderId="27" fillId="0" fontId="1" numFmtId="0" xfId="0" applyAlignment="1" applyBorder="1" applyFont="1">
      <alignment shrinkToFit="0" vertical="center" wrapText="1"/>
    </xf>
    <xf borderId="28" fillId="5" fontId="1" numFmtId="0" xfId="0" applyAlignment="1" applyBorder="1" applyFont="1">
      <alignment horizontal="center"/>
    </xf>
    <xf borderId="29" fillId="0" fontId="2" numFmtId="0" xfId="0" applyBorder="1" applyFont="1"/>
    <xf borderId="30" fillId="0" fontId="2" numFmtId="0" xfId="0" applyBorder="1" applyFont="1"/>
    <xf borderId="25" fillId="6" fontId="5" numFmtId="0" xfId="0" applyAlignment="1" applyBorder="1" applyFont="1">
      <alignment horizontal="center" shrinkToFit="0" vertical="center" wrapText="1"/>
    </xf>
    <xf borderId="25" fillId="11" fontId="1" numFmtId="2" xfId="0" applyAlignment="1" applyBorder="1" applyFill="1" applyFont="1" applyNumberFormat="1">
      <alignment horizontal="right"/>
    </xf>
    <xf borderId="28" fillId="11" fontId="1" numFmtId="0" xfId="0" applyAlignment="1" applyBorder="1" applyFont="1">
      <alignment horizontal="center" shrinkToFit="0" vertical="center" wrapText="1"/>
    </xf>
    <xf borderId="26" fillId="6" fontId="5" numFmtId="0" xfId="0" applyAlignment="1" applyBorder="1" applyFont="1">
      <alignment horizontal="center" shrinkToFit="0" vertical="center" wrapText="1"/>
    </xf>
    <xf borderId="25" fillId="11" fontId="1" numFmtId="0" xfId="0" applyBorder="1" applyFont="1"/>
    <xf borderId="25" fillId="2" fontId="1" numFmtId="0" xfId="0" applyAlignment="1" applyBorder="1" applyFont="1">
      <alignment readingOrder="0"/>
    </xf>
    <xf borderId="25" fillId="12" fontId="5" numFmtId="0" xfId="0" applyAlignment="1" applyBorder="1" applyFill="1" applyFont="1">
      <alignment shrinkToFit="0" vertical="center" wrapText="1"/>
    </xf>
    <xf borderId="0" fillId="0" fontId="5" numFmtId="0" xfId="0" applyAlignment="1" applyFont="1">
      <alignment horizontal="center" vertical="center"/>
    </xf>
    <xf borderId="25" fillId="11" fontId="5" numFmtId="0" xfId="0" applyBorder="1" applyFont="1"/>
    <xf borderId="0" fillId="0" fontId="1" numFmtId="0" xfId="0" applyAlignment="1" applyFont="1">
      <alignment horizontal="center" shrinkToFit="0" vertical="center" wrapText="1"/>
    </xf>
    <xf borderId="25" fillId="13" fontId="6" numFmtId="0" xfId="0" applyAlignment="1" applyBorder="1" applyFill="1" applyFont="1">
      <alignment shrinkToFit="0" vertical="center" wrapText="1"/>
    </xf>
    <xf borderId="25" fillId="14" fontId="6" numFmtId="0" xfId="0" applyAlignment="1" applyBorder="1" applyFill="1" applyFont="1">
      <alignment shrinkToFit="0" vertical="center" wrapText="1"/>
    </xf>
    <xf borderId="25" fillId="15" fontId="6" numFmtId="0" xfId="0" applyAlignment="1" applyBorder="1" applyFill="1" applyFont="1">
      <alignment shrinkToFit="0" vertical="center" wrapText="1"/>
    </xf>
    <xf borderId="25" fillId="2" fontId="1" numFmtId="164" xfId="0" applyBorder="1" applyFont="1" applyNumberFormat="1"/>
    <xf borderId="25" fillId="11" fontId="1" numFmtId="164" xfId="0" applyBorder="1" applyFont="1" applyNumberFormat="1"/>
    <xf borderId="25" fillId="12" fontId="5" numFmtId="0" xfId="0" applyAlignment="1" applyBorder="1" applyFont="1">
      <alignment horizontal="center" shrinkToFit="0" vertical="center" wrapText="1"/>
    </xf>
    <xf borderId="31" fillId="0" fontId="1" numFmtId="0" xfId="0" applyAlignment="1" applyBorder="1" applyFont="1">
      <alignment shrinkToFit="0" wrapText="1"/>
    </xf>
    <xf borderId="31" fillId="0" fontId="1" numFmtId="166" xfId="0" applyBorder="1" applyFont="1" applyNumberFormat="1"/>
    <xf borderId="32" fillId="15" fontId="6" numFmtId="0" xfId="0" applyAlignment="1" applyBorder="1" applyFont="1">
      <alignment shrinkToFit="0" vertical="center" wrapText="1"/>
    </xf>
    <xf borderId="31" fillId="0" fontId="1" numFmtId="0" xfId="0" applyBorder="1" applyFont="1"/>
    <xf borderId="24" fillId="4" fontId="5" numFmtId="0" xfId="0" applyAlignment="1" applyBorder="1" applyFont="1">
      <alignment shrinkToFit="0" vertical="center" wrapText="1"/>
    </xf>
    <xf borderId="0" fillId="0" fontId="1" numFmtId="0" xfId="0" applyAlignment="1" applyFont="1">
      <alignment horizontal="center"/>
    </xf>
    <xf borderId="25" fillId="11" fontId="1" numFmtId="165" xfId="0" applyBorder="1" applyFont="1" applyNumberFormat="1"/>
    <xf borderId="25" fillId="15" fontId="6" numFmtId="164" xfId="0" applyAlignment="1" applyBorder="1" applyFont="1" applyNumberFormat="1">
      <alignment shrinkToFit="0" vertical="center" wrapText="1"/>
    </xf>
    <xf borderId="0" fillId="0" fontId="1" numFmtId="164" xfId="0" applyAlignment="1" applyFont="1" applyNumberFormat="1">
      <alignment shrinkToFit="0" wrapText="1"/>
    </xf>
    <xf borderId="0" fillId="0" fontId="1" numFmtId="0" xfId="0" applyAlignment="1" applyFont="1">
      <alignment shrinkToFit="0" vertical="center" wrapText="1"/>
    </xf>
    <xf borderId="33" fillId="6" fontId="5" numFmtId="0" xfId="0" applyAlignment="1" applyBorder="1" applyFont="1">
      <alignment horizontal="center" shrinkToFit="0" vertical="center" wrapText="1"/>
    </xf>
    <xf borderId="34" fillId="0" fontId="2" numFmtId="0" xfId="0" applyBorder="1" applyFont="1"/>
    <xf borderId="0" fillId="0" fontId="5" numFmtId="0" xfId="0" applyAlignment="1" applyFont="1">
      <alignment horizontal="right" shrinkToFit="0" wrapText="1"/>
    </xf>
    <xf borderId="0" fillId="0" fontId="5" numFmtId="0" xfId="0" applyAlignment="1" applyFont="1">
      <alignment horizontal="right"/>
    </xf>
    <xf borderId="25" fillId="12" fontId="5" numFmtId="2" xfId="0" applyAlignment="1" applyBorder="1" applyFont="1" applyNumberFormat="1">
      <alignment shrinkToFit="0" vertical="center" wrapText="1"/>
    </xf>
    <xf borderId="31" fillId="16" fontId="5" numFmtId="0" xfId="0" applyAlignment="1" applyBorder="1" applyFill="1" applyFont="1">
      <alignment horizontal="left"/>
    </xf>
    <xf borderId="31" fillId="16" fontId="5" numFmtId="0" xfId="0" applyAlignment="1" applyBorder="1" applyFont="1">
      <alignment vertical="center"/>
    </xf>
    <xf borderId="31" fillId="16" fontId="5" numFmtId="0" xfId="0" applyAlignment="1" applyBorder="1" applyFont="1">
      <alignment shrinkToFit="0" wrapText="1"/>
    </xf>
    <xf borderId="31" fillId="0" fontId="1" numFmtId="0" xfId="0" applyAlignment="1" applyBorder="1" applyFont="1">
      <alignment shrinkToFit="0" vertical="center" wrapText="1"/>
    </xf>
    <xf borderId="0" fillId="0" fontId="1" numFmtId="2" xfId="0" applyFont="1" applyNumberFormat="1"/>
    <xf borderId="31" fillId="16" fontId="5" numFmtId="0" xfId="0" applyBorder="1" applyFont="1"/>
    <xf borderId="28" fillId="16" fontId="8" numFmtId="0" xfId="0" applyAlignment="1" applyBorder="1" applyFont="1">
      <alignment horizontal="center"/>
    </xf>
    <xf borderId="31" fillId="16" fontId="9" numFmtId="0" xfId="0" applyAlignment="1" applyBorder="1" applyFont="1">
      <alignment vertical="center"/>
    </xf>
    <xf borderId="31" fillId="16" fontId="9" numFmtId="0" xfId="0" applyAlignment="1" applyBorder="1" applyFont="1">
      <alignment shrinkToFit="0" vertical="center" wrapText="1"/>
    </xf>
    <xf borderId="31" fillId="16" fontId="5" numFmtId="0" xfId="0" applyAlignment="1" applyBorder="1" applyFont="1">
      <alignment shrinkToFit="0" vertical="center" wrapText="1"/>
    </xf>
    <xf borderId="31" fillId="16" fontId="8" numFmtId="0" xfId="0" applyAlignment="1" applyBorder="1" applyFont="1">
      <alignment shrinkToFit="0" vertical="center" wrapText="1"/>
    </xf>
    <xf borderId="31" fillId="0" fontId="1" numFmtId="0" xfId="0" applyAlignment="1" applyBorder="1" applyFont="1">
      <alignment horizontal="left"/>
    </xf>
    <xf borderId="31" fillId="0" fontId="1" numFmtId="2" xfId="0" applyBorder="1" applyFont="1" applyNumberFormat="1"/>
    <xf borderId="0" fillId="0" fontId="1" numFmtId="0" xfId="0" applyAlignment="1" applyFont="1">
      <alignment horizontal="left"/>
    </xf>
    <xf borderId="31" fillId="0" fontId="1" numFmtId="1" xfId="0" applyAlignment="1" applyBorder="1" applyFont="1" applyNumberFormat="1">
      <alignment horizontal="right"/>
    </xf>
    <xf borderId="0" fillId="0" fontId="5" numFmtId="165" xfId="0" applyFont="1" applyNumberFormat="1"/>
    <xf borderId="0" fillId="0" fontId="1" numFmtId="165" xfId="0" applyFont="1" applyNumberFormat="1"/>
    <xf borderId="0" fillId="0" fontId="1" numFmtId="167" xfId="0" applyFont="1" applyNumberFormat="1"/>
    <xf borderId="0" fillId="0" fontId="10" numFmtId="0" xfId="0" applyAlignment="1" applyFont="1">
      <alignment vertical="center"/>
    </xf>
    <xf borderId="0" fillId="0" fontId="10" numFmtId="0" xfId="0" applyFont="1"/>
    <xf borderId="0" fillId="0" fontId="11" numFmtId="0" xfId="0" applyAlignment="1" applyFont="1">
      <alignment vertic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390525</xdr:colOff>
      <xdr:row>0</xdr:row>
      <xdr:rowOff>114300</xdr:rowOff>
    </xdr:from>
    <xdr:ext cx="2000250" cy="9239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14" width="9.38"/>
    <col customWidth="1" min="15" max="15" width="10.0"/>
    <col customWidth="1" min="16" max="26" width="9.38"/>
  </cols>
  <sheetData>
    <row r="3" ht="15.0" customHeight="1">
      <c r="K3" s="1" t="s">
        <v>0</v>
      </c>
      <c r="L3" s="2"/>
      <c r="M3" s="2"/>
      <c r="N3" s="2"/>
      <c r="O3" s="2"/>
      <c r="P3" s="3"/>
    </row>
    <row r="4">
      <c r="K4" s="4"/>
      <c r="P4" s="5"/>
    </row>
    <row r="5">
      <c r="K5" s="6"/>
      <c r="L5" s="7"/>
      <c r="M5" s="7"/>
      <c r="N5" s="7"/>
      <c r="O5" s="7"/>
      <c r="P5" s="8"/>
    </row>
    <row r="7" ht="15.0" customHeight="1">
      <c r="B7" s="9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</row>
    <row r="8" ht="15.0" customHeight="1">
      <c r="B8" s="4"/>
      <c r="P8" s="5"/>
    </row>
    <row r="9" ht="15.0" customHeight="1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</row>
    <row r="11" ht="15.0" customHeight="1">
      <c r="B11" s="10" t="s">
        <v>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</row>
    <row r="12" ht="15.0" customHeight="1">
      <c r="B12" s="13"/>
      <c r="P12" s="14"/>
    </row>
    <row r="13" ht="15.0" customHeight="1">
      <c r="B13" s="13"/>
      <c r="P13" s="14"/>
    </row>
    <row r="14" ht="15.0" customHeight="1">
      <c r="B14" s="13"/>
      <c r="P14" s="14"/>
    </row>
    <row r="15" ht="15.0" customHeight="1">
      <c r="B15" s="13"/>
      <c r="P15" s="14"/>
    </row>
    <row r="16" ht="15.0" customHeight="1">
      <c r="B16" s="13"/>
      <c r="P16" s="14"/>
    </row>
    <row r="17" ht="15.0" customHeight="1">
      <c r="B17" s="13"/>
      <c r="P17" s="14"/>
    </row>
    <row r="18" ht="15.0" customHeight="1">
      <c r="B18" s="13"/>
      <c r="P18" s="14"/>
    </row>
    <row r="19" ht="15.0" customHeight="1">
      <c r="B19" s="13"/>
      <c r="P19" s="14"/>
    </row>
    <row r="20" ht="15.0" customHeight="1">
      <c r="B20" s="13"/>
      <c r="P20" s="14"/>
    </row>
    <row r="21" ht="15.0" customHeight="1">
      <c r="B21" s="13"/>
      <c r="P21" s="14"/>
    </row>
    <row r="22" ht="15.0" customHeight="1">
      <c r="B22" s="13"/>
      <c r="P22" s="14"/>
    </row>
    <row r="23" ht="15.0" customHeight="1">
      <c r="B23" s="13"/>
      <c r="P23" s="14"/>
    </row>
    <row r="24" ht="15.0" customHeight="1">
      <c r="B24" s="13"/>
      <c r="P24" s="14"/>
    </row>
    <row r="25" ht="15.75" customHeight="1">
      <c r="B25" s="13"/>
      <c r="P25" s="14"/>
    </row>
    <row r="26" ht="15.75" customHeight="1">
      <c r="B26" s="13"/>
      <c r="P26" s="14"/>
    </row>
    <row r="27" ht="15.75" customHeight="1">
      <c r="B27" s="13"/>
      <c r="P27" s="14"/>
    </row>
    <row r="28" ht="15.75" customHeight="1">
      <c r="B28" s="13"/>
      <c r="P28" s="14"/>
    </row>
    <row r="29" ht="15.75" customHeight="1">
      <c r="B29" s="13"/>
      <c r="P29" s="14"/>
    </row>
    <row r="30" ht="15.75" customHeight="1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7"/>
    </row>
    <row r="31" ht="15.75" customHeight="1"/>
    <row r="32" ht="22.5" customHeight="1">
      <c r="B32" s="9" t="s">
        <v>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</row>
    <row r="33" ht="15.75" customHeight="1">
      <c r="B33" s="4"/>
      <c r="P33" s="5"/>
    </row>
    <row r="34" ht="15.75" customHeight="1"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8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K3:P5"/>
    <mergeCell ref="B7:P9"/>
    <mergeCell ref="B11:P30"/>
    <mergeCell ref="B32:P34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7.63"/>
    <col customWidth="1" min="3" max="3" width="13.63"/>
    <col customWidth="1" min="4" max="26" width="10.0"/>
  </cols>
  <sheetData>
    <row r="1">
      <c r="A1" s="29" t="s">
        <v>349</v>
      </c>
      <c r="B1" s="29" t="s">
        <v>32</v>
      </c>
      <c r="C1" s="29" t="s">
        <v>203</v>
      </c>
      <c r="D1" s="29" t="s">
        <v>25</v>
      </c>
      <c r="E1" s="29" t="s">
        <v>350</v>
      </c>
      <c r="F1" s="19" t="s">
        <v>237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19" t="s">
        <v>29</v>
      </c>
      <c r="B2" s="19" t="s">
        <v>33</v>
      </c>
      <c r="C2" s="19" t="s">
        <v>206</v>
      </c>
      <c r="D2" s="19" t="s">
        <v>210</v>
      </c>
      <c r="E2" s="105">
        <v>10.0</v>
      </c>
      <c r="F2" s="19" t="s">
        <v>239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 t="s">
        <v>200</v>
      </c>
      <c r="B3" s="19" t="s">
        <v>351</v>
      </c>
      <c r="C3" s="19" t="s">
        <v>208</v>
      </c>
      <c r="D3" s="19" t="s">
        <v>207</v>
      </c>
      <c r="E3" s="105">
        <v>11.0</v>
      </c>
      <c r="F3" s="19" t="s">
        <v>39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19" t="s">
        <v>198</v>
      </c>
      <c r="C4" s="19" t="s">
        <v>209</v>
      </c>
      <c r="D4" s="19" t="s">
        <v>221</v>
      </c>
      <c r="E4" s="105">
        <v>12.0</v>
      </c>
      <c r="F4" s="19" t="s">
        <v>240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19"/>
      <c r="B5" s="19"/>
      <c r="C5" s="19" t="s">
        <v>211</v>
      </c>
      <c r="D5" s="19" t="s">
        <v>26</v>
      </c>
      <c r="E5" s="105">
        <v>13.0</v>
      </c>
      <c r="F5" s="19" t="s">
        <v>241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19"/>
      <c r="B6" s="19"/>
      <c r="C6" s="19" t="s">
        <v>23</v>
      </c>
      <c r="D6" s="19" t="s">
        <v>216</v>
      </c>
      <c r="E6" s="105">
        <v>14.0</v>
      </c>
      <c r="F6" s="19" t="s">
        <v>242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19"/>
      <c r="B7" s="19"/>
      <c r="C7" s="19" t="s">
        <v>212</v>
      </c>
      <c r="D7" s="19" t="s">
        <v>220</v>
      </c>
      <c r="E7" s="105">
        <v>15.0</v>
      </c>
      <c r="F7" s="19" t="s">
        <v>243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19"/>
      <c r="C8" s="19" t="s">
        <v>213</v>
      </c>
      <c r="D8" s="19"/>
      <c r="E8" s="105">
        <v>16.0</v>
      </c>
      <c r="F8" s="19" t="s">
        <v>244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19"/>
      <c r="C9" s="19" t="s">
        <v>214</v>
      </c>
      <c r="D9" s="19"/>
      <c r="E9" s="105">
        <v>17.0</v>
      </c>
      <c r="F9" s="19" t="s">
        <v>245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19"/>
      <c r="C10" s="19" t="s">
        <v>215</v>
      </c>
      <c r="D10" s="19"/>
      <c r="E10" s="105">
        <v>18.0</v>
      </c>
      <c r="F10" s="19" t="s">
        <v>246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19"/>
      <c r="C11" s="19" t="s">
        <v>217</v>
      </c>
      <c r="D11" s="19"/>
      <c r="E11" s="105">
        <v>19.0</v>
      </c>
      <c r="F11" s="19" t="s">
        <v>247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 t="s">
        <v>218</v>
      </c>
      <c r="D12" s="19"/>
      <c r="E12" s="105">
        <v>20.0</v>
      </c>
      <c r="F12" s="19" t="s">
        <v>248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19"/>
      <c r="C13" s="19" t="s">
        <v>219</v>
      </c>
      <c r="D13" s="19"/>
      <c r="E13" s="19"/>
      <c r="F13" s="19" t="s">
        <v>249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 t="s">
        <v>222</v>
      </c>
      <c r="D14" s="19"/>
      <c r="E14" s="19"/>
      <c r="F14" s="19" t="s">
        <v>250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19"/>
      <c r="C15" s="19" t="s">
        <v>223</v>
      </c>
      <c r="D15" s="19"/>
      <c r="E15" s="19"/>
      <c r="F15" s="19" t="s">
        <v>251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19"/>
      <c r="C16" s="19" t="s">
        <v>224</v>
      </c>
      <c r="D16" s="19"/>
      <c r="E16" s="19"/>
      <c r="F16" s="19" t="s">
        <v>252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19"/>
      <c r="C17" s="19"/>
      <c r="D17" s="19"/>
      <c r="E17" s="19"/>
      <c r="F17" s="19" t="s">
        <v>253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 t="s">
        <v>254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 t="s">
        <v>255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 t="s">
        <v>256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 t="s">
        <v>257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19"/>
      <c r="B22" s="19"/>
      <c r="C22" s="19"/>
      <c r="D22" s="19"/>
      <c r="E22" s="19"/>
      <c r="F22" s="19" t="s">
        <v>258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19"/>
      <c r="B23" s="19"/>
      <c r="C23" s="19"/>
      <c r="D23" s="19"/>
      <c r="E23" s="19"/>
      <c r="F23" s="19" t="s">
        <v>259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19"/>
      <c r="B24" s="19"/>
      <c r="C24" s="19"/>
      <c r="D24" s="19"/>
      <c r="E24" s="19"/>
      <c r="F24" s="19" t="s">
        <v>260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19"/>
      <c r="B25" s="19"/>
      <c r="C25" s="19"/>
      <c r="D25" s="19"/>
      <c r="E25" s="19"/>
      <c r="F25" s="19" t="s">
        <v>261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 t="s">
        <v>262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 t="s">
        <v>263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 t="s">
        <v>264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 t="s">
        <v>265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 t="s">
        <v>266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 t="s">
        <v>267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 t="s">
        <v>268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 t="s">
        <v>269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 t="s">
        <v>270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 t="s">
        <v>37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 t="s">
        <v>271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 t="s">
        <v>272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 t="s">
        <v>273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 t="s">
        <v>274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 t="s">
        <v>275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 t="s">
        <v>276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 t="s">
        <v>277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 t="s">
        <v>278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 t="s">
        <v>279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 t="s">
        <v>280</v>
      </c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 t="s">
        <v>281</v>
      </c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 t="s">
        <v>282</v>
      </c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 t="s">
        <v>283</v>
      </c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 t="s">
        <v>284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 t="s">
        <v>285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 t="s">
        <v>286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 t="s">
        <v>287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 t="s">
        <v>288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 t="s">
        <v>289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 t="s">
        <v>290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 t="s">
        <v>35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2.38"/>
    <col customWidth="1" min="2" max="2" width="14.38"/>
    <col customWidth="1" min="3" max="3" width="12.88"/>
    <col customWidth="1" min="4" max="4" width="14.88"/>
    <col customWidth="1" min="5" max="5" width="13.13"/>
    <col customWidth="1" min="6" max="6" width="14.13"/>
    <col customWidth="1" min="7" max="7" width="14.25"/>
    <col customWidth="1" min="8" max="8" width="15.75"/>
    <col customWidth="1" min="9" max="10" width="13.75"/>
    <col customWidth="1" min="11" max="11" width="14.0"/>
    <col customWidth="1" min="12" max="52" width="10.0"/>
  </cols>
  <sheetData>
    <row r="1" ht="12.0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2" ht="114.75" customHeight="1">
      <c r="A2" s="20" t="s">
        <v>4</v>
      </c>
      <c r="B2" s="21"/>
      <c r="C2" s="22" t="s">
        <v>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 t="s">
        <v>6</v>
      </c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 t="s">
        <v>5</v>
      </c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</row>
    <row r="4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</row>
    <row r="5" ht="22.5" customHeight="1">
      <c r="A5" s="23" t="s">
        <v>7</v>
      </c>
      <c r="B5" s="24"/>
      <c r="C5" s="24"/>
      <c r="D5" s="24"/>
      <c r="E5" s="24"/>
      <c r="F5" s="24"/>
      <c r="G5" s="24"/>
      <c r="H5" s="24"/>
      <c r="I5" s="24"/>
      <c r="J5" s="24"/>
      <c r="K5" s="25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</row>
    <row r="6">
      <c r="A6" s="26"/>
      <c r="B6" s="27" t="s">
        <v>8</v>
      </c>
      <c r="C6" s="27" t="s">
        <v>9</v>
      </c>
      <c r="D6" s="27" t="s">
        <v>10</v>
      </c>
      <c r="E6" s="27" t="s">
        <v>11</v>
      </c>
      <c r="F6" s="27" t="s">
        <v>12</v>
      </c>
      <c r="G6" s="27" t="s">
        <v>13</v>
      </c>
      <c r="H6" s="27" t="s">
        <v>14</v>
      </c>
      <c r="I6" s="27" t="s">
        <v>15</v>
      </c>
      <c r="J6" s="27" t="s">
        <v>16</v>
      </c>
      <c r="K6" s="27" t="s">
        <v>17</v>
      </c>
      <c r="L6" s="28" t="s">
        <v>18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</row>
    <row r="7">
      <c r="A7" s="30" t="s">
        <v>19</v>
      </c>
      <c r="B7" s="31" t="s">
        <v>20</v>
      </c>
      <c r="C7" s="31"/>
      <c r="D7" s="31"/>
      <c r="E7" s="31"/>
      <c r="F7" s="31"/>
      <c r="G7" s="31"/>
      <c r="H7" s="31"/>
      <c r="I7" s="31"/>
      <c r="J7" s="31"/>
      <c r="K7" s="31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</row>
    <row r="8">
      <c r="A8" s="30" t="s">
        <v>21</v>
      </c>
      <c r="B8" s="32">
        <v>3.7</v>
      </c>
      <c r="C8" s="32"/>
      <c r="D8" s="32"/>
      <c r="E8" s="32"/>
      <c r="F8" s="32"/>
      <c r="G8" s="32"/>
      <c r="H8" s="32"/>
      <c r="I8" s="32"/>
      <c r="J8" s="32"/>
      <c r="K8" s="32"/>
      <c r="L8" s="33">
        <f>SUM(B8:K8)</f>
        <v>3.7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</row>
    <row r="9">
      <c r="A9" s="30" t="s">
        <v>22</v>
      </c>
      <c r="B9" s="31" t="s">
        <v>23</v>
      </c>
      <c r="C9" s="31"/>
      <c r="D9" s="31"/>
      <c r="E9" s="31"/>
      <c r="F9" s="31"/>
      <c r="G9" s="31"/>
      <c r="H9" s="31"/>
      <c r="I9" s="31"/>
      <c r="J9" s="31"/>
      <c r="K9" s="31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</row>
    <row r="10">
      <c r="A10" s="30" t="s">
        <v>24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</row>
    <row r="11">
      <c r="A11" s="30" t="s">
        <v>25</v>
      </c>
      <c r="B11" s="31" t="s">
        <v>26</v>
      </c>
      <c r="C11" s="31"/>
      <c r="D11" s="31"/>
      <c r="E11" s="31"/>
      <c r="F11" s="31"/>
      <c r="G11" s="31"/>
      <c r="H11" s="31"/>
      <c r="I11" s="31"/>
      <c r="J11" s="31"/>
      <c r="K11" s="31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</row>
    <row r="12">
      <c r="A12" s="30" t="s">
        <v>27</v>
      </c>
      <c r="B12" s="31">
        <v>72.0</v>
      </c>
      <c r="C12" s="31"/>
      <c r="D12" s="31"/>
      <c r="E12" s="31"/>
      <c r="F12" s="31"/>
      <c r="G12" s="31"/>
      <c r="H12" s="31"/>
      <c r="I12" s="31"/>
      <c r="J12" s="31"/>
      <c r="K12" s="3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</row>
    <row r="13" ht="30.75" customHeight="1">
      <c r="A13" s="30" t="s">
        <v>28</v>
      </c>
      <c r="B13" s="35" t="s">
        <v>29</v>
      </c>
      <c r="C13" s="35"/>
      <c r="D13" s="35"/>
      <c r="E13" s="35"/>
      <c r="F13" s="35"/>
      <c r="G13" s="35"/>
      <c r="H13" s="35"/>
      <c r="I13" s="35"/>
      <c r="J13" s="35"/>
      <c r="K13" s="35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</row>
    <row r="14">
      <c r="A14" s="30" t="s">
        <v>30</v>
      </c>
      <c r="B14" s="31">
        <v>20.0</v>
      </c>
      <c r="C14" s="31"/>
      <c r="D14" s="31"/>
      <c r="E14" s="31"/>
      <c r="F14" s="31"/>
      <c r="G14" s="31"/>
      <c r="H14" s="31"/>
      <c r="I14" s="31"/>
      <c r="J14" s="31"/>
      <c r="K14" s="3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</row>
    <row r="15">
      <c r="A15" s="30" t="s">
        <v>31</v>
      </c>
      <c r="B15" s="37">
        <v>1.0</v>
      </c>
      <c r="C15" s="37"/>
      <c r="D15" s="37"/>
      <c r="E15" s="37"/>
      <c r="F15" s="37"/>
      <c r="G15" s="37"/>
      <c r="H15" s="37"/>
      <c r="I15" s="37"/>
      <c r="J15" s="37"/>
      <c r="K15" s="37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</row>
    <row r="16">
      <c r="A16" s="30" t="s">
        <v>32</v>
      </c>
      <c r="B16" s="31" t="s">
        <v>33</v>
      </c>
      <c r="C16" s="31"/>
      <c r="D16" s="31"/>
      <c r="E16" s="31"/>
      <c r="F16" s="31"/>
      <c r="G16" s="31"/>
      <c r="H16" s="31"/>
      <c r="I16" s="31"/>
      <c r="J16" s="31"/>
      <c r="K16" s="31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</row>
    <row r="17">
      <c r="A17" s="38" t="s">
        <v>34</v>
      </c>
      <c r="B17" s="31" t="s">
        <v>35</v>
      </c>
      <c r="C17" s="31"/>
      <c r="D17" s="31"/>
      <c r="E17" s="31"/>
      <c r="F17" s="31"/>
      <c r="G17" s="31"/>
      <c r="H17" s="31"/>
      <c r="I17" s="31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</row>
    <row r="18">
      <c r="A18" s="38" t="s">
        <v>36</v>
      </c>
      <c r="B18" s="31" t="s">
        <v>37</v>
      </c>
      <c r="C18" s="31"/>
      <c r="D18" s="31"/>
      <c r="E18" s="31"/>
      <c r="F18" s="31"/>
      <c r="G18" s="31"/>
      <c r="H18" s="31"/>
      <c r="I18" s="31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</row>
    <row r="19">
      <c r="A19" s="38" t="s">
        <v>38</v>
      </c>
      <c r="B19" s="31" t="s">
        <v>39</v>
      </c>
      <c r="C19" s="31"/>
      <c r="D19" s="31"/>
      <c r="E19" s="31"/>
      <c r="F19" s="31"/>
      <c r="G19" s="31"/>
      <c r="H19" s="31"/>
      <c r="I19" s="31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</row>
    <row r="20">
      <c r="A20" s="30" t="s">
        <v>40</v>
      </c>
      <c r="B20" s="39">
        <v>14.01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</row>
    <row r="21" ht="15.75" customHeight="1">
      <c r="A21" s="30" t="s">
        <v>41</v>
      </c>
      <c r="B21" s="40">
        <v>17.71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</row>
    <row r="22" ht="15.7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</row>
    <row r="23" ht="15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</row>
    <row r="24" ht="15.75" customHeight="1">
      <c r="A24" s="23" t="s">
        <v>42</v>
      </c>
      <c r="B24" s="24"/>
      <c r="C24" s="24"/>
      <c r="D24" s="24"/>
      <c r="E24" s="24"/>
      <c r="F24" s="24"/>
      <c r="G24" s="24"/>
      <c r="H24" s="24"/>
      <c r="I24" s="24"/>
      <c r="J24" s="24"/>
      <c r="K24" s="25"/>
      <c r="L24" s="41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</row>
    <row r="25" ht="15.75" customHeight="1">
      <c r="A25" s="42" t="s">
        <v>43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</row>
    <row r="26" ht="15.75" hidden="1" customHeight="1">
      <c r="A26" s="42" t="s">
        <v>44</v>
      </c>
      <c r="B26" s="44" t="str">
        <f t="shared" ref="B26:K26" si="1">CONCATENATE(B9," - ",B11)</f>
        <v>Châtaignier - Plein vent</v>
      </c>
      <c r="C26" s="44" t="str">
        <f t="shared" si="1"/>
        <v> - </v>
      </c>
      <c r="D26" s="44" t="str">
        <f t="shared" si="1"/>
        <v> - </v>
      </c>
      <c r="E26" s="44" t="str">
        <f t="shared" si="1"/>
        <v> - </v>
      </c>
      <c r="F26" s="44" t="str">
        <f t="shared" si="1"/>
        <v> - </v>
      </c>
      <c r="G26" s="44" t="str">
        <f t="shared" si="1"/>
        <v> - </v>
      </c>
      <c r="H26" s="44" t="str">
        <f t="shared" si="1"/>
        <v> - </v>
      </c>
      <c r="I26" s="44" t="str">
        <f t="shared" si="1"/>
        <v> - </v>
      </c>
      <c r="J26" s="44" t="str">
        <f t="shared" si="1"/>
        <v> - </v>
      </c>
      <c r="K26" s="44" t="str">
        <f t="shared" si="1"/>
        <v> - 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</row>
    <row r="27" ht="15.75" customHeight="1">
      <c r="A27" s="45" t="s">
        <v>45</v>
      </c>
      <c r="B27" s="46">
        <f>IF(B12="","",VLOOKUP(B26,'(ne pas modifier) BDD_REF'!$C$21:$D$42,2,FALSE))</f>
        <v>40</v>
      </c>
      <c r="C27" s="46" t="str">
        <f>IF(C12="","",VLOOKUP(C26,'(ne pas modifier) BDD_REF'!$C$21:$D$42,2,FALSE))</f>
        <v/>
      </c>
      <c r="D27" s="46" t="str">
        <f>IF(D12="","",VLOOKUP(D26,'(ne pas modifier) BDD_REF'!$C$21:$D$42,2,FALSE))</f>
        <v/>
      </c>
      <c r="E27" s="46" t="str">
        <f>IF(E12="","",VLOOKUP(E26,'(ne pas modifier) BDD_REF'!$C$21:$D$42,2,FALSE))</f>
        <v/>
      </c>
      <c r="F27" s="46" t="str">
        <f>IF(F12="","",VLOOKUP(F26,'(ne pas modifier) BDD_REF'!$C$21:$D$42,2,FALSE))</f>
        <v/>
      </c>
      <c r="G27" s="46" t="str">
        <f>IF(G12="","",VLOOKUP(G26,'(ne pas modifier) BDD_REF'!$C$21:$D$42,2,FALSE))</f>
        <v/>
      </c>
      <c r="H27" s="46" t="str">
        <f>IF(H12="","",VLOOKUP(H26,'(ne pas modifier) BDD_REF'!$C$21:$D$42,2,FALSE))</f>
        <v/>
      </c>
      <c r="I27" s="46" t="str">
        <f>IF(I12="","",VLOOKUP(I26,'(ne pas modifier) BDD_REF'!$C$21:$D$42,2,FALSE))</f>
        <v/>
      </c>
      <c r="J27" s="46" t="str">
        <f>IF(J12="","",VLOOKUP(J26,'(ne pas modifier) BDD_REF'!$C$21:$D$42,2,FALSE))</f>
        <v/>
      </c>
      <c r="K27" s="46" t="str">
        <f>IF(K12="","",VLOOKUP(K26,'(ne pas modifier) BDD_REF'!$C$21:$D$42,2,FALSE))</f>
        <v/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</row>
    <row r="28" ht="15.75" customHeight="1">
      <c r="A28" s="45" t="s">
        <v>46</v>
      </c>
      <c r="B28" s="47" t="str">
        <f t="shared" ref="B28:K28" si="2">IF(B12="","",IF(B12&gt;=B27,"OUI","NON"))</f>
        <v>OUI</v>
      </c>
      <c r="C28" s="47" t="str">
        <f t="shared" si="2"/>
        <v/>
      </c>
      <c r="D28" s="47" t="str">
        <f t="shared" si="2"/>
        <v/>
      </c>
      <c r="E28" s="47" t="str">
        <f t="shared" si="2"/>
        <v/>
      </c>
      <c r="F28" s="47" t="str">
        <f t="shared" si="2"/>
        <v/>
      </c>
      <c r="G28" s="47" t="str">
        <f t="shared" si="2"/>
        <v/>
      </c>
      <c r="H28" s="47" t="str">
        <f t="shared" si="2"/>
        <v/>
      </c>
      <c r="I28" s="47" t="str">
        <f t="shared" si="2"/>
        <v/>
      </c>
      <c r="J28" s="47" t="str">
        <f t="shared" si="2"/>
        <v/>
      </c>
      <c r="K28" s="47" t="str">
        <f t="shared" si="2"/>
        <v/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</row>
    <row r="29" ht="15.75" customHeight="1">
      <c r="A29" s="48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</row>
    <row r="30" ht="15.75" customHeight="1">
      <c r="A30" s="42" t="s">
        <v>47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</row>
    <row r="31" ht="15.0" customHeight="1">
      <c r="A31" s="45" t="s">
        <v>48</v>
      </c>
      <c r="B31" s="47" t="str">
        <f t="shared" ref="B31:K31" si="3">IF(B21="","",IF(B21&gt;=B20,"OUI","NON"))</f>
        <v>OUI</v>
      </c>
      <c r="C31" s="49" t="str">
        <f t="shared" si="3"/>
        <v/>
      </c>
      <c r="D31" s="49" t="str">
        <f t="shared" si="3"/>
        <v/>
      </c>
      <c r="E31" s="49" t="str">
        <f t="shared" si="3"/>
        <v/>
      </c>
      <c r="F31" s="49" t="str">
        <f t="shared" si="3"/>
        <v/>
      </c>
      <c r="G31" s="49" t="str">
        <f t="shared" si="3"/>
        <v/>
      </c>
      <c r="H31" s="49" t="str">
        <f t="shared" si="3"/>
        <v/>
      </c>
      <c r="I31" s="49" t="str">
        <f t="shared" si="3"/>
        <v/>
      </c>
      <c r="J31" s="49" t="str">
        <f t="shared" si="3"/>
        <v/>
      </c>
      <c r="K31" s="49" t="str">
        <f t="shared" si="3"/>
        <v/>
      </c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ht="15.75" customHeight="1">
      <c r="A33" s="42" t="s">
        <v>49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28" t="s">
        <v>18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</row>
    <row r="34" ht="15.75" hidden="1" customHeight="1">
      <c r="A34" s="45" t="s">
        <v>50</v>
      </c>
      <c r="B34" s="50" t="str">
        <f>CONCATENATE('Eligibilité_projet'!B13," - ",'Eligibilité_projet'!B16)</f>
        <v>Hors climat Mediterranéen - Grandes cultures</v>
      </c>
      <c r="C34" s="50" t="str">
        <f>CONCATENATE('Eligibilité_projet'!C13," - ",'Eligibilité_projet'!C16)</f>
        <v> - </v>
      </c>
      <c r="D34" s="50" t="str">
        <f>CONCATENATE('Eligibilité_projet'!D13," - ",'Eligibilité_projet'!D16)</f>
        <v> - </v>
      </c>
      <c r="E34" s="50" t="str">
        <f>CONCATENATE('Eligibilité_projet'!E13," - ",'Eligibilité_projet'!E16)</f>
        <v> - </v>
      </c>
      <c r="F34" s="50" t="str">
        <f>CONCATENATE('Eligibilité_projet'!F13," - ",'Eligibilité_projet'!F16)</f>
        <v> - </v>
      </c>
      <c r="G34" s="50" t="str">
        <f>CONCATENATE('Eligibilité_projet'!G13," - ",'Eligibilité_projet'!G16)</f>
        <v> - </v>
      </c>
      <c r="H34" s="50" t="str">
        <f>CONCATENATE('Eligibilité_projet'!H13," - ",'Eligibilité_projet'!H16)</f>
        <v> - </v>
      </c>
      <c r="I34" s="50" t="str">
        <f>CONCATENATE('Eligibilité_projet'!I13," - ",'Eligibilité_projet'!I16)</f>
        <v> - </v>
      </c>
      <c r="J34" s="50" t="str">
        <f>CONCATENATE('Eligibilité_projet'!J13," - ",'Eligibilité_projet'!J16)</f>
        <v> - </v>
      </c>
      <c r="K34" s="50" t="str">
        <f>CONCATENATE('Eligibilité_projet'!K13," - ",'Eligibilité_projet'!K16)</f>
        <v> - 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</row>
    <row r="35" ht="15.75" hidden="1" customHeight="1">
      <c r="A35" s="45" t="s">
        <v>51</v>
      </c>
      <c r="B35" s="50" t="str">
        <f>CONCATENATE('Eligibilité_projet'!B14," - ",'Eligibilité_projet'!B16,"-",'Eligibilité_projet'!B13)</f>
        <v>20 - Grandes cultures-Hors climat Mediterranéen</v>
      </c>
      <c r="C35" s="50" t="str">
        <f>CONCATENATE('Eligibilité_projet'!C14," - ",'Eligibilité_projet'!C16,"-",'Eligibilité_projet'!C13)</f>
        <v> - -</v>
      </c>
      <c r="D35" s="50" t="str">
        <f>CONCATENATE('Eligibilité_projet'!D14," - ",'Eligibilité_projet'!D16,"-",'Eligibilité_projet'!D13)</f>
        <v> - -</v>
      </c>
      <c r="E35" s="50" t="str">
        <f>CONCATENATE('Eligibilité_projet'!E14," - ",'Eligibilité_projet'!E16,"-",'Eligibilité_projet'!E13)</f>
        <v> - -</v>
      </c>
      <c r="F35" s="50" t="str">
        <f>CONCATENATE('Eligibilité_projet'!F14," - ",'Eligibilité_projet'!F16,"-",'Eligibilité_projet'!F13)</f>
        <v> - -</v>
      </c>
      <c r="G35" s="50" t="str">
        <f>CONCATENATE('Eligibilité_projet'!G14," - ",'Eligibilité_projet'!G16,"-",'Eligibilité_projet'!G13)</f>
        <v> - -</v>
      </c>
      <c r="H35" s="50" t="str">
        <f>CONCATENATE('Eligibilité_projet'!H14," - ",'Eligibilité_projet'!H16,"-",'Eligibilité_projet'!H13)</f>
        <v> - -</v>
      </c>
      <c r="I35" s="50" t="str">
        <f>CONCATENATE('Eligibilité_projet'!I14," - ",'Eligibilité_projet'!I16,"-",'Eligibilité_projet'!I13)</f>
        <v> - -</v>
      </c>
      <c r="J35" s="50" t="str">
        <f>CONCATENATE('Eligibilité_projet'!J14," - ",'Eligibilité_projet'!J16,"-",'Eligibilité_projet'!J13)</f>
        <v> - -</v>
      </c>
      <c r="K35" s="50" t="str">
        <f>CONCATENATE('Eligibilité_projet'!K14," - ",'Eligibilité_projet'!K16,"-",'Eligibilité_projet'!K13)</f>
        <v> - -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</row>
    <row r="36" ht="15.75" customHeight="1">
      <c r="A36" s="45" t="s">
        <v>52</v>
      </c>
      <c r="B36" s="51">
        <f>RECant_sol!C9</f>
        <v>65.12</v>
      </c>
      <c r="C36" s="51">
        <f>RECant_sol!D9</f>
        <v>0</v>
      </c>
      <c r="D36" s="51">
        <f>RECant_sol!E9</f>
        <v>0</v>
      </c>
      <c r="E36" s="51">
        <f>RECant_sol!F9</f>
        <v>0</v>
      </c>
      <c r="F36" s="51">
        <f>RECant_sol!G9</f>
        <v>0</v>
      </c>
      <c r="G36" s="51">
        <f>RECant_sol!H9</f>
        <v>0</v>
      </c>
      <c r="H36" s="51">
        <f>RECant_sol!I9</f>
        <v>0</v>
      </c>
      <c r="I36" s="51">
        <f>RECant_sol!J9</f>
        <v>0</v>
      </c>
      <c r="J36" s="51">
        <f>RECant_sol!K9</f>
        <v>0</v>
      </c>
      <c r="K36" s="51">
        <f>RECant_sol!L9</f>
        <v>0</v>
      </c>
      <c r="L36" s="52">
        <f t="shared" ref="L36:L38" si="4">SUM(B36:K36)</f>
        <v>65.12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</row>
    <row r="37" ht="15.75" customHeight="1">
      <c r="A37" s="45" t="s">
        <v>53</v>
      </c>
      <c r="B37" s="53">
        <f>RECant_biom!C28</f>
        <v>151.7528571</v>
      </c>
      <c r="C37" s="53">
        <f>RECant_biom!D28</f>
        <v>0</v>
      </c>
      <c r="D37" s="54">
        <f>RECant_biom!E28</f>
        <v>0</v>
      </c>
      <c r="E37" s="54">
        <f>RECant_biom!F28</f>
        <v>0</v>
      </c>
      <c r="F37" s="54">
        <f>RECant_biom!G28</f>
        <v>0</v>
      </c>
      <c r="G37" s="54">
        <f>RECant_biom!H28</f>
        <v>0</v>
      </c>
      <c r="H37" s="54">
        <f>RECant_biom!I28</f>
        <v>0</v>
      </c>
      <c r="I37" s="54">
        <f>RECant_biom!J28</f>
        <v>0</v>
      </c>
      <c r="J37" s="54">
        <f>RECant_biom!K28</f>
        <v>0</v>
      </c>
      <c r="K37" s="54">
        <f>RECant_biom!L28</f>
        <v>0</v>
      </c>
      <c r="L37" s="55">
        <f t="shared" si="4"/>
        <v>151.7528571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</row>
    <row r="38" ht="15.75" customHeight="1">
      <c r="A38" s="56" t="s">
        <v>54</v>
      </c>
      <c r="B38" s="53">
        <f t="shared" ref="B38:K38" si="5">IF(B36="","",B36+B37)</f>
        <v>216.8728571</v>
      </c>
      <c r="C38" s="53">
        <f t="shared" si="5"/>
        <v>0</v>
      </c>
      <c r="D38" s="54">
        <f t="shared" si="5"/>
        <v>0</v>
      </c>
      <c r="E38" s="54">
        <f t="shared" si="5"/>
        <v>0</v>
      </c>
      <c r="F38" s="54">
        <f t="shared" si="5"/>
        <v>0</v>
      </c>
      <c r="G38" s="54">
        <f t="shared" si="5"/>
        <v>0</v>
      </c>
      <c r="H38" s="54">
        <f t="shared" si="5"/>
        <v>0</v>
      </c>
      <c r="I38" s="54">
        <f t="shared" si="5"/>
        <v>0</v>
      </c>
      <c r="J38" s="54">
        <f t="shared" si="5"/>
        <v>0</v>
      </c>
      <c r="K38" s="54">
        <f t="shared" si="5"/>
        <v>0</v>
      </c>
      <c r="L38" s="55">
        <f t="shared" si="4"/>
        <v>216.8728571</v>
      </c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</row>
    <row r="39" ht="15.75" customHeight="1">
      <c r="A39" s="45" t="s">
        <v>48</v>
      </c>
      <c r="B39" s="47" t="str">
        <f t="shared" ref="B39:K39" si="6">IF(AND(B36=0,B37=0),"",IF(B38&gt;0,"OUI","NON"))</f>
        <v>OUI</v>
      </c>
      <c r="C39" s="47" t="str">
        <f t="shared" si="6"/>
        <v/>
      </c>
      <c r="D39" s="47" t="str">
        <f t="shared" si="6"/>
        <v/>
      </c>
      <c r="E39" s="47" t="str">
        <f t="shared" si="6"/>
        <v/>
      </c>
      <c r="F39" s="47" t="str">
        <f t="shared" si="6"/>
        <v/>
      </c>
      <c r="G39" s="47" t="str">
        <f t="shared" si="6"/>
        <v/>
      </c>
      <c r="H39" s="47" t="str">
        <f t="shared" si="6"/>
        <v/>
      </c>
      <c r="I39" s="47" t="str">
        <f t="shared" si="6"/>
        <v/>
      </c>
      <c r="J39" s="47" t="str">
        <f t="shared" si="6"/>
        <v/>
      </c>
      <c r="K39" s="47" t="str">
        <f t="shared" si="6"/>
        <v/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</row>
    <row r="40" ht="15.75" customHeight="1">
      <c r="A40" s="57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</row>
    <row r="42" ht="15.75" customHeight="1">
      <c r="A42" s="42" t="s">
        <v>55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</row>
    <row r="43" ht="15.75" customHeight="1">
      <c r="A43" s="45" t="s">
        <v>48</v>
      </c>
      <c r="B43" s="47" t="str">
        <f t="shared" ref="B43:K43" si="7">IF(B15="","",IF(B15&gt;=0.5,"OUI","NON"))</f>
        <v>OUI</v>
      </c>
      <c r="C43" s="47" t="str">
        <f t="shared" si="7"/>
        <v/>
      </c>
      <c r="D43" s="47" t="str">
        <f t="shared" si="7"/>
        <v/>
      </c>
      <c r="E43" s="47" t="str">
        <f t="shared" si="7"/>
        <v/>
      </c>
      <c r="F43" s="47" t="str">
        <f t="shared" si="7"/>
        <v/>
      </c>
      <c r="G43" s="47" t="str">
        <f t="shared" si="7"/>
        <v/>
      </c>
      <c r="H43" s="47" t="str">
        <f t="shared" si="7"/>
        <v/>
      </c>
      <c r="I43" s="47" t="str">
        <f t="shared" si="7"/>
        <v/>
      </c>
      <c r="J43" s="47" t="str">
        <f t="shared" si="7"/>
        <v/>
      </c>
      <c r="K43" s="47" t="str">
        <f t="shared" si="7"/>
        <v/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</row>
  </sheetData>
  <mergeCells count="3">
    <mergeCell ref="A2:B2"/>
    <mergeCell ref="A5:K5"/>
    <mergeCell ref="A24:K24"/>
  </mergeCells>
  <dataValidations>
    <dataValidation type="list" allowBlank="1" showErrorMessage="1" sqref="B17:K19">
      <formula1>'(ne pas modifier) LISTES'!$F$2:$F$57</formula1>
    </dataValidation>
    <dataValidation type="list" allowBlank="1" showErrorMessage="1" sqref="B14:K14">
      <formula1>'(ne pas modifier) LISTES'!$E$2:$E$12</formula1>
    </dataValidation>
    <dataValidation type="list" allowBlank="1" showErrorMessage="1" sqref="B16:K16">
      <formula1>'(ne pas modifier) LISTES'!$B$2:$B$5</formula1>
    </dataValidation>
    <dataValidation type="list" allowBlank="1" showErrorMessage="1" sqref="B9:K9">
      <formula1>'(ne pas modifier) LISTES'!$C$2:$C$17</formula1>
    </dataValidation>
    <dataValidation type="list" allowBlank="1" showErrorMessage="1" sqref="B8:K8 B11:K11 B13:K13">
      <formula1>'(ne pas modifier) LISTES'!$D$2:$D$7</formula1>
    </dataValidation>
    <dataValidation type="list" allowBlank="1" showErrorMessage="1" sqref="B10:K10">
      <formula1>'(ne pas modifier) BDD_REF'!$A$194:$A$203</formula1>
    </dataValidation>
    <dataValidation type="list" allowBlank="1" showErrorMessage="1" sqref="C2">
      <formula1>$AG$2:$AG$3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0.88"/>
    <col customWidth="1" min="2" max="26" width="10.0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14.25" customHeight="1">
      <c r="A2" s="58" t="s">
        <v>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61" t="s">
        <v>8</v>
      </c>
      <c r="C4" s="61" t="s">
        <v>9</v>
      </c>
      <c r="D4" s="61" t="s">
        <v>10</v>
      </c>
      <c r="E4" s="61" t="s">
        <v>11</v>
      </c>
      <c r="F4" s="61" t="s">
        <v>12</v>
      </c>
      <c r="G4" s="61" t="s">
        <v>13</v>
      </c>
      <c r="H4" s="61" t="s">
        <v>14</v>
      </c>
      <c r="I4" s="61" t="s">
        <v>15</v>
      </c>
      <c r="J4" s="61" t="s">
        <v>16</v>
      </c>
      <c r="K4" s="61" t="s">
        <v>17</v>
      </c>
      <c r="L4" s="61" t="s">
        <v>57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30" t="s">
        <v>58</v>
      </c>
      <c r="B5" s="62">
        <f>IF(OR('Eligibilité_projet'!B19="",'Eligibilité_projet'!B18="",'Eligibilité_projet'!B17=""),0,(VLOOKUP('Eligibilité_projet'!B19,'(ne pas modifier) BDD_REF'!$A$137:$B$191,2,FALSE)+VLOOKUP('Eligibilité_projet'!B18,'(ne pas modifier) BDD_REF'!$A$137:$B$191,2,FALSE)+VLOOKUP('Eligibilité_projet'!B17,'(ne pas modifier) BDD_REF'!$A$137:$B$191,2,FALSE))/3/1000)</f>
        <v>2.837679344</v>
      </c>
      <c r="C5" s="62">
        <f>IF(OR('Eligibilité_projet'!C19="",'Eligibilité_projet'!C18="",'Eligibilité_projet'!C17=""),0,(VLOOKUP('Eligibilité_projet'!C19,'(ne pas modifier) BDD_REF'!$A$137:$B$191,2,FALSE)+VLOOKUP('Eligibilité_projet'!C18,'(ne pas modifier) BDD_REF'!$A$137:$B$191,2,FALSE)+VLOOKUP('Eligibilité_projet'!C17,'(ne pas modifier) BDD_REF'!$A$137:$B$191,2,FALSE))/3/1000)</f>
        <v>0</v>
      </c>
      <c r="D5" s="62">
        <f>IF(OR('Eligibilité_projet'!D19="",'Eligibilité_projet'!D18="",'Eligibilité_projet'!D17=""),0,(VLOOKUP('Eligibilité_projet'!D19,'(ne pas modifier) BDD_REF'!$A$137:$B$191,2,FALSE)+VLOOKUP('Eligibilité_projet'!D18,'(ne pas modifier) BDD_REF'!$A$137:$B$191,2,FALSE)+VLOOKUP('Eligibilité_projet'!D17,'(ne pas modifier) BDD_REF'!$A$137:$B$191,2,FALSE))/3/1000)</f>
        <v>0</v>
      </c>
      <c r="E5" s="62">
        <f>IF(OR('Eligibilité_projet'!E19="",'Eligibilité_projet'!E18="",'Eligibilité_projet'!E17=""),0,(VLOOKUP('Eligibilité_projet'!E19,'(ne pas modifier) BDD_REF'!$A$137:$B$191,2,FALSE)+VLOOKUP('Eligibilité_projet'!E18,'(ne pas modifier) BDD_REF'!$A$137:$B$191,2,FALSE)+VLOOKUP('Eligibilité_projet'!E17,'(ne pas modifier) BDD_REF'!$A$137:$B$191,2,FALSE))/3/1000)</f>
        <v>0</v>
      </c>
      <c r="F5" s="62">
        <f>IF(OR('Eligibilité_projet'!F19="",'Eligibilité_projet'!F18="",'Eligibilité_projet'!F17=""),0,(VLOOKUP('Eligibilité_projet'!F19,'(ne pas modifier) BDD_REF'!$A$137:$B$191,2,FALSE)+VLOOKUP('Eligibilité_projet'!F18,'(ne pas modifier) BDD_REF'!$A$137:$B$191,2,FALSE)+VLOOKUP('Eligibilité_projet'!F17,'(ne pas modifier) BDD_REF'!$A$137:$B$191,2,FALSE))/3/1000)</f>
        <v>0</v>
      </c>
      <c r="G5" s="62">
        <f>IF(OR('Eligibilité_projet'!G19="",'Eligibilité_projet'!G18="",'Eligibilité_projet'!G17=""),0,(VLOOKUP('Eligibilité_projet'!G19,'(ne pas modifier) BDD_REF'!$A$137:$B$191,2,FALSE)+VLOOKUP('Eligibilité_projet'!G18,'(ne pas modifier) BDD_REF'!$A$137:$B$191,2,FALSE)+VLOOKUP('Eligibilité_projet'!G17,'(ne pas modifier) BDD_REF'!$A$137:$B$191,2,FALSE))/3/1000)</f>
        <v>0</v>
      </c>
      <c r="H5" s="62">
        <f>IF(OR('Eligibilité_projet'!H19="",'Eligibilité_projet'!H18="",'Eligibilité_projet'!H17=""),0,(VLOOKUP('Eligibilité_projet'!H19,'(ne pas modifier) BDD_REF'!$A$137:$B$191,2,FALSE)+VLOOKUP('Eligibilité_projet'!H18,'(ne pas modifier) BDD_REF'!$A$137:$B$191,2,FALSE)+VLOOKUP('Eligibilité_projet'!H17,'(ne pas modifier) BDD_REF'!$A$137:$B$191,2,FALSE))/3/1000)</f>
        <v>0</v>
      </c>
      <c r="I5" s="62">
        <f>IF(OR('Eligibilité_projet'!I19="",'Eligibilité_projet'!I18="",'Eligibilité_projet'!I17=""),0,(VLOOKUP('Eligibilité_projet'!I19,'(ne pas modifier) BDD_REF'!$A$137:$B$191,2,FALSE)+VLOOKUP('Eligibilité_projet'!I18,'(ne pas modifier) BDD_REF'!$A$137:$B$191,2,FALSE)+VLOOKUP('Eligibilité_projet'!I17,'(ne pas modifier) BDD_REF'!$A$137:$B$191,2,FALSE))/3/1000)</f>
        <v>0</v>
      </c>
      <c r="J5" s="62">
        <f>IF(OR('Eligibilité_projet'!J19="",'Eligibilité_projet'!J18="",'Eligibilité_projet'!J17=""),0,(VLOOKUP('Eligibilité_projet'!J19,'(ne pas modifier) BDD_REF'!$A$137:$B$191,2,FALSE)+VLOOKUP('Eligibilité_projet'!J18,'(ne pas modifier) BDD_REF'!$A$137:$B$191,2,FALSE)+VLOOKUP('Eligibilité_projet'!J17,'(ne pas modifier) BDD_REF'!$A$137:$B$191,2,FALSE))/3/1000)</f>
        <v>0</v>
      </c>
      <c r="K5" s="62">
        <f>IF(OR('Eligibilité_projet'!K19="",'Eligibilité_projet'!K18="",'Eligibilité_projet'!K17=""),0,(VLOOKUP('Eligibilité_projet'!K19,'(ne pas modifier) BDD_REF'!$A$137:$B$191,2,FALSE)+VLOOKUP('Eligibilité_projet'!K18,'(ne pas modifier) BDD_REF'!$A$137:$B$191,2,FALSE)+VLOOKUP('Eligibilité_projet'!K17,'(ne pas modifier) BDD_REF'!$A$137:$B$191,2,FALSE))/3/1000)</f>
        <v>0</v>
      </c>
      <c r="L5" s="62">
        <f t="shared" ref="L5:L7" si="1">SUM(B5:K5)</f>
        <v>2.837679344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30" t="s">
        <v>59</v>
      </c>
      <c r="B6" s="62">
        <f>IF('Eligibilité_projet'!B10="",0,VLOOKUP('Eligibilité_projet'!B10,'(ne pas modifier) BDD_REF'!$A$194:$B$203,2,FALSE)/1000)</f>
        <v>0</v>
      </c>
      <c r="C6" s="62">
        <f>IF('Eligibilité_projet'!C10="",0,VLOOKUP('Eligibilité_projet'!C10,'(ne pas modifier) BDD_REF'!$A$194:$B$203,2,FALSE)/1000)</f>
        <v>0</v>
      </c>
      <c r="D6" s="62">
        <f>IF('Eligibilité_projet'!D10="",0,VLOOKUP('Eligibilité_projet'!D10,'(ne pas modifier) BDD_REF'!$A$194:$B$203,2,FALSE)/1000)</f>
        <v>0</v>
      </c>
      <c r="E6" s="62">
        <f>IF('Eligibilité_projet'!E10="",0,VLOOKUP('Eligibilité_projet'!E10,'(ne pas modifier) BDD_REF'!$A$194:$B$203,2,FALSE)/1000)</f>
        <v>0</v>
      </c>
      <c r="F6" s="62">
        <f>IF('Eligibilité_projet'!F10="",0,VLOOKUP('Eligibilité_projet'!F10,'(ne pas modifier) BDD_REF'!$A$194:$B$203,2,FALSE)/1000)</f>
        <v>0</v>
      </c>
      <c r="G6" s="62">
        <f>IF('Eligibilité_projet'!G10="",0,VLOOKUP('Eligibilité_projet'!G10,'(ne pas modifier) BDD_REF'!$A$194:$B$203,2,FALSE)/1000)</f>
        <v>0</v>
      </c>
      <c r="H6" s="62">
        <f>IF('Eligibilité_projet'!H10="",0,VLOOKUP('Eligibilité_projet'!H10,'(ne pas modifier) BDD_REF'!$A$194:$B$203,2,FALSE)/1000)</f>
        <v>0</v>
      </c>
      <c r="I6" s="62">
        <f>IF('Eligibilité_projet'!I10="",0,VLOOKUP('Eligibilité_projet'!I10,'(ne pas modifier) BDD_REF'!$A$194:$B$203,2,FALSE)/1000)</f>
        <v>0</v>
      </c>
      <c r="J6" s="62">
        <f>IF('Eligibilité_projet'!J10="",0,VLOOKUP('Eligibilité_projet'!J10,'(ne pas modifier) BDD_REF'!$A$194:$B$203,2,FALSE)/1000)</f>
        <v>0</v>
      </c>
      <c r="K6" s="62">
        <f>IF('Eligibilité_projet'!K10="",0,VLOOKUP('Eligibilité_projet'!K10,'(ne pas modifier) BDD_REF'!$A$194:$B$203,2,FALSE)/1000)</f>
        <v>0</v>
      </c>
      <c r="L6" s="62">
        <f t="shared" si="1"/>
        <v>0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30" t="s">
        <v>60</v>
      </c>
      <c r="B7" s="62">
        <f>IF(OR('RECeff + REIamont (1)'!B5="pas de calcul possible",'RECeff + REIamont (1)'!B6="pas de calcul possible"),"pas de calcul possible",('RECeff + REIamont (1)'!B6-'RECeff + REIamont (1)'!B5)*5*'Eligibilité_projet'!B8)</f>
        <v>-52.49706787</v>
      </c>
      <c r="C7" s="62">
        <f>IF(OR('RECeff + REIamont (1)'!C5="pas de calcul possible",'RECeff + REIamont (1)'!C6="pas de calcul possible"),"pas de calcul possible",('RECeff + REIamont (1)'!C6-'RECeff + REIamont (1)'!C5)*5*'Eligibilité_projet'!C8)</f>
        <v>0</v>
      </c>
      <c r="D7" s="62">
        <f>IF(OR('RECeff + REIamont (1)'!D5="pas de calcul possible",'RECeff + REIamont (1)'!D6="pas de calcul possible"),"pas de calcul possible",('RECeff + REIamont (1)'!D6-'RECeff + REIamont (1)'!D5)*5*'Eligibilité_projet'!D8)</f>
        <v>0</v>
      </c>
      <c r="E7" s="62">
        <f>IF(OR('RECeff + REIamont (1)'!E5="pas de calcul possible",'RECeff + REIamont (1)'!E6="pas de calcul possible"),"pas de calcul possible",('RECeff + REIamont (1)'!E6-'RECeff + REIamont (1)'!E5)*5*'Eligibilité_projet'!E8)</f>
        <v>0</v>
      </c>
      <c r="F7" s="62">
        <f>IF(OR('RECeff + REIamont (1)'!F5="pas de calcul possible",'RECeff + REIamont (1)'!F6="pas de calcul possible"),"pas de calcul possible",('RECeff + REIamont (1)'!F6-'RECeff + REIamont (1)'!F5)*5*'Eligibilité_projet'!F8)</f>
        <v>0</v>
      </c>
      <c r="G7" s="62">
        <f>IF(OR('RECeff + REIamont (1)'!G5="pas de calcul possible",'RECeff + REIamont (1)'!G6="pas de calcul possible"),"pas de calcul possible",('RECeff + REIamont (1)'!G6-'RECeff + REIamont (1)'!G5)*5*'Eligibilité_projet'!G8)</f>
        <v>0</v>
      </c>
      <c r="H7" s="62">
        <f>IF(OR('RECeff + REIamont (1)'!H5="pas de calcul possible",'RECeff + REIamont (1)'!H6="pas de calcul possible"),"pas de calcul possible",('RECeff + REIamont (1)'!H6-'RECeff + REIamont (1)'!H5)*5*'Eligibilité_projet'!H8)</f>
        <v>0</v>
      </c>
      <c r="I7" s="62">
        <f>IF(OR('RECeff + REIamont (1)'!I5="pas de calcul possible",'RECeff + REIamont (1)'!I6="pas de calcul possible"),"pas de calcul possible",('RECeff + REIamont (1)'!I6-'RECeff + REIamont (1)'!I5)*5*'Eligibilité_projet'!I8)</f>
        <v>0</v>
      </c>
      <c r="J7" s="62">
        <f>IF(OR('RECeff + REIamont (1)'!J5="pas de calcul possible",'RECeff + REIamont (1)'!J6="pas de calcul possible"),"pas de calcul possible",('RECeff + REIamont (1)'!J6-'RECeff + REIamont (1)'!J5)*5*'Eligibilité_projet'!J8)</f>
        <v>0</v>
      </c>
      <c r="K7" s="62">
        <f>IF(OR('RECeff + REIamont (1)'!K5="pas de calcul possible",'RECeff + REIamont (1)'!K6="pas de calcul possible"),"pas de calcul possible",('RECeff + REIamont (1)'!K6-'RECeff + REIamont (1)'!K5)*5*'Eligibilité_projet'!K8)</f>
        <v>0</v>
      </c>
      <c r="L7" s="62">
        <f t="shared" si="1"/>
        <v>-52.49706787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A2:L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88"/>
    <col customWidth="1" min="2" max="2" width="47.13"/>
    <col customWidth="1" min="3" max="33" width="10.0"/>
  </cols>
  <sheetData>
    <row r="1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ht="36.0" customHeight="1">
      <c r="A2" s="18"/>
      <c r="B2" s="63" t="s">
        <v>61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ht="28.5" customHeight="1">
      <c r="A4" s="19"/>
      <c r="B4" s="19"/>
      <c r="C4" s="61" t="s">
        <v>8</v>
      </c>
      <c r="D4" s="61" t="s">
        <v>9</v>
      </c>
      <c r="E4" s="61" t="s">
        <v>10</v>
      </c>
      <c r="F4" s="61" t="s">
        <v>11</v>
      </c>
      <c r="G4" s="61" t="s">
        <v>12</v>
      </c>
      <c r="H4" s="61" t="s">
        <v>13</v>
      </c>
      <c r="I4" s="61" t="s">
        <v>14</v>
      </c>
      <c r="J4" s="61" t="s">
        <v>15</v>
      </c>
      <c r="K4" s="61" t="s">
        <v>16</v>
      </c>
      <c r="L4" s="61" t="s">
        <v>17</v>
      </c>
      <c r="M4" s="64" t="s">
        <v>57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</row>
    <row r="5">
      <c r="A5" s="18"/>
      <c r="B5" s="30" t="s">
        <v>62</v>
      </c>
      <c r="C5" s="65">
        <f>IF(OR('Eligibilité_projet'!B19="",'Eligibilité_projet'!B18="",'Eligibilité_projet'!B17=""),0,(VLOOKUP('Eligibilité_projet'!B19,'(ne pas modifier) BDD_REF'!$A$137:$B$191,2,FALSE)+VLOOKUP('Eligibilité_projet'!B18,'(ne pas modifier) BDD_REF'!$A$137:$B$191,2,FALSE)+VLOOKUP('Eligibilité_projet'!B17,'(ne pas modifier) BDD_REF'!$A$137:$B$191,2,FALSE))/3/1000)</f>
        <v>2.837679344</v>
      </c>
      <c r="D5" s="65">
        <f>IF(OR('Eligibilité_projet'!C19="",'Eligibilité_projet'!C18="",'Eligibilité_projet'!C17=""),0,(VLOOKUP('Eligibilité_projet'!C19,'(ne pas modifier) BDD_REF'!$A$137:$B$191,2,FALSE)+VLOOKUP('Eligibilité_projet'!C18,'(ne pas modifier) BDD_REF'!$A$137:$B$191,2,FALSE)+VLOOKUP('Eligibilité_projet'!C17,'(ne pas modifier) BDD_REF'!$A$137:$B$191,2,FALSE))/3/1000)</f>
        <v>0</v>
      </c>
      <c r="E5" s="65">
        <f>IF(OR('Eligibilité_projet'!D19="",'Eligibilité_projet'!D18="",'Eligibilité_projet'!D17=""),0,(VLOOKUP('Eligibilité_projet'!D19,'(ne pas modifier) BDD_REF'!$A$137:$B$191,2,FALSE)+VLOOKUP('Eligibilité_projet'!D18,'(ne pas modifier) BDD_REF'!$A$137:$B$191,2,FALSE)+VLOOKUP('Eligibilité_projet'!D17,'(ne pas modifier) BDD_REF'!$A$137:$B$191,2,FALSE))/3/1000)</f>
        <v>0</v>
      </c>
      <c r="F5" s="65">
        <f>IF(OR('Eligibilité_projet'!E19="",'Eligibilité_projet'!E18="",'Eligibilité_projet'!E17=""),0,(VLOOKUP('Eligibilité_projet'!E19,'(ne pas modifier) BDD_REF'!$A$137:$B$191,2,FALSE)+VLOOKUP('Eligibilité_projet'!E18,'(ne pas modifier) BDD_REF'!$A$137:$B$191,2,FALSE)+VLOOKUP('Eligibilité_projet'!E17,'(ne pas modifier) BDD_REF'!$A$137:$B$191,2,FALSE))/3/1000)</f>
        <v>0</v>
      </c>
      <c r="G5" s="65">
        <f>IF(OR('Eligibilité_projet'!F19="",'Eligibilité_projet'!F18="",'Eligibilité_projet'!F17=""),0,(VLOOKUP('Eligibilité_projet'!F19,'(ne pas modifier) BDD_REF'!$A$137:$B$191,2,FALSE)+VLOOKUP('Eligibilité_projet'!F18,'(ne pas modifier) BDD_REF'!$A$137:$B$191,2,FALSE)+VLOOKUP('Eligibilité_projet'!F17,'(ne pas modifier) BDD_REF'!$A$137:$B$191,2,FALSE))/3/1000)</f>
        <v>0</v>
      </c>
      <c r="H5" s="65">
        <f>IF(OR('Eligibilité_projet'!G19="",'Eligibilité_projet'!G18="",'Eligibilité_projet'!G17=""),0,(VLOOKUP('Eligibilité_projet'!G19,'(ne pas modifier) BDD_REF'!$A$137:$B$191,2,FALSE)+VLOOKUP('Eligibilité_projet'!G18,'(ne pas modifier) BDD_REF'!$A$137:$B$191,2,FALSE)+VLOOKUP('Eligibilité_projet'!G17,'(ne pas modifier) BDD_REF'!$A$137:$B$191,2,FALSE))/3/1000)</f>
        <v>0</v>
      </c>
      <c r="I5" s="65">
        <f>IF(OR('Eligibilité_projet'!H19="",'Eligibilité_projet'!H18="",'Eligibilité_projet'!H17=""),0,(VLOOKUP('Eligibilité_projet'!H19,'(ne pas modifier) BDD_REF'!$A$137:$B$191,2,FALSE)+VLOOKUP('Eligibilité_projet'!H18,'(ne pas modifier) BDD_REF'!$A$137:$B$191,2,FALSE)+VLOOKUP('Eligibilité_projet'!H17,'(ne pas modifier) BDD_REF'!$A$137:$B$191,2,FALSE))/3/1000)</f>
        <v>0</v>
      </c>
      <c r="J5" s="65">
        <f>IF(OR('Eligibilité_projet'!I19="",'Eligibilité_projet'!I18="",'Eligibilité_projet'!I17=""),0,(VLOOKUP('Eligibilité_projet'!I19,'(ne pas modifier) BDD_REF'!$A$137:$B$191,2,FALSE)+VLOOKUP('Eligibilité_projet'!I18,'(ne pas modifier) BDD_REF'!$A$137:$B$191,2,FALSE)+VLOOKUP('Eligibilité_projet'!I17,'(ne pas modifier) BDD_REF'!$A$137:$B$191,2,FALSE))/3/1000)</f>
        <v>0</v>
      </c>
      <c r="K5" s="65">
        <f>IF(OR('Eligibilité_projet'!J19="",'Eligibilité_projet'!J18="",'Eligibilité_projet'!J17=""),0,(VLOOKUP('Eligibilité_projet'!J19,'(ne pas modifier) BDD_REF'!$A$137:$B$191,2,FALSE)+VLOOKUP('Eligibilité_projet'!J18,'(ne pas modifier) BDD_REF'!$A$137:$B$191,2,FALSE)+VLOOKUP('Eligibilité_projet'!J17,'(ne pas modifier) BDD_REF'!$A$137:$B$191,2,FALSE))/3/1000)</f>
        <v>0</v>
      </c>
      <c r="L5" s="65">
        <f>IF(OR('Eligibilité_projet'!K19="",'Eligibilité_projet'!K18="",'Eligibilité_projet'!K17=""),0,(VLOOKUP('Eligibilité_projet'!K19,'(ne pas modifier) BDD_REF'!$A$137:$B$191,2,FALSE)+VLOOKUP('Eligibilité_projet'!K18,'(ne pas modifier) BDD_REF'!$A$137:$B$191,2,FALSE)+VLOOKUP('Eligibilité_projet'!K17,'(ne pas modifier) BDD_REF'!$A$137:$B$191,2,FALSE))/3/1000)</f>
        <v>0</v>
      </c>
      <c r="M5" s="65">
        <f>SUM(C5:L5)</f>
        <v>2.837679344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</row>
    <row r="6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>
      <c r="A7" s="61" t="s">
        <v>63</v>
      </c>
      <c r="B7" s="45" t="s">
        <v>64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65">
        <f t="shared" ref="M7:M142" si="1">SUM(C7:L7)</f>
        <v>0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</row>
    <row r="8">
      <c r="A8" s="18"/>
      <c r="B8" s="45" t="s">
        <v>65</v>
      </c>
      <c r="C8" s="66">
        <v>430.5</v>
      </c>
      <c r="D8" s="31"/>
      <c r="E8" s="31"/>
      <c r="F8" s="31"/>
      <c r="G8" s="31"/>
      <c r="H8" s="31"/>
      <c r="I8" s="31"/>
      <c r="J8" s="31"/>
      <c r="K8" s="31"/>
      <c r="L8" s="31"/>
      <c r="M8" s="65">
        <f t="shared" si="1"/>
        <v>430.5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>
      <c r="A9" s="18"/>
      <c r="B9" s="45" t="s">
        <v>66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65">
        <f t="shared" si="1"/>
        <v>0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>
      <c r="A10" s="18"/>
      <c r="B10" s="67" t="s">
        <v>67</v>
      </c>
      <c r="C10" s="65">
        <f>C7*'(ne pas modifier) BDD_REF'!$B$206 + (C8+C9)*'(ne pas modifier) BDD_REF'!$B$207</f>
        <v>2.583</v>
      </c>
      <c r="D10" s="65">
        <f>D7*'(ne pas modifier) BDD_REF'!$B$206 + (D8+D9)*'(ne pas modifier) BDD_REF'!$B$207</f>
        <v>0</v>
      </c>
      <c r="E10" s="65">
        <f>E7*'(ne pas modifier) BDD_REF'!$B$206 + (E8+E9)*'(ne pas modifier) BDD_REF'!$B$207</f>
        <v>0</v>
      </c>
      <c r="F10" s="65">
        <f>F7*'(ne pas modifier) BDD_REF'!$B$206 + (F8+F9)*'(ne pas modifier) BDD_REF'!$B$207</f>
        <v>0</v>
      </c>
      <c r="G10" s="65">
        <f>G7*'(ne pas modifier) BDD_REF'!$B$206 + (G8+G9)*'(ne pas modifier) BDD_REF'!$B$207</f>
        <v>0</v>
      </c>
      <c r="H10" s="65">
        <f>H7*'(ne pas modifier) BDD_REF'!$B$206 + (H8+H9)*'(ne pas modifier) BDD_REF'!$B$207</f>
        <v>0</v>
      </c>
      <c r="I10" s="65">
        <f>I7*'(ne pas modifier) BDD_REF'!$B$206 + (I8+I9)*'(ne pas modifier) BDD_REF'!$B$207</f>
        <v>0</v>
      </c>
      <c r="J10" s="65">
        <f>J7*'(ne pas modifier) BDD_REF'!$B$206 + (J8+J9)*'(ne pas modifier) BDD_REF'!$B$207</f>
        <v>0</v>
      </c>
      <c r="K10" s="65">
        <f>K7*'(ne pas modifier) BDD_REF'!$B$206 + (K8+K9)*'(ne pas modifier) BDD_REF'!$B$207</f>
        <v>0</v>
      </c>
      <c r="L10" s="65">
        <f>L7*'(ne pas modifier) BDD_REF'!$B$206 + (L8+L9)*'(ne pas modifier) BDD_REF'!$B$207</f>
        <v>0</v>
      </c>
      <c r="M10" s="65">
        <f t="shared" si="1"/>
        <v>2.583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>
      <c r="A11" s="18"/>
      <c r="B11" s="67" t="s">
        <v>68</v>
      </c>
      <c r="C11" s="65">
        <f>((C7*'(ne pas modifier) BDD_REF'!$B$219)+('RECeff + REIamont (2)'!C8+'RECeff + REIamont (2)'!C9)*'(ne pas modifier) BDD_REF'!$B$220)*'(ne pas modifier) BDD_REF'!$B$208</f>
        <v>0.90405</v>
      </c>
      <c r="D11" s="65">
        <f>((D7*'(ne pas modifier) BDD_REF'!$B$219)+('RECeff + REIamont (2)'!D8+'RECeff + REIamont (2)'!D9)*'(ne pas modifier) BDD_REF'!$B$220)*'(ne pas modifier) BDD_REF'!$B$208</f>
        <v>0</v>
      </c>
      <c r="E11" s="65">
        <f>((E7*'(ne pas modifier) BDD_REF'!$B$219)+('RECeff + REIamont (2)'!E8+'RECeff + REIamont (2)'!E9)*'(ne pas modifier) BDD_REF'!$B$220)*'(ne pas modifier) BDD_REF'!$B$208</f>
        <v>0</v>
      </c>
      <c r="F11" s="65">
        <f>((F7*'(ne pas modifier) BDD_REF'!$B$219)+('RECeff + REIamont (2)'!F8+'RECeff + REIamont (2)'!F9)*'(ne pas modifier) BDD_REF'!$B$220)*'(ne pas modifier) BDD_REF'!$B$208</f>
        <v>0</v>
      </c>
      <c r="G11" s="65">
        <f>((G7*'(ne pas modifier) BDD_REF'!$B$219)+('RECeff + REIamont (2)'!G8+'RECeff + REIamont (2)'!G9)*'(ne pas modifier) BDD_REF'!$B$220)*'(ne pas modifier) BDD_REF'!$B$208</f>
        <v>0</v>
      </c>
      <c r="H11" s="65">
        <f>((H7*'(ne pas modifier) BDD_REF'!$B$219)+('RECeff + REIamont (2)'!H8+'RECeff + REIamont (2)'!H9)*'(ne pas modifier) BDD_REF'!$B$220)*'(ne pas modifier) BDD_REF'!$B$208</f>
        <v>0</v>
      </c>
      <c r="I11" s="65">
        <f>((I7*'(ne pas modifier) BDD_REF'!$B$219)+('RECeff + REIamont (2)'!I8+'RECeff + REIamont (2)'!I9)*'(ne pas modifier) BDD_REF'!$B$220)*'(ne pas modifier) BDD_REF'!$B$208</f>
        <v>0</v>
      </c>
      <c r="J11" s="65">
        <f>((J7*'(ne pas modifier) BDD_REF'!$B$219)+('RECeff + REIamont (2)'!J8+'RECeff + REIamont (2)'!J9)*'(ne pas modifier) BDD_REF'!$B$220)*'(ne pas modifier) BDD_REF'!$B$208</f>
        <v>0</v>
      </c>
      <c r="K11" s="65">
        <f>((K7*'(ne pas modifier) BDD_REF'!$B$219)+('RECeff + REIamont (2)'!K8+'RECeff + REIamont (2)'!K9)*'(ne pas modifier) BDD_REF'!$B$220)*'(ne pas modifier) BDD_REF'!$B$208</f>
        <v>0</v>
      </c>
      <c r="L11" s="65">
        <f>((L7*'(ne pas modifier) BDD_REF'!$B$219)+('RECeff + REIamont (2)'!L8+'RECeff + REIamont (2)'!L9)*'(ne pas modifier) BDD_REF'!$B$220)*'(ne pas modifier) BDD_REF'!$B$208</f>
        <v>0</v>
      </c>
      <c r="M11" s="65">
        <f t="shared" si="1"/>
        <v>0.90405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>
      <c r="A12" s="18"/>
      <c r="B12" s="67" t="s">
        <v>69</v>
      </c>
      <c r="C12" s="65">
        <f>(C7+C8+C9)*'(ne pas modifier) BDD_REF'!$B$221*'(ne pas modifier) BDD_REF'!$B$209</f>
        <v>1.13652</v>
      </c>
      <c r="D12" s="65">
        <f>(D7+D8+D9)*'(ne pas modifier) BDD_REF'!$B$221*'(ne pas modifier) BDD_REF'!$B$209</f>
        <v>0</v>
      </c>
      <c r="E12" s="65">
        <f>(E7+E8+E9)*'(ne pas modifier) BDD_REF'!$B$221*'(ne pas modifier) BDD_REF'!$B$209</f>
        <v>0</v>
      </c>
      <c r="F12" s="65">
        <f>(F7+F8+F9)*'(ne pas modifier) BDD_REF'!$B$221*'(ne pas modifier) BDD_REF'!$B$209</f>
        <v>0</v>
      </c>
      <c r="G12" s="65">
        <f>(G7+G8+G9)*'(ne pas modifier) BDD_REF'!$B$221*'(ne pas modifier) BDD_REF'!$B$209</f>
        <v>0</v>
      </c>
      <c r="H12" s="65">
        <f>(H7+H8+H9)*'(ne pas modifier) BDD_REF'!$B$221*'(ne pas modifier) BDD_REF'!$B$209</f>
        <v>0</v>
      </c>
      <c r="I12" s="65">
        <f>(I7+I8+I9)*'(ne pas modifier) BDD_REF'!$B$221*'(ne pas modifier) BDD_REF'!$B$209</f>
        <v>0</v>
      </c>
      <c r="J12" s="65">
        <f>(J7+J8+J9)*'(ne pas modifier) BDD_REF'!$B$221*'(ne pas modifier) BDD_REF'!$B$209</f>
        <v>0</v>
      </c>
      <c r="K12" s="65">
        <f>(K7+K8+K9)*'(ne pas modifier) BDD_REF'!$B$221*'(ne pas modifier) BDD_REF'!$B$209</f>
        <v>0</v>
      </c>
      <c r="L12" s="65">
        <f>(L7+L8+L9)*'(ne pas modifier) BDD_REF'!$B$221*'(ne pas modifier) BDD_REF'!$B$209</f>
        <v>0</v>
      </c>
      <c r="M12" s="65">
        <f t="shared" si="1"/>
        <v>1.13652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>
      <c r="A13" s="18"/>
      <c r="B13" s="45" t="s">
        <v>70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65">
        <f t="shared" si="1"/>
        <v>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>
      <c r="A14" s="18"/>
      <c r="B14" s="45" t="s">
        <v>71</v>
      </c>
      <c r="C14" s="66">
        <v>130.0</v>
      </c>
      <c r="D14" s="31"/>
      <c r="E14" s="31"/>
      <c r="F14" s="31"/>
      <c r="G14" s="31"/>
      <c r="H14" s="31"/>
      <c r="I14" s="31"/>
      <c r="J14" s="31"/>
      <c r="K14" s="31"/>
      <c r="L14" s="31"/>
      <c r="M14" s="65">
        <f t="shared" si="1"/>
        <v>130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>
      <c r="A15" s="18"/>
      <c r="B15" s="45" t="s">
        <v>72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65">
        <f t="shared" si="1"/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>
      <c r="A16" s="18"/>
      <c r="B16" s="45" t="s">
        <v>73</v>
      </c>
      <c r="C16" s="31">
        <v>0.0</v>
      </c>
      <c r="D16" s="31"/>
      <c r="E16" s="31"/>
      <c r="F16" s="31"/>
      <c r="G16" s="31"/>
      <c r="H16" s="31"/>
      <c r="I16" s="31"/>
      <c r="J16" s="31"/>
      <c r="K16" s="31"/>
      <c r="L16" s="31"/>
      <c r="M16" s="65">
        <f t="shared" si="1"/>
        <v>0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>
      <c r="A17" s="18"/>
      <c r="B17" s="45" t="s">
        <v>74</v>
      </c>
      <c r="C17" s="31">
        <v>0.0</v>
      </c>
      <c r="D17" s="31"/>
      <c r="E17" s="31"/>
      <c r="F17" s="31"/>
      <c r="G17" s="31"/>
      <c r="H17" s="31"/>
      <c r="I17" s="31"/>
      <c r="J17" s="31"/>
      <c r="K17" s="31"/>
      <c r="L17" s="31"/>
      <c r="M17" s="65">
        <f t="shared" si="1"/>
        <v>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</row>
    <row r="18">
      <c r="A18" s="18"/>
      <c r="B18" s="45" t="s">
        <v>75</v>
      </c>
      <c r="C18" s="31">
        <v>0.0</v>
      </c>
      <c r="D18" s="31"/>
      <c r="E18" s="31"/>
      <c r="F18" s="31"/>
      <c r="G18" s="31"/>
      <c r="H18" s="31"/>
      <c r="I18" s="31"/>
      <c r="J18" s="31"/>
      <c r="K18" s="31"/>
      <c r="L18" s="31"/>
      <c r="M18" s="65">
        <f t="shared" si="1"/>
        <v>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>
      <c r="A19" s="18"/>
      <c r="B19" s="30" t="s">
        <v>76</v>
      </c>
      <c r="C19" s="65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0.39923</v>
      </c>
      <c r="D19" s="65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65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65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65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65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65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65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65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65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65">
        <f t="shared" si="1"/>
        <v>0.39923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>
      <c r="A20" s="18"/>
      <c r="B20" s="45" t="s">
        <v>77</v>
      </c>
      <c r="C20" s="66">
        <v>125.0</v>
      </c>
      <c r="D20" s="31"/>
      <c r="E20" s="31"/>
      <c r="F20" s="31"/>
      <c r="G20" s="31"/>
      <c r="H20" s="31"/>
      <c r="I20" s="31"/>
      <c r="J20" s="31"/>
      <c r="K20" s="31"/>
      <c r="L20" s="31"/>
      <c r="M20" s="65">
        <f t="shared" si="1"/>
        <v>125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ht="15.75" customHeight="1">
      <c r="A21" s="18"/>
      <c r="B21" s="30" t="s">
        <v>78</v>
      </c>
      <c r="C21" s="65">
        <f>(C20*'(ne pas modifier) BDD_REF'!$B$210)/1000</f>
        <v>0.007125</v>
      </c>
      <c r="D21" s="65">
        <f>(D20*'(ne pas modifier) BDD_REF'!$B$210)/1000</f>
        <v>0</v>
      </c>
      <c r="E21" s="65">
        <f>(E20*'(ne pas modifier) BDD_REF'!$B$210)/1000</f>
        <v>0</v>
      </c>
      <c r="F21" s="65">
        <f>(F20*'(ne pas modifier) BDD_REF'!$B$210)/1000</f>
        <v>0</v>
      </c>
      <c r="G21" s="65">
        <f>(G20*'(ne pas modifier) BDD_REF'!$B$210)/1000</f>
        <v>0</v>
      </c>
      <c r="H21" s="65">
        <f>(H20*'(ne pas modifier) BDD_REF'!$B$210)/1000</f>
        <v>0</v>
      </c>
      <c r="I21" s="65">
        <f>(I20*'(ne pas modifier) BDD_REF'!$B$210)/1000</f>
        <v>0</v>
      </c>
      <c r="J21" s="65">
        <f>(J20*'(ne pas modifier) BDD_REF'!$B$210)/1000</f>
        <v>0</v>
      </c>
      <c r="K21" s="65">
        <f>(K20*'(ne pas modifier) BDD_REF'!$B$210)/1000</f>
        <v>0</v>
      </c>
      <c r="L21" s="65">
        <f>(L20*'(ne pas modifier) BDD_REF'!$B$210)/1000</f>
        <v>0</v>
      </c>
      <c r="M21" s="65">
        <f t="shared" si="1"/>
        <v>0.007125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ht="15.75" customHeight="1">
      <c r="A22" s="68"/>
      <c r="B22" s="67" t="s">
        <v>79</v>
      </c>
      <c r="C22" s="69">
        <f t="shared" ref="C22:L22" si="2">C19+C21</f>
        <v>0.406355</v>
      </c>
      <c r="D22" s="69">
        <f t="shared" si="2"/>
        <v>0</v>
      </c>
      <c r="E22" s="69">
        <f t="shared" si="2"/>
        <v>0</v>
      </c>
      <c r="F22" s="69">
        <f t="shared" si="2"/>
        <v>0</v>
      </c>
      <c r="G22" s="69">
        <f t="shared" si="2"/>
        <v>0</v>
      </c>
      <c r="H22" s="69">
        <f t="shared" si="2"/>
        <v>0</v>
      </c>
      <c r="I22" s="69">
        <f t="shared" si="2"/>
        <v>0</v>
      </c>
      <c r="J22" s="69">
        <f t="shared" si="2"/>
        <v>0</v>
      </c>
      <c r="K22" s="69">
        <f t="shared" si="2"/>
        <v>0</v>
      </c>
      <c r="L22" s="69">
        <f t="shared" si="2"/>
        <v>0</v>
      </c>
      <c r="M22" s="65">
        <f t="shared" si="1"/>
        <v>0.406355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</row>
    <row r="23" ht="15.75" customHeight="1">
      <c r="A23" s="18"/>
      <c r="B23" s="45" t="s">
        <v>80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65">
        <f t="shared" si="1"/>
        <v>0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</row>
    <row r="24" ht="15.75" customHeight="1">
      <c r="A24" s="18"/>
      <c r="B24" s="45" t="s">
        <v>81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65">
        <f t="shared" si="1"/>
        <v>0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</row>
    <row r="25" ht="15.75" customHeight="1">
      <c r="A25" s="18"/>
      <c r="B25" s="30" t="s">
        <v>82</v>
      </c>
      <c r="C25" s="65">
        <f>(C7*'(ne pas modifier) BDD_REF'!$B$211+'RECeff + REIamont (2)'!C23*'(ne pas modifier) BDD_REF'!$B$212+'RECeff + REIamont (2)'!C24*'(ne pas modifier) BDD_REF'!$B$213)/1000</f>
        <v>0</v>
      </c>
      <c r="D25" s="65">
        <f>(D7*'(ne pas modifier) BDD_REF'!$B$211+'RECeff + REIamont (2)'!D23*'(ne pas modifier) BDD_REF'!$B$212+'RECeff + REIamont (2)'!D24*'(ne pas modifier) BDD_REF'!$B$213)/1000</f>
        <v>0</v>
      </c>
      <c r="E25" s="65">
        <f>(E7*'(ne pas modifier) BDD_REF'!$B$211+'RECeff + REIamont (2)'!E23*'(ne pas modifier) BDD_REF'!$B$212+'RECeff + REIamont (2)'!E24*'(ne pas modifier) BDD_REF'!$B$213)/1000</f>
        <v>0</v>
      </c>
      <c r="F25" s="65">
        <f>(F7*'(ne pas modifier) BDD_REF'!$B$211+'RECeff + REIamont (2)'!F23*'(ne pas modifier) BDD_REF'!$B$212+'RECeff + REIamont (2)'!F24*'(ne pas modifier) BDD_REF'!$B$213)/1000</f>
        <v>0</v>
      </c>
      <c r="G25" s="65">
        <f>(G7*'(ne pas modifier) BDD_REF'!$B$211+'RECeff + REIamont (2)'!G23*'(ne pas modifier) BDD_REF'!$B$212+'RECeff + REIamont (2)'!G24*'(ne pas modifier) BDD_REF'!$B$213)/1000</f>
        <v>0</v>
      </c>
      <c r="H25" s="65">
        <f>(H7*'(ne pas modifier) BDD_REF'!$B$211+'RECeff + REIamont (2)'!H23*'(ne pas modifier) BDD_REF'!$B$212+'RECeff + REIamont (2)'!H24*'(ne pas modifier) BDD_REF'!$B$213)/1000</f>
        <v>0</v>
      </c>
      <c r="I25" s="65">
        <f>(I7*'(ne pas modifier) BDD_REF'!$B$211+'RECeff + REIamont (2)'!I23*'(ne pas modifier) BDD_REF'!$B$212+'RECeff + REIamont (2)'!I24*'(ne pas modifier) BDD_REF'!$B$213)/1000</f>
        <v>0</v>
      </c>
      <c r="J25" s="65">
        <f>(J7*'(ne pas modifier) BDD_REF'!$B$211+'RECeff + REIamont (2)'!J23*'(ne pas modifier) BDD_REF'!$B$212+'RECeff + REIamont (2)'!J24*'(ne pas modifier) BDD_REF'!$B$213)/1000</f>
        <v>0</v>
      </c>
      <c r="K25" s="65">
        <f>(K7*'(ne pas modifier) BDD_REF'!$B$211+'RECeff + REIamont (2)'!K23*'(ne pas modifier) BDD_REF'!$B$212+'RECeff + REIamont (2)'!K24*'(ne pas modifier) BDD_REF'!$B$213)/1000</f>
        <v>0</v>
      </c>
      <c r="L25" s="65">
        <f>(L7*'(ne pas modifier) BDD_REF'!$B$211+'RECeff + REIamont (2)'!L23*'(ne pas modifier) BDD_REF'!$B$212+'RECeff + REIamont (2)'!L24*'(ne pas modifier) BDD_REF'!$B$213)/1000</f>
        <v>0</v>
      </c>
      <c r="M25" s="65">
        <f t="shared" si="1"/>
        <v>0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</row>
    <row r="26" ht="15.75" hidden="1" customHeight="1">
      <c r="A26" s="18"/>
      <c r="B26" s="30" t="s">
        <v>83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>
        <f t="shared" si="1"/>
        <v>0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</row>
    <row r="27" ht="15.75" customHeight="1">
      <c r="A27" s="70" t="s">
        <v>84</v>
      </c>
      <c r="B27" s="45" t="s">
        <v>85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65">
        <f t="shared" si="1"/>
        <v>0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</row>
    <row r="28" ht="15.75" customHeight="1">
      <c r="A28" s="18"/>
      <c r="B28" s="45" t="s">
        <v>86</v>
      </c>
      <c r="C28" s="31">
        <v>1.21</v>
      </c>
      <c r="D28" s="31"/>
      <c r="E28" s="31"/>
      <c r="F28" s="31"/>
      <c r="G28" s="31"/>
      <c r="H28" s="31"/>
      <c r="I28" s="31"/>
      <c r="J28" s="31"/>
      <c r="K28" s="31"/>
      <c r="L28" s="31"/>
      <c r="M28" s="65">
        <f t="shared" si="1"/>
        <v>1.21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</row>
    <row r="29" ht="15.75" customHeight="1">
      <c r="A29" s="18"/>
      <c r="B29" s="45" t="s">
        <v>87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65">
        <f t="shared" si="1"/>
        <v>0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</row>
    <row r="30" ht="15.75" customHeight="1">
      <c r="A30" s="18"/>
      <c r="B30" s="45" t="s">
        <v>88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65">
        <f t="shared" si="1"/>
        <v>0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ht="15.75" customHeight="1">
      <c r="A31" s="18"/>
      <c r="B31" s="30" t="s">
        <v>89</v>
      </c>
      <c r="C31" s="65">
        <f>(C27*'(ne pas modifier) BDD_REF'!$B$214+'RECeff + REIamont (2)'!C28*'(ne pas modifier) BDD_REF'!$B$215+'RECeff + REIamont (2)'!C29*'(ne pas modifier) BDD_REF'!$B$216+'RECeff + REIamont (2)'!C30*'(ne pas modifier) BDD_REF'!$B$217)/1000</f>
        <v>0.01087185</v>
      </c>
      <c r="D31" s="65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65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65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65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65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65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65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65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65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65">
        <f t="shared" si="1"/>
        <v>0.01087185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ht="15.75" customHeight="1">
      <c r="A32" s="68"/>
      <c r="B32" s="67" t="s">
        <v>90</v>
      </c>
      <c r="C32" s="69">
        <f t="shared" ref="C32:L32" si="3">C25+C26+C31</f>
        <v>0.01087185</v>
      </c>
      <c r="D32" s="69">
        <f t="shared" si="3"/>
        <v>0</v>
      </c>
      <c r="E32" s="69">
        <f t="shared" si="3"/>
        <v>0</v>
      </c>
      <c r="F32" s="69">
        <f t="shared" si="3"/>
        <v>0</v>
      </c>
      <c r="G32" s="69">
        <f t="shared" si="3"/>
        <v>0</v>
      </c>
      <c r="H32" s="69">
        <f t="shared" si="3"/>
        <v>0</v>
      </c>
      <c r="I32" s="69">
        <f t="shared" si="3"/>
        <v>0</v>
      </c>
      <c r="J32" s="69">
        <f t="shared" si="3"/>
        <v>0</v>
      </c>
      <c r="K32" s="69">
        <f t="shared" si="3"/>
        <v>0</v>
      </c>
      <c r="L32" s="69">
        <f t="shared" si="3"/>
        <v>0</v>
      </c>
      <c r="M32" s="65">
        <f t="shared" si="1"/>
        <v>0.01087185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</row>
    <row r="33" ht="15.75" customHeight="1">
      <c r="A33" s="68"/>
      <c r="B33" s="71" t="s">
        <v>91</v>
      </c>
      <c r="C33" s="71">
        <f>((C10+C11+C12)/1000*44/28*'(ne pas modifier) BDD_REF'!$B$231)+'RECeff + REIamont (2)'!C22+'RECeff + REIamont (2)'!C32</f>
        <v>2.3426135</v>
      </c>
      <c r="D33" s="71">
        <f>((D10+D11+D12)/1000*44/28*'(ne pas modifier) BDD_REF'!$B$231)+'RECeff + REIamont (2)'!D22+'RECeff + REIamont (2)'!D32</f>
        <v>0</v>
      </c>
      <c r="E33" s="71">
        <f>((E10+E11+E12)/1000*44/28*'(ne pas modifier) BDD_REF'!$B$231)+'RECeff + REIamont (2)'!E22+'RECeff + REIamont (2)'!E32</f>
        <v>0</v>
      </c>
      <c r="F33" s="71">
        <f>((F10+F11+F12)/1000*44/28*'(ne pas modifier) BDD_REF'!$B$231)+'RECeff + REIamont (2)'!F22+'RECeff + REIamont (2)'!F32</f>
        <v>0</v>
      </c>
      <c r="G33" s="71">
        <f>((G10+G11+G12)/1000*44/28*'(ne pas modifier) BDD_REF'!$B$231)+'RECeff + REIamont (2)'!G22+'RECeff + REIamont (2)'!G32</f>
        <v>0</v>
      </c>
      <c r="H33" s="71">
        <f>((H10+H11+H12)/1000*44/28*'(ne pas modifier) BDD_REF'!$B$231)+'RECeff + REIamont (2)'!H22+'RECeff + REIamont (2)'!H32</f>
        <v>0</v>
      </c>
      <c r="I33" s="71">
        <f>((I10+I11+I12)/1000*44/28*'(ne pas modifier) BDD_REF'!$B$231)+'RECeff + REIamont (2)'!I22+'RECeff + REIamont (2)'!I32</f>
        <v>0</v>
      </c>
      <c r="J33" s="71">
        <f>((J10+J11+J12)/1000*44/28*'(ne pas modifier) BDD_REF'!$B$231)+'RECeff + REIamont (2)'!J22+'RECeff + REIamont (2)'!J32</f>
        <v>0</v>
      </c>
      <c r="K33" s="71">
        <f>((K10+K11+K12)/1000*44/28*'(ne pas modifier) BDD_REF'!$B$231)+'RECeff + REIamont (2)'!K22+'RECeff + REIamont (2)'!K32</f>
        <v>0</v>
      </c>
      <c r="L33" s="71">
        <f>((L10+L11+L12)/1000*44/28*'(ne pas modifier) BDD_REF'!$B$231)+'RECeff + REIamont (2)'!L22+'RECeff + REIamont (2)'!L32</f>
        <v>0</v>
      </c>
      <c r="M33" s="71">
        <f t="shared" si="1"/>
        <v>2.3426135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</row>
    <row r="34" ht="15.75" customHeight="1">
      <c r="A34" s="61" t="s">
        <v>92</v>
      </c>
      <c r="B34" s="45" t="s">
        <v>64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65">
        <f t="shared" si="1"/>
        <v>0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ht="15.75" customHeight="1">
      <c r="A35" s="18"/>
      <c r="B35" s="45" t="s">
        <v>65</v>
      </c>
      <c r="C35" s="31">
        <v>84.0</v>
      </c>
      <c r="D35" s="31"/>
      <c r="E35" s="31"/>
      <c r="F35" s="31"/>
      <c r="G35" s="31"/>
      <c r="H35" s="31"/>
      <c r="I35" s="31"/>
      <c r="J35" s="31"/>
      <c r="K35" s="31"/>
      <c r="L35" s="31"/>
      <c r="M35" s="65">
        <f t="shared" si="1"/>
        <v>84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ht="15.75" customHeight="1">
      <c r="A36" s="18"/>
      <c r="B36" s="45" t="s">
        <v>66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65">
        <f t="shared" si="1"/>
        <v>0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ht="15.75" customHeight="1">
      <c r="A37" s="18"/>
      <c r="B37" s="67" t="s">
        <v>67</v>
      </c>
      <c r="C37" s="65">
        <f>C34*'(ne pas modifier) BDD_REF'!$B$206 + (C35+C36)*'(ne pas modifier) BDD_REF'!$B$207</f>
        <v>0.504</v>
      </c>
      <c r="D37" s="65">
        <f>D34*'(ne pas modifier) BDD_REF'!$B$206 + (D35+D36)*'(ne pas modifier) BDD_REF'!$B$207</f>
        <v>0</v>
      </c>
      <c r="E37" s="65">
        <f>E34*'(ne pas modifier) BDD_REF'!$B$206 + (E35+E36)*'(ne pas modifier) BDD_REF'!$B$207</f>
        <v>0</v>
      </c>
      <c r="F37" s="65">
        <f>F34*'(ne pas modifier) BDD_REF'!$B$206 + (F35+F36)*'(ne pas modifier) BDD_REF'!$B$207</f>
        <v>0</v>
      </c>
      <c r="G37" s="65">
        <f>G34*'(ne pas modifier) BDD_REF'!$B$206 + (G35+G36)*'(ne pas modifier) BDD_REF'!$B$207</f>
        <v>0</v>
      </c>
      <c r="H37" s="65">
        <f>H34*'(ne pas modifier) BDD_REF'!$B$206 + (H35+H36)*'(ne pas modifier) BDD_REF'!$B$207</f>
        <v>0</v>
      </c>
      <c r="I37" s="65">
        <f>I34*'(ne pas modifier) BDD_REF'!$B$206 + (I35+I36)*'(ne pas modifier) BDD_REF'!$B$207</f>
        <v>0</v>
      </c>
      <c r="J37" s="65">
        <f>J34*'(ne pas modifier) BDD_REF'!$B$206 + (J35+J36)*'(ne pas modifier) BDD_REF'!$B$207</f>
        <v>0</v>
      </c>
      <c r="K37" s="65">
        <f>K34*'(ne pas modifier) BDD_REF'!$B$206 + (K35+K36)*'(ne pas modifier) BDD_REF'!$B$207</f>
        <v>0</v>
      </c>
      <c r="L37" s="65">
        <f>L34*'(ne pas modifier) BDD_REF'!$B$206 + (L35+L36)*'(ne pas modifier) BDD_REF'!$B$207</f>
        <v>0</v>
      </c>
      <c r="M37" s="65">
        <f t="shared" si="1"/>
        <v>0.504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ht="15.75" customHeight="1">
      <c r="A38" s="18"/>
      <c r="B38" s="67" t="s">
        <v>68</v>
      </c>
      <c r="C38" s="65">
        <f>((C34*'(ne pas modifier) BDD_REF'!$B$219)+('RECeff + REIamont (2)'!C35+'RECeff + REIamont (2)'!C36)*'(ne pas modifier) BDD_REF'!$B$220)*'(ne pas modifier) BDD_REF'!$B$208</f>
        <v>0.1764</v>
      </c>
      <c r="D38" s="65">
        <f>((D34*'(ne pas modifier) BDD_REF'!$B$219)+('RECeff + REIamont (2)'!D35+'RECeff + REIamont (2)'!D36)*'(ne pas modifier) BDD_REF'!$B$220)*'(ne pas modifier) BDD_REF'!$B$208</f>
        <v>0</v>
      </c>
      <c r="E38" s="65">
        <f>((E34*'(ne pas modifier) BDD_REF'!$B$219)+('RECeff + REIamont (2)'!E35+'RECeff + REIamont (2)'!E36)*'(ne pas modifier) BDD_REF'!$B$220)*'(ne pas modifier) BDD_REF'!$B$208</f>
        <v>0</v>
      </c>
      <c r="F38" s="65">
        <f>((F34*'(ne pas modifier) BDD_REF'!$B$219)+('RECeff + REIamont (2)'!F35+'RECeff + REIamont (2)'!F36)*'(ne pas modifier) BDD_REF'!$B$220)*'(ne pas modifier) BDD_REF'!$B$208</f>
        <v>0</v>
      </c>
      <c r="G38" s="65">
        <f>((G34*'(ne pas modifier) BDD_REF'!$B$219)+('RECeff + REIamont (2)'!G35+'RECeff + REIamont (2)'!G36)*'(ne pas modifier) BDD_REF'!$B$220)*'(ne pas modifier) BDD_REF'!$B$208</f>
        <v>0</v>
      </c>
      <c r="H38" s="65">
        <f>((H34*'(ne pas modifier) BDD_REF'!$B$219)+('RECeff + REIamont (2)'!H35+'RECeff + REIamont (2)'!H36)*'(ne pas modifier) BDD_REF'!$B$220)*'(ne pas modifier) BDD_REF'!$B$208</f>
        <v>0</v>
      </c>
      <c r="I38" s="65">
        <f>((I34*'(ne pas modifier) BDD_REF'!$B$219)+('RECeff + REIamont (2)'!I35+'RECeff + REIamont (2)'!I36)*'(ne pas modifier) BDD_REF'!$B$220)*'(ne pas modifier) BDD_REF'!$B$208</f>
        <v>0</v>
      </c>
      <c r="J38" s="65">
        <f>((J34*'(ne pas modifier) BDD_REF'!$B$219)+('RECeff + REIamont (2)'!J35+'RECeff + REIamont (2)'!J36)*'(ne pas modifier) BDD_REF'!$B$220)*'(ne pas modifier) BDD_REF'!$B$208</f>
        <v>0</v>
      </c>
      <c r="K38" s="65">
        <f>((K34*'(ne pas modifier) BDD_REF'!$B$219)+('RECeff + REIamont (2)'!K35+'RECeff + REIamont (2)'!K36)*'(ne pas modifier) BDD_REF'!$B$220)*'(ne pas modifier) BDD_REF'!$B$208</f>
        <v>0</v>
      </c>
      <c r="L38" s="65">
        <f>((L34*'(ne pas modifier) BDD_REF'!$B$219)+('RECeff + REIamont (2)'!L35+'RECeff + REIamont (2)'!L36)*'(ne pas modifier) BDD_REF'!$B$220)*'(ne pas modifier) BDD_REF'!$B$208</f>
        <v>0</v>
      </c>
      <c r="M38" s="65">
        <f t="shared" si="1"/>
        <v>0.1764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ht="15.75" customHeight="1">
      <c r="A39" s="18"/>
      <c r="B39" s="67" t="s">
        <v>69</v>
      </c>
      <c r="C39" s="65">
        <f>(C34+C35+C36)*'(ne pas modifier) BDD_REF'!$B$221*'(ne pas modifier) BDD_REF'!$B$209</f>
        <v>0.22176</v>
      </c>
      <c r="D39" s="65">
        <f>(D34+D35+D36)*'(ne pas modifier) BDD_REF'!$B$221*'(ne pas modifier) BDD_REF'!$B$209</f>
        <v>0</v>
      </c>
      <c r="E39" s="65">
        <f>(E34+E35+E36)*'(ne pas modifier) BDD_REF'!$B$221*'(ne pas modifier) BDD_REF'!$B$209</f>
        <v>0</v>
      </c>
      <c r="F39" s="65">
        <f>(F34+F35+F36)*'(ne pas modifier) BDD_REF'!$B$221*'(ne pas modifier) BDD_REF'!$B$209</f>
        <v>0</v>
      </c>
      <c r="G39" s="65">
        <f>(G34+G35+G36)*'(ne pas modifier) BDD_REF'!$B$221*'(ne pas modifier) BDD_REF'!$B$209</f>
        <v>0</v>
      </c>
      <c r="H39" s="65">
        <f>(H34+H35+H36)*'(ne pas modifier) BDD_REF'!$B$221*'(ne pas modifier) BDD_REF'!$B$209</f>
        <v>0</v>
      </c>
      <c r="I39" s="65">
        <f>(I34+I35+I36)*'(ne pas modifier) BDD_REF'!$B$221*'(ne pas modifier) BDD_REF'!$B$209</f>
        <v>0</v>
      </c>
      <c r="J39" s="65">
        <f>(J34+J35+J36)*'(ne pas modifier) BDD_REF'!$B$221*'(ne pas modifier) BDD_REF'!$B$209</f>
        <v>0</v>
      </c>
      <c r="K39" s="65">
        <f>(K34+K35+K36)*'(ne pas modifier) BDD_REF'!$B$221*'(ne pas modifier) BDD_REF'!$B$209</f>
        <v>0</v>
      </c>
      <c r="L39" s="65">
        <f>(L34+L35+L36)*'(ne pas modifier) BDD_REF'!$B$221*'(ne pas modifier) BDD_REF'!$B$209</f>
        <v>0</v>
      </c>
      <c r="M39" s="65">
        <f t="shared" si="1"/>
        <v>0.22176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</row>
    <row r="40" ht="15.75" customHeight="1">
      <c r="A40" s="18"/>
      <c r="B40" s="45" t="s">
        <v>70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65">
        <f t="shared" si="1"/>
        <v>0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</row>
    <row r="41" ht="15.75" customHeight="1">
      <c r="A41" s="18"/>
      <c r="B41" s="45" t="s">
        <v>71</v>
      </c>
      <c r="C41" s="66">
        <v>121.0</v>
      </c>
      <c r="D41" s="31"/>
      <c r="E41" s="31"/>
      <c r="F41" s="31"/>
      <c r="G41" s="31"/>
      <c r="H41" s="31"/>
      <c r="I41" s="31"/>
      <c r="J41" s="31"/>
      <c r="K41" s="31"/>
      <c r="L41" s="31"/>
      <c r="M41" s="65">
        <f t="shared" si="1"/>
        <v>121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</row>
    <row r="42" ht="15.75" customHeight="1">
      <c r="A42" s="18"/>
      <c r="B42" s="45" t="s">
        <v>72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65">
        <f t="shared" si="1"/>
        <v>0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</row>
    <row r="43" ht="15.75" customHeight="1">
      <c r="A43" s="18"/>
      <c r="B43" s="45" t="s">
        <v>73</v>
      </c>
      <c r="C43" s="31">
        <v>0.0</v>
      </c>
      <c r="D43" s="31"/>
      <c r="E43" s="31"/>
      <c r="F43" s="31"/>
      <c r="G43" s="31"/>
      <c r="H43" s="31"/>
      <c r="I43" s="31"/>
      <c r="J43" s="31"/>
      <c r="K43" s="31"/>
      <c r="L43" s="31"/>
      <c r="M43" s="65">
        <f t="shared" si="1"/>
        <v>0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</row>
    <row r="44" ht="15.75" customHeight="1">
      <c r="A44" s="18"/>
      <c r="B44" s="45" t="s">
        <v>74</v>
      </c>
      <c r="C44" s="31">
        <v>0.0</v>
      </c>
      <c r="D44" s="31"/>
      <c r="E44" s="31"/>
      <c r="F44" s="31"/>
      <c r="G44" s="31"/>
      <c r="H44" s="31"/>
      <c r="I44" s="31"/>
      <c r="J44" s="31"/>
      <c r="K44" s="31"/>
      <c r="L44" s="31"/>
      <c r="M44" s="65">
        <f t="shared" si="1"/>
        <v>0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</row>
    <row r="45" ht="15.75" customHeight="1">
      <c r="A45" s="18"/>
      <c r="B45" s="45" t="s">
        <v>75</v>
      </c>
      <c r="C45" s="31">
        <v>0.0</v>
      </c>
      <c r="D45" s="31"/>
      <c r="E45" s="31"/>
      <c r="F45" s="31"/>
      <c r="G45" s="31"/>
      <c r="H45" s="31"/>
      <c r="I45" s="31"/>
      <c r="J45" s="31"/>
      <c r="K45" s="31"/>
      <c r="L45" s="31"/>
      <c r="M45" s="65">
        <f t="shared" si="1"/>
        <v>0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</row>
    <row r="46" ht="15.75" customHeight="1">
      <c r="A46" s="18"/>
      <c r="B46" s="30" t="s">
        <v>76</v>
      </c>
      <c r="C46" s="65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0.371591</v>
      </c>
      <c r="D46" s="65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65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65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65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65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65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65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65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65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65">
        <f t="shared" si="1"/>
        <v>0.371591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</row>
    <row r="47" ht="15.75" customHeight="1">
      <c r="A47" s="18"/>
      <c r="B47" s="45" t="s">
        <v>77</v>
      </c>
      <c r="C47" s="66">
        <v>125.0</v>
      </c>
      <c r="D47" s="31"/>
      <c r="E47" s="31"/>
      <c r="F47" s="31"/>
      <c r="G47" s="31"/>
      <c r="H47" s="31"/>
      <c r="I47" s="31"/>
      <c r="J47" s="31"/>
      <c r="K47" s="31"/>
      <c r="L47" s="31"/>
      <c r="M47" s="65">
        <f t="shared" si="1"/>
        <v>125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</row>
    <row r="48" ht="15.75" customHeight="1">
      <c r="A48" s="18"/>
      <c r="B48" s="30" t="s">
        <v>78</v>
      </c>
      <c r="C48" s="65">
        <f>(C47*'(ne pas modifier) BDD_REF'!$B$210)/1000</f>
        <v>0.007125</v>
      </c>
      <c r="D48" s="65">
        <f>(D47*'(ne pas modifier) BDD_REF'!$B$210)/1000</f>
        <v>0</v>
      </c>
      <c r="E48" s="65">
        <f>(E47*'(ne pas modifier) BDD_REF'!$B$210)/1000</f>
        <v>0</v>
      </c>
      <c r="F48" s="65">
        <f>(F47*'(ne pas modifier) BDD_REF'!$B$210)/1000</f>
        <v>0</v>
      </c>
      <c r="G48" s="65">
        <f>(G47*'(ne pas modifier) BDD_REF'!$B$210)/1000</f>
        <v>0</v>
      </c>
      <c r="H48" s="65">
        <f>(H47*'(ne pas modifier) BDD_REF'!$B$210)/1000</f>
        <v>0</v>
      </c>
      <c r="I48" s="65">
        <f>(I47*'(ne pas modifier) BDD_REF'!$B$210)/1000</f>
        <v>0</v>
      </c>
      <c r="J48" s="65">
        <f>(J47*'(ne pas modifier) BDD_REF'!$B$210)/1000</f>
        <v>0</v>
      </c>
      <c r="K48" s="65">
        <f>(K47*'(ne pas modifier) BDD_REF'!$B$210)/1000</f>
        <v>0</v>
      </c>
      <c r="L48" s="65">
        <f>(L47*'(ne pas modifier) BDD_REF'!$B$210)/1000</f>
        <v>0</v>
      </c>
      <c r="M48" s="65">
        <f t="shared" si="1"/>
        <v>0.007125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</row>
    <row r="49" ht="15.75" customHeight="1">
      <c r="A49" s="68"/>
      <c r="B49" s="67" t="s">
        <v>79</v>
      </c>
      <c r="C49" s="69">
        <f t="shared" ref="C49:L49" si="4">C46+C48</f>
        <v>0.378716</v>
      </c>
      <c r="D49" s="69">
        <f t="shared" si="4"/>
        <v>0</v>
      </c>
      <c r="E49" s="69">
        <f t="shared" si="4"/>
        <v>0</v>
      </c>
      <c r="F49" s="69">
        <f t="shared" si="4"/>
        <v>0</v>
      </c>
      <c r="G49" s="69">
        <f t="shared" si="4"/>
        <v>0</v>
      </c>
      <c r="H49" s="69">
        <f t="shared" si="4"/>
        <v>0</v>
      </c>
      <c r="I49" s="69">
        <f t="shared" si="4"/>
        <v>0</v>
      </c>
      <c r="J49" s="69">
        <f t="shared" si="4"/>
        <v>0</v>
      </c>
      <c r="K49" s="69">
        <f t="shared" si="4"/>
        <v>0</v>
      </c>
      <c r="L49" s="69">
        <f t="shared" si="4"/>
        <v>0</v>
      </c>
      <c r="M49" s="65">
        <f t="shared" si="1"/>
        <v>0.378716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</row>
    <row r="50" ht="15.75" customHeight="1">
      <c r="A50" s="18"/>
      <c r="B50" s="45" t="s">
        <v>80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65">
        <f t="shared" si="1"/>
        <v>0</v>
      </c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</row>
    <row r="51" ht="15.75" customHeight="1">
      <c r="A51" s="18"/>
      <c r="B51" s="45" t="s">
        <v>81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65">
        <f t="shared" si="1"/>
        <v>0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</row>
    <row r="52" ht="15.75" customHeight="1">
      <c r="A52" s="18"/>
      <c r="B52" s="30" t="s">
        <v>82</v>
      </c>
      <c r="C52" s="65">
        <f>(C34*'(ne pas modifier) BDD_REF'!$B$211+'RECeff + REIamont (2)'!C50*'(ne pas modifier) BDD_REF'!$B$212+'RECeff + REIamont (2)'!C51*'(ne pas modifier) BDD_REF'!$B$213)/1000</f>
        <v>0</v>
      </c>
      <c r="D52" s="65">
        <f>(D34*'(ne pas modifier) BDD_REF'!$B$211+'RECeff + REIamont (2)'!D50*'(ne pas modifier) BDD_REF'!$B$212+'RECeff + REIamont (2)'!D51*'(ne pas modifier) BDD_REF'!$B$213)/1000</f>
        <v>0</v>
      </c>
      <c r="E52" s="65">
        <f>(E34*'(ne pas modifier) BDD_REF'!$B$211+'RECeff + REIamont (2)'!E50*'(ne pas modifier) BDD_REF'!$B$212+'RECeff + REIamont (2)'!E51*'(ne pas modifier) BDD_REF'!$B$213)/1000</f>
        <v>0</v>
      </c>
      <c r="F52" s="65">
        <f>(F34*'(ne pas modifier) BDD_REF'!$B$211+'RECeff + REIamont (2)'!F50*'(ne pas modifier) BDD_REF'!$B$212+'RECeff + REIamont (2)'!F51*'(ne pas modifier) BDD_REF'!$B$213)/1000</f>
        <v>0</v>
      </c>
      <c r="G52" s="65">
        <f>(G34*'(ne pas modifier) BDD_REF'!$B$211+'RECeff + REIamont (2)'!G50*'(ne pas modifier) BDD_REF'!$B$212+'RECeff + REIamont (2)'!G51*'(ne pas modifier) BDD_REF'!$B$213)/1000</f>
        <v>0</v>
      </c>
      <c r="H52" s="65">
        <f>(H34*'(ne pas modifier) BDD_REF'!$B$211+'RECeff + REIamont (2)'!H50*'(ne pas modifier) BDD_REF'!$B$212+'RECeff + REIamont (2)'!H51*'(ne pas modifier) BDD_REF'!$B$213)/1000</f>
        <v>0</v>
      </c>
      <c r="I52" s="65">
        <f>(I34*'(ne pas modifier) BDD_REF'!$B$211+'RECeff + REIamont (2)'!I50*'(ne pas modifier) BDD_REF'!$B$212+'RECeff + REIamont (2)'!I51*'(ne pas modifier) BDD_REF'!$B$213)/1000</f>
        <v>0</v>
      </c>
      <c r="J52" s="65">
        <f>(J34*'(ne pas modifier) BDD_REF'!$B$211+'RECeff + REIamont (2)'!J50*'(ne pas modifier) BDD_REF'!$B$212+'RECeff + REIamont (2)'!J51*'(ne pas modifier) BDD_REF'!$B$213)/1000</f>
        <v>0</v>
      </c>
      <c r="K52" s="65">
        <f>(K34*'(ne pas modifier) BDD_REF'!$B$211+'RECeff + REIamont (2)'!K50*'(ne pas modifier) BDD_REF'!$B$212+'RECeff + REIamont (2)'!K51*'(ne pas modifier) BDD_REF'!$B$213)/1000</f>
        <v>0</v>
      </c>
      <c r="L52" s="65">
        <f>(L34*'(ne pas modifier) BDD_REF'!$B$211+'RECeff + REIamont (2)'!L50*'(ne pas modifier) BDD_REF'!$B$212+'RECeff + REIamont (2)'!L51*'(ne pas modifier) BDD_REF'!$B$213)/1000</f>
        <v>0</v>
      </c>
      <c r="M52" s="65">
        <f t="shared" si="1"/>
        <v>0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ht="15.75" hidden="1" customHeight="1">
      <c r="A53" s="18" t="s">
        <v>93</v>
      </c>
      <c r="B53" s="30" t="s">
        <v>83</v>
      </c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>
        <f t="shared" si="1"/>
        <v>0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  <row r="54" ht="15.75" customHeight="1">
      <c r="A54" s="18"/>
      <c r="B54" s="45" t="s">
        <v>85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65">
        <f t="shared" si="1"/>
        <v>0</v>
      </c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</row>
    <row r="55" ht="15.75" customHeight="1">
      <c r="A55" s="18"/>
      <c r="B55" s="45" t="s">
        <v>86</v>
      </c>
      <c r="C55" s="66">
        <v>1.21</v>
      </c>
      <c r="D55" s="31"/>
      <c r="E55" s="31"/>
      <c r="F55" s="31"/>
      <c r="G55" s="31"/>
      <c r="H55" s="31"/>
      <c r="I55" s="31"/>
      <c r="J55" s="31"/>
      <c r="K55" s="31"/>
      <c r="L55" s="31"/>
      <c r="M55" s="65">
        <f t="shared" si="1"/>
        <v>1.21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</row>
    <row r="56" ht="15.75" customHeight="1">
      <c r="A56" s="18"/>
      <c r="B56" s="45" t="s">
        <v>87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65">
        <f t="shared" si="1"/>
        <v>0</v>
      </c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</row>
    <row r="57" ht="15.75" customHeight="1">
      <c r="A57" s="18"/>
      <c r="B57" s="45" t="s">
        <v>88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65">
        <f t="shared" si="1"/>
        <v>0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</row>
    <row r="58" ht="15.75" customHeight="1">
      <c r="A58" s="18"/>
      <c r="B58" s="30" t="s">
        <v>89</v>
      </c>
      <c r="C58" s="65">
        <f>(C54*'(ne pas modifier) BDD_REF'!$B$214+'RECeff + REIamont (2)'!C55*'(ne pas modifier) BDD_REF'!$B$215+'RECeff + REIamont (2)'!C56*'(ne pas modifier) BDD_REF'!$B$216+'RECeff + REIamont (2)'!C57*'(ne pas modifier) BDD_REF'!$B$217)/1000</f>
        <v>0.01087185</v>
      </c>
      <c r="D58" s="65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65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65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65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65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65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65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65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65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65">
        <f t="shared" si="1"/>
        <v>0.01087185</v>
      </c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</row>
    <row r="59" ht="15.75" customHeight="1">
      <c r="A59" s="68"/>
      <c r="B59" s="67" t="s">
        <v>90</v>
      </c>
      <c r="C59" s="69">
        <f t="shared" ref="C59:L59" si="5">C52+C53+C58</f>
        <v>0.01087185</v>
      </c>
      <c r="D59" s="69">
        <f t="shared" si="5"/>
        <v>0</v>
      </c>
      <c r="E59" s="69">
        <f t="shared" si="5"/>
        <v>0</v>
      </c>
      <c r="F59" s="69">
        <f t="shared" si="5"/>
        <v>0</v>
      </c>
      <c r="G59" s="69">
        <f t="shared" si="5"/>
        <v>0</v>
      </c>
      <c r="H59" s="69">
        <f t="shared" si="5"/>
        <v>0</v>
      </c>
      <c r="I59" s="69">
        <f t="shared" si="5"/>
        <v>0</v>
      </c>
      <c r="J59" s="69">
        <f t="shared" si="5"/>
        <v>0</v>
      </c>
      <c r="K59" s="69">
        <f t="shared" si="5"/>
        <v>0</v>
      </c>
      <c r="L59" s="69">
        <f t="shared" si="5"/>
        <v>0</v>
      </c>
      <c r="M59" s="65">
        <f t="shared" si="1"/>
        <v>0.01087185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</row>
    <row r="60" ht="15.75" customHeight="1">
      <c r="A60" s="68"/>
      <c r="B60" s="71" t="s">
        <v>91</v>
      </c>
      <c r="C60" s="71">
        <f>((C37+C38+C39)/1000*44/28*'(ne pas modifier) BDD_REF'!$B$231)+'RECeff + REIamont (2)'!C49+'RECeff + REIamont (2)'!C59</f>
        <v>0.76527305</v>
      </c>
      <c r="D60" s="71">
        <f>((D37+D38+D39)/1000*44/28*'(ne pas modifier) BDD_REF'!$B$231)+'RECeff + REIamont (2)'!D49+'RECeff + REIamont (2)'!D59</f>
        <v>0</v>
      </c>
      <c r="E60" s="71">
        <f>((E37+E38+E39)/1000*44/28*'(ne pas modifier) BDD_REF'!$B$231)+'RECeff + REIamont (2)'!E49+'RECeff + REIamont (2)'!E59</f>
        <v>0</v>
      </c>
      <c r="F60" s="71">
        <f>((F37+F38+F39)/1000*44/28*'(ne pas modifier) BDD_REF'!$B$231)+'RECeff + REIamont (2)'!F49+'RECeff + REIamont (2)'!F59</f>
        <v>0</v>
      </c>
      <c r="G60" s="71">
        <f>((G37+G38+G39)/1000*44/28*'(ne pas modifier) BDD_REF'!$B$231)+'RECeff + REIamont (2)'!G49+'RECeff + REIamont (2)'!G59</f>
        <v>0</v>
      </c>
      <c r="H60" s="71">
        <f>((H37+H38+H39)/1000*44/28*'(ne pas modifier) BDD_REF'!$B$231)+'RECeff + REIamont (2)'!H49+'RECeff + REIamont (2)'!H59</f>
        <v>0</v>
      </c>
      <c r="I60" s="71">
        <f>((I37+I38+I39)/1000*44/28*'(ne pas modifier) BDD_REF'!$B$231)+'RECeff + REIamont (2)'!I49+'RECeff + REIamont (2)'!I59</f>
        <v>0</v>
      </c>
      <c r="J60" s="71">
        <f>((J37+J38+J39)/1000*44/28*'(ne pas modifier) BDD_REF'!$B$231)+'RECeff + REIamont (2)'!J49+'RECeff + REIamont (2)'!J59</f>
        <v>0</v>
      </c>
      <c r="K60" s="71">
        <f>((K37+K38+K39)/1000*44/28*'(ne pas modifier) BDD_REF'!$B$231)+'RECeff + REIamont (2)'!K49+'RECeff + REIamont (2)'!K59</f>
        <v>0</v>
      </c>
      <c r="L60" s="71">
        <f>((L37+L38+L39)/1000*44/28*'(ne pas modifier) BDD_REF'!$B$231)+'RECeff + REIamont (2)'!L49+'RECeff + REIamont (2)'!L59</f>
        <v>0</v>
      </c>
      <c r="M60" s="71">
        <f t="shared" si="1"/>
        <v>0.76527305</v>
      </c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</row>
    <row r="61" ht="15.75" customHeight="1">
      <c r="A61" s="61" t="s">
        <v>94</v>
      </c>
      <c r="B61" s="45" t="s">
        <v>64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65">
        <f t="shared" si="1"/>
        <v>0</v>
      </c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</row>
    <row r="62" ht="15.75" customHeight="1">
      <c r="A62" s="18"/>
      <c r="B62" s="45" t="s">
        <v>65</v>
      </c>
      <c r="C62" s="66">
        <v>0.0</v>
      </c>
      <c r="D62" s="31"/>
      <c r="E62" s="31"/>
      <c r="F62" s="31"/>
      <c r="G62" s="31"/>
      <c r="H62" s="31"/>
      <c r="I62" s="31"/>
      <c r="J62" s="31"/>
      <c r="K62" s="31"/>
      <c r="L62" s="31"/>
      <c r="M62" s="65">
        <f t="shared" si="1"/>
        <v>0</v>
      </c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</row>
    <row r="63" ht="15.75" customHeight="1">
      <c r="A63" s="18"/>
      <c r="B63" s="45" t="s">
        <v>66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65">
        <f t="shared" si="1"/>
        <v>0</v>
      </c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</row>
    <row r="64" ht="15.75" customHeight="1">
      <c r="A64" s="18"/>
      <c r="B64" s="67" t="s">
        <v>67</v>
      </c>
      <c r="C64" s="65">
        <f>C61*'(ne pas modifier) BDD_REF'!$B$206 + (C62+C63)*'(ne pas modifier) BDD_REF'!$B$207</f>
        <v>0</v>
      </c>
      <c r="D64" s="65">
        <f>D61*'(ne pas modifier) BDD_REF'!$B$206 + (D62+D63)*'(ne pas modifier) BDD_REF'!$B$207</f>
        <v>0</v>
      </c>
      <c r="E64" s="65">
        <f>E61*'(ne pas modifier) BDD_REF'!$B$206 + (E62+E63)*'(ne pas modifier) BDD_REF'!$B$207</f>
        <v>0</v>
      </c>
      <c r="F64" s="65">
        <f>F61*'(ne pas modifier) BDD_REF'!$B$206 + (F62+F63)*'(ne pas modifier) BDD_REF'!$B$207</f>
        <v>0</v>
      </c>
      <c r="G64" s="65">
        <f>G61*'(ne pas modifier) BDD_REF'!$B$206 + (G62+G63)*'(ne pas modifier) BDD_REF'!$B$207</f>
        <v>0</v>
      </c>
      <c r="H64" s="65">
        <f>H61*'(ne pas modifier) BDD_REF'!$B$206 + (H62+H63)*'(ne pas modifier) BDD_REF'!$B$207</f>
        <v>0</v>
      </c>
      <c r="I64" s="65">
        <f>I61*'(ne pas modifier) BDD_REF'!$B$206 + (I62+I63)*'(ne pas modifier) BDD_REF'!$B$207</f>
        <v>0</v>
      </c>
      <c r="J64" s="65">
        <f>J61*'(ne pas modifier) BDD_REF'!$B$206 + (J62+J63)*'(ne pas modifier) BDD_REF'!$B$207</f>
        <v>0</v>
      </c>
      <c r="K64" s="65">
        <f>K61*'(ne pas modifier) BDD_REF'!$B$206 + (K62+K63)*'(ne pas modifier) BDD_REF'!$B$207</f>
        <v>0</v>
      </c>
      <c r="L64" s="65">
        <f>L61*'(ne pas modifier) BDD_REF'!$B$206 + (L62+L63)*'(ne pas modifier) BDD_REF'!$B$207</f>
        <v>0</v>
      </c>
      <c r="M64" s="65">
        <f t="shared" si="1"/>
        <v>0</v>
      </c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</row>
    <row r="65" ht="15.75" customHeight="1">
      <c r="A65" s="18"/>
      <c r="B65" s="67" t="s">
        <v>68</v>
      </c>
      <c r="C65" s="65">
        <f>((C61*'(ne pas modifier) BDD_REF'!$B$219)+('RECeff + REIamont (2)'!C62+'RECeff + REIamont (2)'!C63)*'(ne pas modifier) BDD_REF'!$B$220)*'(ne pas modifier) BDD_REF'!$B$208</f>
        <v>0</v>
      </c>
      <c r="D65" s="65">
        <f>((D61*'(ne pas modifier) BDD_REF'!$B$219)+('RECeff + REIamont (2)'!D62+'RECeff + REIamont (2)'!D63)*'(ne pas modifier) BDD_REF'!$B$220)*'(ne pas modifier) BDD_REF'!$B$208</f>
        <v>0</v>
      </c>
      <c r="E65" s="65">
        <f>((E61*'(ne pas modifier) BDD_REF'!$B$219)+('RECeff + REIamont (2)'!E62+'RECeff + REIamont (2)'!E63)*'(ne pas modifier) BDD_REF'!$B$220)*'(ne pas modifier) BDD_REF'!$B$208</f>
        <v>0</v>
      </c>
      <c r="F65" s="65">
        <f>((F61*'(ne pas modifier) BDD_REF'!$B$219)+('RECeff + REIamont (2)'!F62+'RECeff + REIamont (2)'!F63)*'(ne pas modifier) BDD_REF'!$B$220)*'(ne pas modifier) BDD_REF'!$B$208</f>
        <v>0</v>
      </c>
      <c r="G65" s="65">
        <f>((G61*'(ne pas modifier) BDD_REF'!$B$219)+('RECeff + REIamont (2)'!G62+'RECeff + REIamont (2)'!G63)*'(ne pas modifier) BDD_REF'!$B$220)*'(ne pas modifier) BDD_REF'!$B$208</f>
        <v>0</v>
      </c>
      <c r="H65" s="65">
        <f>((H61*'(ne pas modifier) BDD_REF'!$B$219)+('RECeff + REIamont (2)'!H62+'RECeff + REIamont (2)'!H63)*'(ne pas modifier) BDD_REF'!$B$220)*'(ne pas modifier) BDD_REF'!$B$208</f>
        <v>0</v>
      </c>
      <c r="I65" s="65">
        <f>((I61*'(ne pas modifier) BDD_REF'!$B$219)+('RECeff + REIamont (2)'!I62+'RECeff + REIamont (2)'!I63)*'(ne pas modifier) BDD_REF'!$B$220)*'(ne pas modifier) BDD_REF'!$B$208</f>
        <v>0</v>
      </c>
      <c r="J65" s="65">
        <f>((J61*'(ne pas modifier) BDD_REF'!$B$219)+('RECeff + REIamont (2)'!J62+'RECeff + REIamont (2)'!J63)*'(ne pas modifier) BDD_REF'!$B$220)*'(ne pas modifier) BDD_REF'!$B$208</f>
        <v>0</v>
      </c>
      <c r="K65" s="65">
        <f>((K61*'(ne pas modifier) BDD_REF'!$B$219)+('RECeff + REIamont (2)'!K62+'RECeff + REIamont (2)'!K63)*'(ne pas modifier) BDD_REF'!$B$220)*'(ne pas modifier) BDD_REF'!$B$208</f>
        <v>0</v>
      </c>
      <c r="L65" s="65">
        <f>((L61*'(ne pas modifier) BDD_REF'!$B$219)+('RECeff + REIamont (2)'!L62+'RECeff + REIamont (2)'!L63)*'(ne pas modifier) BDD_REF'!$B$220)*'(ne pas modifier) BDD_REF'!$B$208</f>
        <v>0</v>
      </c>
      <c r="M65" s="65">
        <f t="shared" si="1"/>
        <v>0</v>
      </c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</row>
    <row r="66" ht="15.75" customHeight="1">
      <c r="A66" s="18"/>
      <c r="B66" s="67" t="s">
        <v>69</v>
      </c>
      <c r="C66" s="65">
        <f>(C61+C62+C63)*'(ne pas modifier) BDD_REF'!$B$221*'(ne pas modifier) BDD_REF'!$B$209</f>
        <v>0</v>
      </c>
      <c r="D66" s="65">
        <f>(D61+D62+D63)*'(ne pas modifier) BDD_REF'!$B$221*'(ne pas modifier) BDD_REF'!$B$209</f>
        <v>0</v>
      </c>
      <c r="E66" s="65">
        <f>(E61+E62+E63)*'(ne pas modifier) BDD_REF'!$B$221*'(ne pas modifier) BDD_REF'!$B$209</f>
        <v>0</v>
      </c>
      <c r="F66" s="65">
        <f>(F61+F62+F63)*'(ne pas modifier) BDD_REF'!$B$221*'(ne pas modifier) BDD_REF'!$B$209</f>
        <v>0</v>
      </c>
      <c r="G66" s="65">
        <f>(G61+G62+G63)*'(ne pas modifier) BDD_REF'!$B$221*'(ne pas modifier) BDD_REF'!$B$209</f>
        <v>0</v>
      </c>
      <c r="H66" s="65">
        <f>(H61+H62+H63)*'(ne pas modifier) BDD_REF'!$B$221*'(ne pas modifier) BDD_REF'!$B$209</f>
        <v>0</v>
      </c>
      <c r="I66" s="65">
        <f>(I61+I62+I63)*'(ne pas modifier) BDD_REF'!$B$221*'(ne pas modifier) BDD_REF'!$B$209</f>
        <v>0</v>
      </c>
      <c r="J66" s="65">
        <f>(J61+J62+J63)*'(ne pas modifier) BDD_REF'!$B$221*'(ne pas modifier) BDD_REF'!$B$209</f>
        <v>0</v>
      </c>
      <c r="K66" s="65">
        <f>(K61+K62+K63)*'(ne pas modifier) BDD_REF'!$B$221*'(ne pas modifier) BDD_REF'!$B$209</f>
        <v>0</v>
      </c>
      <c r="L66" s="65">
        <f>(L61+L62+L63)*'(ne pas modifier) BDD_REF'!$B$221*'(ne pas modifier) BDD_REF'!$B$209</f>
        <v>0</v>
      </c>
      <c r="M66" s="65">
        <f t="shared" si="1"/>
        <v>0</v>
      </c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</row>
    <row r="67" ht="15.75" customHeight="1">
      <c r="A67" s="18"/>
      <c r="B67" s="45" t="s">
        <v>70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65">
        <f t="shared" si="1"/>
        <v>0</v>
      </c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</row>
    <row r="68" ht="15.75" customHeight="1">
      <c r="A68" s="18"/>
      <c r="B68" s="45" t="s">
        <v>71</v>
      </c>
      <c r="C68" s="66">
        <v>180.12</v>
      </c>
      <c r="D68" s="31"/>
      <c r="E68" s="31"/>
      <c r="F68" s="31"/>
      <c r="G68" s="31"/>
      <c r="H68" s="31"/>
      <c r="I68" s="31"/>
      <c r="J68" s="31"/>
      <c r="K68" s="31"/>
      <c r="L68" s="31"/>
      <c r="M68" s="65">
        <f t="shared" si="1"/>
        <v>180.12</v>
      </c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</row>
    <row r="69" ht="15.75" customHeight="1">
      <c r="A69" s="18"/>
      <c r="B69" s="45" t="s">
        <v>72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65">
        <f t="shared" si="1"/>
        <v>0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</row>
    <row r="70" ht="15.75" customHeight="1">
      <c r="A70" s="18"/>
      <c r="B70" s="45" t="s">
        <v>73</v>
      </c>
      <c r="C70" s="31">
        <v>0.0</v>
      </c>
      <c r="D70" s="31">
        <v>0.0</v>
      </c>
      <c r="E70" s="31">
        <v>0.0</v>
      </c>
      <c r="F70" s="31">
        <v>0.0</v>
      </c>
      <c r="G70" s="31">
        <v>0.0</v>
      </c>
      <c r="H70" s="31">
        <v>0.0</v>
      </c>
      <c r="I70" s="31">
        <v>0.0</v>
      </c>
      <c r="J70" s="31">
        <v>0.0</v>
      </c>
      <c r="K70" s="31">
        <v>0.0</v>
      </c>
      <c r="L70" s="31">
        <v>0.0</v>
      </c>
      <c r="M70" s="65">
        <f t="shared" si="1"/>
        <v>0</v>
      </c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</row>
    <row r="71" ht="15.75" customHeight="1">
      <c r="A71" s="18"/>
      <c r="B71" s="45" t="s">
        <v>74</v>
      </c>
      <c r="C71" s="31">
        <v>0.0</v>
      </c>
      <c r="D71" s="31">
        <v>0.0</v>
      </c>
      <c r="E71" s="31">
        <v>0.0</v>
      </c>
      <c r="F71" s="31">
        <v>0.0</v>
      </c>
      <c r="G71" s="31">
        <v>0.0</v>
      </c>
      <c r="H71" s="31">
        <v>0.0</v>
      </c>
      <c r="I71" s="31">
        <v>0.0</v>
      </c>
      <c r="J71" s="31">
        <v>0.0</v>
      </c>
      <c r="K71" s="31">
        <v>0.0</v>
      </c>
      <c r="L71" s="31">
        <v>0.0</v>
      </c>
      <c r="M71" s="65">
        <f t="shared" si="1"/>
        <v>0</v>
      </c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</row>
    <row r="72" ht="15.75" customHeight="1">
      <c r="A72" s="18"/>
      <c r="B72" s="45" t="s">
        <v>75</v>
      </c>
      <c r="C72" s="31">
        <v>0.0</v>
      </c>
      <c r="D72" s="31">
        <v>0.0</v>
      </c>
      <c r="E72" s="31">
        <v>0.0</v>
      </c>
      <c r="F72" s="31">
        <v>0.0</v>
      </c>
      <c r="G72" s="31">
        <v>0.0</v>
      </c>
      <c r="H72" s="31">
        <v>0.0</v>
      </c>
      <c r="I72" s="31">
        <v>0.0</v>
      </c>
      <c r="J72" s="31">
        <v>0.0</v>
      </c>
      <c r="K72" s="31">
        <v>0.0</v>
      </c>
      <c r="L72" s="31">
        <v>0.0</v>
      </c>
      <c r="M72" s="65">
        <f t="shared" si="1"/>
        <v>0</v>
      </c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</row>
    <row r="73" ht="15.75" customHeight="1">
      <c r="A73" s="18"/>
      <c r="B73" s="30" t="s">
        <v>76</v>
      </c>
      <c r="C73" s="65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0.55314852</v>
      </c>
      <c r="D73" s="65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65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65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65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65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65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65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65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65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65">
        <f t="shared" si="1"/>
        <v>0.55314852</v>
      </c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</row>
    <row r="74" ht="15.75" customHeight="1">
      <c r="A74" s="18"/>
      <c r="B74" s="45" t="s">
        <v>77</v>
      </c>
      <c r="C74" s="66">
        <v>125.0</v>
      </c>
      <c r="D74" s="31"/>
      <c r="E74" s="31"/>
      <c r="F74" s="31"/>
      <c r="G74" s="31"/>
      <c r="H74" s="31"/>
      <c r="I74" s="31"/>
      <c r="J74" s="31"/>
      <c r="K74" s="31"/>
      <c r="L74" s="31"/>
      <c r="M74" s="65">
        <f t="shared" si="1"/>
        <v>125</v>
      </c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</row>
    <row r="75" ht="15.75" customHeight="1">
      <c r="A75" s="18"/>
      <c r="B75" s="30" t="s">
        <v>78</v>
      </c>
      <c r="C75" s="65">
        <f>(C74*'(ne pas modifier) BDD_REF'!$B$210)/1000</f>
        <v>0.007125</v>
      </c>
      <c r="D75" s="65">
        <f>(D74*'(ne pas modifier) BDD_REF'!$B$210)/1000</f>
        <v>0</v>
      </c>
      <c r="E75" s="65">
        <f>(E74*'(ne pas modifier) BDD_REF'!$B$210)/1000</f>
        <v>0</v>
      </c>
      <c r="F75" s="65">
        <f>(F74*'(ne pas modifier) BDD_REF'!$B$210)/1000</f>
        <v>0</v>
      </c>
      <c r="G75" s="65">
        <f>(G74*'(ne pas modifier) BDD_REF'!$B$210)/1000</f>
        <v>0</v>
      </c>
      <c r="H75" s="65">
        <f>(H74*'(ne pas modifier) BDD_REF'!$B$210)/1000</f>
        <v>0</v>
      </c>
      <c r="I75" s="65">
        <f>(I74*'(ne pas modifier) BDD_REF'!$B$210)/1000</f>
        <v>0</v>
      </c>
      <c r="J75" s="65">
        <f>(J74*'(ne pas modifier) BDD_REF'!$B$210)/1000</f>
        <v>0</v>
      </c>
      <c r="K75" s="65">
        <f>(K74*'(ne pas modifier) BDD_REF'!$B$210)/1000</f>
        <v>0</v>
      </c>
      <c r="L75" s="65">
        <f>(L74*'(ne pas modifier) BDD_REF'!$B$210)/1000</f>
        <v>0</v>
      </c>
      <c r="M75" s="65">
        <f t="shared" si="1"/>
        <v>0.007125</v>
      </c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</row>
    <row r="76" ht="15.75" customHeight="1">
      <c r="A76" s="68"/>
      <c r="B76" s="67" t="s">
        <v>79</v>
      </c>
      <c r="C76" s="69">
        <f t="shared" ref="C76:L76" si="6">C73+C75</f>
        <v>0.56027352</v>
      </c>
      <c r="D76" s="69">
        <f t="shared" si="6"/>
        <v>0</v>
      </c>
      <c r="E76" s="69">
        <f t="shared" si="6"/>
        <v>0</v>
      </c>
      <c r="F76" s="69">
        <f t="shared" si="6"/>
        <v>0</v>
      </c>
      <c r="G76" s="69">
        <f t="shared" si="6"/>
        <v>0</v>
      </c>
      <c r="H76" s="69">
        <f t="shared" si="6"/>
        <v>0</v>
      </c>
      <c r="I76" s="69">
        <f t="shared" si="6"/>
        <v>0</v>
      </c>
      <c r="J76" s="69">
        <f t="shared" si="6"/>
        <v>0</v>
      </c>
      <c r="K76" s="69">
        <f t="shared" si="6"/>
        <v>0</v>
      </c>
      <c r="L76" s="69">
        <f t="shared" si="6"/>
        <v>0</v>
      </c>
      <c r="M76" s="65">
        <f t="shared" si="1"/>
        <v>0.56027352</v>
      </c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</row>
    <row r="77" ht="15.75" customHeight="1">
      <c r="A77" s="18"/>
      <c r="B77" s="45" t="s">
        <v>80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65">
        <f t="shared" si="1"/>
        <v>0</v>
      </c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</row>
    <row r="78" ht="15.75" customHeight="1">
      <c r="A78" s="18"/>
      <c r="B78" s="45" t="s">
        <v>81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65">
        <f t="shared" si="1"/>
        <v>0</v>
      </c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</row>
    <row r="79" ht="15.75" customHeight="1">
      <c r="A79" s="18"/>
      <c r="B79" s="30" t="s">
        <v>82</v>
      </c>
      <c r="C79" s="65">
        <f>(C61*'(ne pas modifier) BDD_REF'!$B$211+'RECeff + REIamont (2)'!C77*'(ne pas modifier) BDD_REF'!$B$212+'RECeff + REIamont (2)'!C78*'(ne pas modifier) BDD_REF'!$B$213)/1000</f>
        <v>0</v>
      </c>
      <c r="D79" s="65">
        <f>(D61*'(ne pas modifier) BDD_REF'!$B$211+'RECeff + REIamont (2)'!D77*'(ne pas modifier) BDD_REF'!$B$212+'RECeff + REIamont (2)'!D78*'(ne pas modifier) BDD_REF'!$B$213)/1000</f>
        <v>0</v>
      </c>
      <c r="E79" s="65">
        <f>(E61*'(ne pas modifier) BDD_REF'!$B$211+'RECeff + REIamont (2)'!E77*'(ne pas modifier) BDD_REF'!$B$212+'RECeff + REIamont (2)'!E78*'(ne pas modifier) BDD_REF'!$B$213)/1000</f>
        <v>0</v>
      </c>
      <c r="F79" s="65">
        <f>(F61*'(ne pas modifier) BDD_REF'!$B$211+'RECeff + REIamont (2)'!F77*'(ne pas modifier) BDD_REF'!$B$212+'RECeff + REIamont (2)'!F78*'(ne pas modifier) BDD_REF'!$B$213)/1000</f>
        <v>0</v>
      </c>
      <c r="G79" s="65">
        <f>(G61*'(ne pas modifier) BDD_REF'!$B$211+'RECeff + REIamont (2)'!G77*'(ne pas modifier) BDD_REF'!$B$212+'RECeff + REIamont (2)'!G78*'(ne pas modifier) BDD_REF'!$B$213)/1000</f>
        <v>0</v>
      </c>
      <c r="H79" s="65">
        <f>(H61*'(ne pas modifier) BDD_REF'!$B$211+'RECeff + REIamont (2)'!H77*'(ne pas modifier) BDD_REF'!$B$212+'RECeff + REIamont (2)'!H78*'(ne pas modifier) BDD_REF'!$B$213)/1000</f>
        <v>0</v>
      </c>
      <c r="I79" s="65">
        <f>(I61*'(ne pas modifier) BDD_REF'!$B$211+'RECeff + REIamont (2)'!I77*'(ne pas modifier) BDD_REF'!$B$212+'RECeff + REIamont (2)'!I78*'(ne pas modifier) BDD_REF'!$B$213)/1000</f>
        <v>0</v>
      </c>
      <c r="J79" s="65">
        <f>(J61*'(ne pas modifier) BDD_REF'!$B$211+'RECeff + REIamont (2)'!J77*'(ne pas modifier) BDD_REF'!$B$212+'RECeff + REIamont (2)'!J78*'(ne pas modifier) BDD_REF'!$B$213)/1000</f>
        <v>0</v>
      </c>
      <c r="K79" s="65">
        <f>(K61*'(ne pas modifier) BDD_REF'!$B$211+'RECeff + REIamont (2)'!K77*'(ne pas modifier) BDD_REF'!$B$212+'RECeff + REIamont (2)'!K78*'(ne pas modifier) BDD_REF'!$B$213)/1000</f>
        <v>0</v>
      </c>
      <c r="L79" s="65">
        <f>(L61*'(ne pas modifier) BDD_REF'!$B$211+'RECeff + REIamont (2)'!L77*'(ne pas modifier) BDD_REF'!$B$212+'RECeff + REIamont (2)'!L78*'(ne pas modifier) BDD_REF'!$B$213)/1000</f>
        <v>0</v>
      </c>
      <c r="M79" s="65">
        <f t="shared" si="1"/>
        <v>0</v>
      </c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</row>
    <row r="80" ht="15.75" hidden="1" customHeight="1">
      <c r="A80" s="18" t="s">
        <v>93</v>
      </c>
      <c r="B80" s="30" t="s">
        <v>83</v>
      </c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>
        <f t="shared" si="1"/>
        <v>0</v>
      </c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</row>
    <row r="81" ht="15.75" customHeight="1">
      <c r="A81" s="18"/>
      <c r="B81" s="45" t="s">
        <v>85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65">
        <f t="shared" si="1"/>
        <v>0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</row>
    <row r="82" ht="15.75" customHeight="1">
      <c r="A82" s="18"/>
      <c r="B82" s="45" t="s">
        <v>86</v>
      </c>
      <c r="C82" s="31">
        <v>1.21</v>
      </c>
      <c r="D82" s="31"/>
      <c r="E82" s="31"/>
      <c r="F82" s="31"/>
      <c r="G82" s="31"/>
      <c r="H82" s="31"/>
      <c r="I82" s="31"/>
      <c r="J82" s="31"/>
      <c r="K82" s="31"/>
      <c r="L82" s="31"/>
      <c r="M82" s="65">
        <f t="shared" si="1"/>
        <v>1.21</v>
      </c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</row>
    <row r="83" ht="15.75" customHeight="1">
      <c r="A83" s="18"/>
      <c r="B83" s="45" t="s">
        <v>87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65">
        <f t="shared" si="1"/>
        <v>0</v>
      </c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</row>
    <row r="84" ht="15.75" customHeight="1">
      <c r="A84" s="18"/>
      <c r="B84" s="45" t="s">
        <v>88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65">
        <f t="shared" si="1"/>
        <v>0</v>
      </c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</row>
    <row r="85" ht="15.75" customHeight="1">
      <c r="A85" s="18"/>
      <c r="B85" s="30" t="s">
        <v>89</v>
      </c>
      <c r="C85" s="65">
        <f>(C81*'(ne pas modifier) BDD_REF'!$B$214+'RECeff + REIamont (2)'!C82*'(ne pas modifier) BDD_REF'!$B$215+'RECeff + REIamont (2)'!C83*'(ne pas modifier) BDD_REF'!$B$216+'RECeff + REIamont (2)'!C84*'(ne pas modifier) BDD_REF'!$B$217)/1000</f>
        <v>0.01087185</v>
      </c>
      <c r="D85" s="65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65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65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65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65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65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65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65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65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65">
        <f t="shared" si="1"/>
        <v>0.01087185</v>
      </c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</row>
    <row r="86" ht="15.75" customHeight="1">
      <c r="A86" s="68"/>
      <c r="B86" s="67" t="s">
        <v>90</v>
      </c>
      <c r="C86" s="69">
        <f t="shared" ref="C86:L86" si="7">C79+C80+C85</f>
        <v>0.01087185</v>
      </c>
      <c r="D86" s="69">
        <f t="shared" si="7"/>
        <v>0</v>
      </c>
      <c r="E86" s="69">
        <f t="shared" si="7"/>
        <v>0</v>
      </c>
      <c r="F86" s="69">
        <f t="shared" si="7"/>
        <v>0</v>
      </c>
      <c r="G86" s="69">
        <f t="shared" si="7"/>
        <v>0</v>
      </c>
      <c r="H86" s="69">
        <f t="shared" si="7"/>
        <v>0</v>
      </c>
      <c r="I86" s="69">
        <f t="shared" si="7"/>
        <v>0</v>
      </c>
      <c r="J86" s="69">
        <f t="shared" si="7"/>
        <v>0</v>
      </c>
      <c r="K86" s="69">
        <f t="shared" si="7"/>
        <v>0</v>
      </c>
      <c r="L86" s="69">
        <f t="shared" si="7"/>
        <v>0</v>
      </c>
      <c r="M86" s="65">
        <f t="shared" si="1"/>
        <v>0.01087185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</row>
    <row r="87" ht="15.75" customHeight="1">
      <c r="A87" s="68"/>
      <c r="B87" s="71" t="s">
        <v>91</v>
      </c>
      <c r="C87" s="71">
        <f>((C64+C65+C66)/1000*44/28*'(ne pas modifier) BDD_REF'!$B$231)+'RECeff + REIamont (2)'!C76+'RECeff + REIamont (2)'!C86</f>
        <v>0.57114537</v>
      </c>
      <c r="D87" s="71">
        <f>((D64+D65+D66)/1000*44/28*'(ne pas modifier) BDD_REF'!$B$231)+'RECeff + REIamont (2)'!D76+'RECeff + REIamont (2)'!D86</f>
        <v>0</v>
      </c>
      <c r="E87" s="71">
        <f>((E64+E65+E66)/1000*44/28*'(ne pas modifier) BDD_REF'!$B$231)+'RECeff + REIamont (2)'!E76+'RECeff + REIamont (2)'!E86</f>
        <v>0</v>
      </c>
      <c r="F87" s="71">
        <f>((F64+F65+F66)/1000*44/28*'(ne pas modifier) BDD_REF'!$B$231)+'RECeff + REIamont (2)'!F76+'RECeff + REIamont (2)'!F86</f>
        <v>0</v>
      </c>
      <c r="G87" s="71">
        <f>((G64+G65+G66)/1000*44/28*'(ne pas modifier) BDD_REF'!$B$231)+'RECeff + REIamont (2)'!G76+'RECeff + REIamont (2)'!G86</f>
        <v>0</v>
      </c>
      <c r="H87" s="71">
        <f>((H64+H65+H66)/1000*44/28*'(ne pas modifier) BDD_REF'!$B$231)+'RECeff + REIamont (2)'!H76+'RECeff + REIamont (2)'!H86</f>
        <v>0</v>
      </c>
      <c r="I87" s="71">
        <f>((I64+I65+I66)/1000*44/28*'(ne pas modifier) BDD_REF'!$B$231)+'RECeff + REIamont (2)'!I76+'RECeff + REIamont (2)'!I86</f>
        <v>0</v>
      </c>
      <c r="J87" s="71">
        <f>((J64+J65+J66)/1000*44/28*'(ne pas modifier) BDD_REF'!$B$231)+'RECeff + REIamont (2)'!J76+'RECeff + REIamont (2)'!J86</f>
        <v>0</v>
      </c>
      <c r="K87" s="71">
        <f>((K64+K65+K66)/1000*44/28*'(ne pas modifier) BDD_REF'!$B$231)+'RECeff + REIamont (2)'!K76+'RECeff + REIamont (2)'!K86</f>
        <v>0</v>
      </c>
      <c r="L87" s="71">
        <f>((L64+L65+L66)/1000*44/28*'(ne pas modifier) BDD_REF'!$B$231)+'RECeff + REIamont (2)'!L76+'RECeff + REIamont (2)'!L86</f>
        <v>0</v>
      </c>
      <c r="M87" s="71">
        <f t="shared" si="1"/>
        <v>0.57114537</v>
      </c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</row>
    <row r="88" ht="15.75" customHeight="1">
      <c r="A88" s="61" t="s">
        <v>95</v>
      </c>
      <c r="B88" s="45" t="s">
        <v>64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65">
        <f t="shared" si="1"/>
        <v>0</v>
      </c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</row>
    <row r="89" ht="15.75" customHeight="1">
      <c r="A89" s="18"/>
      <c r="B89" s="45" t="s">
        <v>65</v>
      </c>
      <c r="C89" s="31">
        <v>84.0</v>
      </c>
      <c r="D89" s="31"/>
      <c r="E89" s="31"/>
      <c r="F89" s="31"/>
      <c r="G89" s="31"/>
      <c r="H89" s="31"/>
      <c r="I89" s="31"/>
      <c r="J89" s="31"/>
      <c r="K89" s="31"/>
      <c r="L89" s="31"/>
      <c r="M89" s="65">
        <f t="shared" si="1"/>
        <v>84</v>
      </c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</row>
    <row r="90" ht="15.75" customHeight="1">
      <c r="A90" s="18"/>
      <c r="B90" s="45" t="s">
        <v>66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65">
        <f t="shared" si="1"/>
        <v>0</v>
      </c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</row>
    <row r="91" ht="15.75" customHeight="1">
      <c r="A91" s="18"/>
      <c r="B91" s="67" t="s">
        <v>67</v>
      </c>
      <c r="C91" s="65">
        <f>C88*'(ne pas modifier) BDD_REF'!$B$206 + (C89+C90)*'(ne pas modifier) BDD_REF'!$B$207</f>
        <v>0.504</v>
      </c>
      <c r="D91" s="65">
        <f>D88*'(ne pas modifier) BDD_REF'!$B$206 + (D89+D90)*'(ne pas modifier) BDD_REF'!$B$207</f>
        <v>0</v>
      </c>
      <c r="E91" s="65">
        <f>E88*'(ne pas modifier) BDD_REF'!$B$206 + (E89+E90)*'(ne pas modifier) BDD_REF'!$B$207</f>
        <v>0</v>
      </c>
      <c r="F91" s="65">
        <f>F88*'(ne pas modifier) BDD_REF'!$B$206 + (F89+F90)*'(ne pas modifier) BDD_REF'!$B$207</f>
        <v>0</v>
      </c>
      <c r="G91" s="65">
        <f>G88*'(ne pas modifier) BDD_REF'!$B$206 + (G89+G90)*'(ne pas modifier) BDD_REF'!$B$207</f>
        <v>0</v>
      </c>
      <c r="H91" s="65">
        <f>H88*'(ne pas modifier) BDD_REF'!$B$206 + (H89+H90)*'(ne pas modifier) BDD_REF'!$B$207</f>
        <v>0</v>
      </c>
      <c r="I91" s="65">
        <f>I88*'(ne pas modifier) BDD_REF'!$B$206 + (I89+I90)*'(ne pas modifier) BDD_REF'!$B$207</f>
        <v>0</v>
      </c>
      <c r="J91" s="65">
        <f>J88*'(ne pas modifier) BDD_REF'!$B$206 + (J89+J90)*'(ne pas modifier) BDD_REF'!$B$207</f>
        <v>0</v>
      </c>
      <c r="K91" s="65">
        <f>K88*'(ne pas modifier) BDD_REF'!$B$206 + (K89+K90)*'(ne pas modifier) BDD_REF'!$B$207</f>
        <v>0</v>
      </c>
      <c r="L91" s="65">
        <f>L88*'(ne pas modifier) BDD_REF'!$B$206 + (L89+L90)*'(ne pas modifier) BDD_REF'!$B$207</f>
        <v>0</v>
      </c>
      <c r="M91" s="65">
        <f t="shared" si="1"/>
        <v>0.504</v>
      </c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</row>
    <row r="92" ht="15.75" customHeight="1">
      <c r="A92" s="18"/>
      <c r="B92" s="67" t="s">
        <v>68</v>
      </c>
      <c r="C92" s="65">
        <f>((C88*'(ne pas modifier) BDD_REF'!$B$219)+('RECeff + REIamont (2)'!C89+'RECeff + REIamont (2)'!C90)*'(ne pas modifier) BDD_REF'!$B$220)*'(ne pas modifier) BDD_REF'!$B$208</f>
        <v>0.1764</v>
      </c>
      <c r="D92" s="65">
        <f>((D88*'(ne pas modifier) BDD_REF'!$B$219)+('RECeff + REIamont (2)'!D89+'RECeff + REIamont (2)'!D90)*'(ne pas modifier) BDD_REF'!$B$220)*'(ne pas modifier) BDD_REF'!$B$208</f>
        <v>0</v>
      </c>
      <c r="E92" s="65">
        <f>((E88*'(ne pas modifier) BDD_REF'!$B$219)+('RECeff + REIamont (2)'!E89+'RECeff + REIamont (2)'!E90)*'(ne pas modifier) BDD_REF'!$B$220)*'(ne pas modifier) BDD_REF'!$B$208</f>
        <v>0</v>
      </c>
      <c r="F92" s="65">
        <f>((F88*'(ne pas modifier) BDD_REF'!$B$219)+('RECeff + REIamont (2)'!F89+'RECeff + REIamont (2)'!F90)*'(ne pas modifier) BDD_REF'!$B$220)*'(ne pas modifier) BDD_REF'!$B$208</f>
        <v>0</v>
      </c>
      <c r="G92" s="65">
        <f>((G88*'(ne pas modifier) BDD_REF'!$B$219)+('RECeff + REIamont (2)'!G89+'RECeff + REIamont (2)'!G90)*'(ne pas modifier) BDD_REF'!$B$220)*'(ne pas modifier) BDD_REF'!$B$208</f>
        <v>0</v>
      </c>
      <c r="H92" s="65">
        <f>((H88*'(ne pas modifier) BDD_REF'!$B$219)+('RECeff + REIamont (2)'!H89+'RECeff + REIamont (2)'!H90)*'(ne pas modifier) BDD_REF'!$B$220)*'(ne pas modifier) BDD_REF'!$B$208</f>
        <v>0</v>
      </c>
      <c r="I92" s="65">
        <f>((I88*'(ne pas modifier) BDD_REF'!$B$219)+('RECeff + REIamont (2)'!I89+'RECeff + REIamont (2)'!I90)*'(ne pas modifier) BDD_REF'!$B$220)*'(ne pas modifier) BDD_REF'!$B$208</f>
        <v>0</v>
      </c>
      <c r="J92" s="65">
        <f>((J88*'(ne pas modifier) BDD_REF'!$B$219)+('RECeff + REIamont (2)'!J89+'RECeff + REIamont (2)'!J90)*'(ne pas modifier) BDD_REF'!$B$220)*'(ne pas modifier) BDD_REF'!$B$208</f>
        <v>0</v>
      </c>
      <c r="K92" s="65">
        <f>((K88*'(ne pas modifier) BDD_REF'!$B$219)+('RECeff + REIamont (2)'!K89+'RECeff + REIamont (2)'!K90)*'(ne pas modifier) BDD_REF'!$B$220)*'(ne pas modifier) BDD_REF'!$B$208</f>
        <v>0</v>
      </c>
      <c r="L92" s="65">
        <f>((L88*'(ne pas modifier) BDD_REF'!$B$219)+('RECeff + REIamont (2)'!L89+'RECeff + REIamont (2)'!L90)*'(ne pas modifier) BDD_REF'!$B$220)*'(ne pas modifier) BDD_REF'!$B$208</f>
        <v>0</v>
      </c>
      <c r="M92" s="65">
        <f t="shared" si="1"/>
        <v>0.1764</v>
      </c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</row>
    <row r="93" ht="15.75" customHeight="1">
      <c r="A93" s="18"/>
      <c r="B93" s="67" t="s">
        <v>69</v>
      </c>
      <c r="C93" s="65">
        <f>(C88+C89+C90)*'(ne pas modifier) BDD_REF'!$B$221*'(ne pas modifier) BDD_REF'!$B$209</f>
        <v>0.22176</v>
      </c>
      <c r="D93" s="65">
        <f>(D88+D89+D90)*'(ne pas modifier) BDD_REF'!$B$221*'(ne pas modifier) BDD_REF'!$B$209</f>
        <v>0</v>
      </c>
      <c r="E93" s="65">
        <f>(E88+E89+E90)*'(ne pas modifier) BDD_REF'!$B$221*'(ne pas modifier) BDD_REF'!$B$209</f>
        <v>0</v>
      </c>
      <c r="F93" s="65">
        <f>(F88+F89+F90)*'(ne pas modifier) BDD_REF'!$B$221*'(ne pas modifier) BDD_REF'!$B$209</f>
        <v>0</v>
      </c>
      <c r="G93" s="65">
        <f>(G88+G89+G90)*'(ne pas modifier) BDD_REF'!$B$221*'(ne pas modifier) BDD_REF'!$B$209</f>
        <v>0</v>
      </c>
      <c r="H93" s="65">
        <f>(H88+H89+H90)*'(ne pas modifier) BDD_REF'!$B$221*'(ne pas modifier) BDD_REF'!$B$209</f>
        <v>0</v>
      </c>
      <c r="I93" s="65">
        <f>(I88+I89+I90)*'(ne pas modifier) BDD_REF'!$B$221*'(ne pas modifier) BDD_REF'!$B$209</f>
        <v>0</v>
      </c>
      <c r="J93" s="65">
        <f>(J88+J89+J90)*'(ne pas modifier) BDD_REF'!$B$221*'(ne pas modifier) BDD_REF'!$B$209</f>
        <v>0</v>
      </c>
      <c r="K93" s="65">
        <f>(K88+K89+K90)*'(ne pas modifier) BDD_REF'!$B$221*'(ne pas modifier) BDD_REF'!$B$209</f>
        <v>0</v>
      </c>
      <c r="L93" s="65">
        <f>(L88+L89+L90)*'(ne pas modifier) BDD_REF'!$B$221*'(ne pas modifier) BDD_REF'!$B$209</f>
        <v>0</v>
      </c>
      <c r="M93" s="65">
        <f t="shared" si="1"/>
        <v>0.22176</v>
      </c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</row>
    <row r="94" ht="15.75" customHeight="1">
      <c r="A94" s="18"/>
      <c r="B94" s="45" t="s">
        <v>70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65">
        <f t="shared" si="1"/>
        <v>0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</row>
    <row r="95" ht="15.75" customHeight="1">
      <c r="A95" s="18"/>
      <c r="B95" s="45" t="s">
        <v>71</v>
      </c>
      <c r="C95" s="66">
        <v>121.0</v>
      </c>
      <c r="D95" s="31"/>
      <c r="E95" s="31"/>
      <c r="F95" s="31"/>
      <c r="G95" s="31"/>
      <c r="H95" s="31"/>
      <c r="I95" s="31"/>
      <c r="J95" s="31"/>
      <c r="K95" s="31"/>
      <c r="L95" s="31"/>
      <c r="M95" s="65">
        <f t="shared" si="1"/>
        <v>121</v>
      </c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</row>
    <row r="96" ht="15.75" customHeight="1">
      <c r="A96" s="18"/>
      <c r="B96" s="45" t="s">
        <v>72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65">
        <f t="shared" si="1"/>
        <v>0</v>
      </c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</row>
    <row r="97" ht="15.75" customHeight="1">
      <c r="A97" s="18"/>
      <c r="B97" s="45" t="s">
        <v>73</v>
      </c>
      <c r="C97" s="31">
        <v>0.0</v>
      </c>
      <c r="D97" s="31">
        <v>0.0</v>
      </c>
      <c r="E97" s="31">
        <v>0.0</v>
      </c>
      <c r="F97" s="31">
        <v>0.0</v>
      </c>
      <c r="G97" s="31">
        <v>0.0</v>
      </c>
      <c r="H97" s="31">
        <v>0.0</v>
      </c>
      <c r="I97" s="31">
        <v>0.0</v>
      </c>
      <c r="J97" s="31">
        <v>0.0</v>
      </c>
      <c r="K97" s="31">
        <v>0.0</v>
      </c>
      <c r="L97" s="31">
        <v>0.0</v>
      </c>
      <c r="M97" s="65">
        <f t="shared" si="1"/>
        <v>0</v>
      </c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</row>
    <row r="98" ht="15.75" customHeight="1">
      <c r="A98" s="18"/>
      <c r="B98" s="45" t="s">
        <v>74</v>
      </c>
      <c r="C98" s="31">
        <v>0.0</v>
      </c>
      <c r="D98" s="31">
        <v>0.0</v>
      </c>
      <c r="E98" s="31">
        <v>0.0</v>
      </c>
      <c r="F98" s="31">
        <v>0.0</v>
      </c>
      <c r="G98" s="31">
        <v>0.0</v>
      </c>
      <c r="H98" s="31">
        <v>0.0</v>
      </c>
      <c r="I98" s="31">
        <v>0.0</v>
      </c>
      <c r="J98" s="31">
        <v>0.0</v>
      </c>
      <c r="K98" s="31">
        <v>0.0</v>
      </c>
      <c r="L98" s="31">
        <v>0.0</v>
      </c>
      <c r="M98" s="65">
        <f t="shared" si="1"/>
        <v>0</v>
      </c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</row>
    <row r="99" ht="15.75" customHeight="1">
      <c r="A99" s="18"/>
      <c r="B99" s="45" t="s">
        <v>75</v>
      </c>
      <c r="C99" s="31">
        <v>0.0</v>
      </c>
      <c r="D99" s="31">
        <v>0.0</v>
      </c>
      <c r="E99" s="31">
        <v>0.0</v>
      </c>
      <c r="F99" s="31">
        <v>0.0</v>
      </c>
      <c r="G99" s="31">
        <v>0.0</v>
      </c>
      <c r="H99" s="31">
        <v>0.0</v>
      </c>
      <c r="I99" s="31">
        <v>0.0</v>
      </c>
      <c r="J99" s="31">
        <v>0.0</v>
      </c>
      <c r="K99" s="31">
        <v>0.0</v>
      </c>
      <c r="L99" s="31">
        <v>0.0</v>
      </c>
      <c r="M99" s="65">
        <f t="shared" si="1"/>
        <v>0</v>
      </c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</row>
    <row r="100" ht="15.75" customHeight="1">
      <c r="A100" s="18"/>
      <c r="B100" s="30" t="s">
        <v>76</v>
      </c>
      <c r="C100" s="65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0.371591</v>
      </c>
      <c r="D100" s="65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65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65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65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65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65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65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65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65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65">
        <f t="shared" si="1"/>
        <v>0.371591</v>
      </c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</row>
    <row r="101" ht="15.75" customHeight="1">
      <c r="A101" s="18"/>
      <c r="B101" s="45" t="s">
        <v>77</v>
      </c>
      <c r="C101" s="66">
        <v>125.0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65">
        <f t="shared" si="1"/>
        <v>125</v>
      </c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</row>
    <row r="102" ht="15.75" customHeight="1">
      <c r="A102" s="18"/>
      <c r="B102" s="30" t="s">
        <v>78</v>
      </c>
      <c r="C102" s="65">
        <f>(C101*'(ne pas modifier) BDD_REF'!$B$210)/1000</f>
        <v>0.007125</v>
      </c>
      <c r="D102" s="65">
        <f>(D101*'(ne pas modifier) BDD_REF'!$B$210)/1000</f>
        <v>0</v>
      </c>
      <c r="E102" s="65">
        <f>(E101*'(ne pas modifier) BDD_REF'!$B$210)/1000</f>
        <v>0</v>
      </c>
      <c r="F102" s="65">
        <f>(F101*'(ne pas modifier) BDD_REF'!$B$210)/1000</f>
        <v>0</v>
      </c>
      <c r="G102" s="65">
        <f>(G101*'(ne pas modifier) BDD_REF'!$B$210)/1000</f>
        <v>0</v>
      </c>
      <c r="H102" s="65">
        <f>(H101*'(ne pas modifier) BDD_REF'!$B$210)/1000</f>
        <v>0</v>
      </c>
      <c r="I102" s="65">
        <f>(I101*'(ne pas modifier) BDD_REF'!$B$210)/1000</f>
        <v>0</v>
      </c>
      <c r="J102" s="65">
        <f>(J101*'(ne pas modifier) BDD_REF'!$B$210)/1000</f>
        <v>0</v>
      </c>
      <c r="K102" s="65">
        <f>(K101*'(ne pas modifier) BDD_REF'!$B$210)/1000</f>
        <v>0</v>
      </c>
      <c r="L102" s="65">
        <f>(L101*'(ne pas modifier) BDD_REF'!$B$210)/1000</f>
        <v>0</v>
      </c>
      <c r="M102" s="65">
        <f t="shared" si="1"/>
        <v>0.007125</v>
      </c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</row>
    <row r="103" ht="15.75" customHeight="1">
      <c r="A103" s="68"/>
      <c r="B103" s="67" t="s">
        <v>79</v>
      </c>
      <c r="C103" s="69">
        <f t="shared" ref="C103:L103" si="8">C100+C102</f>
        <v>0.378716</v>
      </c>
      <c r="D103" s="69">
        <f t="shared" si="8"/>
        <v>0</v>
      </c>
      <c r="E103" s="69">
        <f t="shared" si="8"/>
        <v>0</v>
      </c>
      <c r="F103" s="69">
        <f t="shared" si="8"/>
        <v>0</v>
      </c>
      <c r="G103" s="69">
        <f t="shared" si="8"/>
        <v>0</v>
      </c>
      <c r="H103" s="69">
        <f t="shared" si="8"/>
        <v>0</v>
      </c>
      <c r="I103" s="69">
        <f t="shared" si="8"/>
        <v>0</v>
      </c>
      <c r="J103" s="69">
        <f t="shared" si="8"/>
        <v>0</v>
      </c>
      <c r="K103" s="69">
        <f t="shared" si="8"/>
        <v>0</v>
      </c>
      <c r="L103" s="69">
        <f t="shared" si="8"/>
        <v>0</v>
      </c>
      <c r="M103" s="65">
        <f t="shared" si="1"/>
        <v>0.378716</v>
      </c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</row>
    <row r="104" ht="15.75" customHeight="1">
      <c r="A104" s="18"/>
      <c r="B104" s="45" t="s">
        <v>80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65">
        <f t="shared" si="1"/>
        <v>0</v>
      </c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</row>
    <row r="105" ht="15.75" customHeight="1">
      <c r="A105" s="18"/>
      <c r="B105" s="45" t="s">
        <v>81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65">
        <f t="shared" si="1"/>
        <v>0</v>
      </c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</row>
    <row r="106" ht="15.75" customHeight="1">
      <c r="A106" s="18"/>
      <c r="B106" s="30" t="s">
        <v>82</v>
      </c>
      <c r="C106" s="65">
        <f>(C88*'(ne pas modifier) BDD_REF'!$B$211+'RECeff + REIamont (2)'!C104*'(ne pas modifier) BDD_REF'!$B$212+'RECeff + REIamont (2)'!C105*'(ne pas modifier) BDD_REF'!$B$213)/1000</f>
        <v>0</v>
      </c>
      <c r="D106" s="65">
        <f>(D88*'(ne pas modifier) BDD_REF'!$B$211+'RECeff + REIamont (2)'!D104*'(ne pas modifier) BDD_REF'!$B$212+'RECeff + REIamont (2)'!D105*'(ne pas modifier) BDD_REF'!$B$213)/1000</f>
        <v>0</v>
      </c>
      <c r="E106" s="65">
        <f>(E88*'(ne pas modifier) BDD_REF'!$B$211+'RECeff + REIamont (2)'!E104*'(ne pas modifier) BDD_REF'!$B$212+'RECeff + REIamont (2)'!E105*'(ne pas modifier) BDD_REF'!$B$213)/1000</f>
        <v>0</v>
      </c>
      <c r="F106" s="65">
        <f>(F88*'(ne pas modifier) BDD_REF'!$B$211+'RECeff + REIamont (2)'!F104*'(ne pas modifier) BDD_REF'!$B$212+'RECeff + REIamont (2)'!F105*'(ne pas modifier) BDD_REF'!$B$213)/1000</f>
        <v>0</v>
      </c>
      <c r="G106" s="65">
        <f>(G88*'(ne pas modifier) BDD_REF'!$B$211+'RECeff + REIamont (2)'!G104*'(ne pas modifier) BDD_REF'!$B$212+'RECeff + REIamont (2)'!G105*'(ne pas modifier) BDD_REF'!$B$213)/1000</f>
        <v>0</v>
      </c>
      <c r="H106" s="65">
        <f>(H88*'(ne pas modifier) BDD_REF'!$B$211+'RECeff + REIamont (2)'!H104*'(ne pas modifier) BDD_REF'!$B$212+'RECeff + REIamont (2)'!H105*'(ne pas modifier) BDD_REF'!$B$213)/1000</f>
        <v>0</v>
      </c>
      <c r="I106" s="65">
        <f>(I88*'(ne pas modifier) BDD_REF'!$B$211+'RECeff + REIamont (2)'!I104*'(ne pas modifier) BDD_REF'!$B$212+'RECeff + REIamont (2)'!I105*'(ne pas modifier) BDD_REF'!$B$213)/1000</f>
        <v>0</v>
      </c>
      <c r="J106" s="65">
        <f>(J88*'(ne pas modifier) BDD_REF'!$B$211+'RECeff + REIamont (2)'!J104*'(ne pas modifier) BDD_REF'!$B$212+'RECeff + REIamont (2)'!J105*'(ne pas modifier) BDD_REF'!$B$213)/1000</f>
        <v>0</v>
      </c>
      <c r="K106" s="65">
        <f>(K88*'(ne pas modifier) BDD_REF'!$B$211+'RECeff + REIamont (2)'!K104*'(ne pas modifier) BDD_REF'!$B$212+'RECeff + REIamont (2)'!K105*'(ne pas modifier) BDD_REF'!$B$213)/1000</f>
        <v>0</v>
      </c>
      <c r="L106" s="65">
        <f>(L88*'(ne pas modifier) BDD_REF'!$B$211+'RECeff + REIamont (2)'!L104*'(ne pas modifier) BDD_REF'!$B$212+'RECeff + REIamont (2)'!L105*'(ne pas modifier) BDD_REF'!$B$213)/1000</f>
        <v>0</v>
      </c>
      <c r="M106" s="65">
        <f t="shared" si="1"/>
        <v>0</v>
      </c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</row>
    <row r="107" ht="15.75" hidden="1" customHeight="1">
      <c r="A107" s="18" t="s">
        <v>93</v>
      </c>
      <c r="B107" s="30" t="s">
        <v>83</v>
      </c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>
        <f t="shared" si="1"/>
        <v>0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</row>
    <row r="108" ht="15.75" customHeight="1">
      <c r="A108" s="18"/>
      <c r="B108" s="45" t="s">
        <v>85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65">
        <f t="shared" si="1"/>
        <v>0</v>
      </c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</row>
    <row r="109" ht="15.75" customHeight="1">
      <c r="A109" s="18"/>
      <c r="B109" s="45" t="s">
        <v>86</v>
      </c>
      <c r="C109" s="31">
        <v>1.21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65">
        <f t="shared" si="1"/>
        <v>1.21</v>
      </c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</row>
    <row r="110" ht="15.75" customHeight="1">
      <c r="A110" s="18"/>
      <c r="B110" s="45" t="s">
        <v>87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65">
        <f t="shared" si="1"/>
        <v>0</v>
      </c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</row>
    <row r="111" ht="15.75" customHeight="1">
      <c r="A111" s="18"/>
      <c r="B111" s="45" t="s">
        <v>88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65">
        <f t="shared" si="1"/>
        <v>0</v>
      </c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</row>
    <row r="112" ht="15.75" customHeight="1">
      <c r="A112" s="18"/>
      <c r="B112" s="30" t="s">
        <v>89</v>
      </c>
      <c r="C112" s="65">
        <f>(C108*'(ne pas modifier) BDD_REF'!$B$214+'RECeff + REIamont (2)'!C109*'(ne pas modifier) BDD_REF'!$B$215+'RECeff + REIamont (2)'!C110*'(ne pas modifier) BDD_REF'!$B$216+'RECeff + REIamont (2)'!C111*'(ne pas modifier) BDD_REF'!$B$217)/1000</f>
        <v>0.01087185</v>
      </c>
      <c r="D112" s="65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65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65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65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65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65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65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65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65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65">
        <f t="shared" si="1"/>
        <v>0.01087185</v>
      </c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</row>
    <row r="113" ht="15.75" customHeight="1">
      <c r="A113" s="68"/>
      <c r="B113" s="67" t="s">
        <v>90</v>
      </c>
      <c r="C113" s="69">
        <f t="shared" ref="C113:L113" si="9">C106+C107+C112</f>
        <v>0.01087185</v>
      </c>
      <c r="D113" s="69">
        <f t="shared" si="9"/>
        <v>0</v>
      </c>
      <c r="E113" s="69">
        <f t="shared" si="9"/>
        <v>0</v>
      </c>
      <c r="F113" s="69">
        <f t="shared" si="9"/>
        <v>0</v>
      </c>
      <c r="G113" s="69">
        <f t="shared" si="9"/>
        <v>0</v>
      </c>
      <c r="H113" s="69">
        <f t="shared" si="9"/>
        <v>0</v>
      </c>
      <c r="I113" s="69">
        <f t="shared" si="9"/>
        <v>0</v>
      </c>
      <c r="J113" s="69">
        <f t="shared" si="9"/>
        <v>0</v>
      </c>
      <c r="K113" s="69">
        <f t="shared" si="9"/>
        <v>0</v>
      </c>
      <c r="L113" s="69">
        <f t="shared" si="9"/>
        <v>0</v>
      </c>
      <c r="M113" s="65">
        <f t="shared" si="1"/>
        <v>0.01087185</v>
      </c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</row>
    <row r="114" ht="15.75" customHeight="1">
      <c r="A114" s="68"/>
      <c r="B114" s="71" t="s">
        <v>91</v>
      </c>
      <c r="C114" s="71">
        <f>((C91+C92+C93)/1000*44/28*'(ne pas modifier) BDD_REF'!$B$231)+'RECeff + REIamont (2)'!C103+'RECeff + REIamont (2)'!C113</f>
        <v>0.76527305</v>
      </c>
      <c r="D114" s="71">
        <f>((D91+D92+D93)/1000*44/28*'(ne pas modifier) BDD_REF'!$B$231)+'RECeff + REIamont (2)'!D103+'RECeff + REIamont (2)'!D113</f>
        <v>0</v>
      </c>
      <c r="E114" s="71">
        <f>((E91+E92+E93)/1000*44/28*'(ne pas modifier) BDD_REF'!$B$231)+'RECeff + REIamont (2)'!E103+'RECeff + REIamont (2)'!E113</f>
        <v>0</v>
      </c>
      <c r="F114" s="71">
        <f>((F91+F92+F93)/1000*44/28*'(ne pas modifier) BDD_REF'!$B$231)+'RECeff + REIamont (2)'!F103+'RECeff + REIamont (2)'!F113</f>
        <v>0</v>
      </c>
      <c r="G114" s="71">
        <f>((G91+G92+G93)/1000*44/28*'(ne pas modifier) BDD_REF'!$B$231)+'RECeff + REIamont (2)'!G103+'RECeff + REIamont (2)'!G113</f>
        <v>0</v>
      </c>
      <c r="H114" s="71">
        <f>((H91+H92+H93)/1000*44/28*'(ne pas modifier) BDD_REF'!$B$231)+'RECeff + REIamont (2)'!H103+'RECeff + REIamont (2)'!H113</f>
        <v>0</v>
      </c>
      <c r="I114" s="71">
        <f>((I91+I92+I93)/1000*44/28*'(ne pas modifier) BDD_REF'!$B$231)+'RECeff + REIamont (2)'!I103+'RECeff + REIamont (2)'!I113</f>
        <v>0</v>
      </c>
      <c r="J114" s="71">
        <f>((J91+J92+J93)/1000*44/28*'(ne pas modifier) BDD_REF'!$B$231)+'RECeff + REIamont (2)'!J103+'RECeff + REIamont (2)'!J113</f>
        <v>0</v>
      </c>
      <c r="K114" s="71">
        <f>((K91+K92+K93)/1000*44/28*'(ne pas modifier) BDD_REF'!$B$231)+'RECeff + REIamont (2)'!K103+'RECeff + REIamont (2)'!K113</f>
        <v>0</v>
      </c>
      <c r="L114" s="71">
        <f>((L91+L92+L93)/1000*44/28*'(ne pas modifier) BDD_REF'!$B$231)+'RECeff + REIamont (2)'!L103+'RECeff + REIamont (2)'!L113</f>
        <v>0</v>
      </c>
      <c r="M114" s="71">
        <f t="shared" si="1"/>
        <v>0.76527305</v>
      </c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</row>
    <row r="115" ht="15.75" customHeight="1">
      <c r="A115" s="61" t="s">
        <v>96</v>
      </c>
      <c r="B115" s="45" t="s">
        <v>64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65">
        <f t="shared" si="1"/>
        <v>0</v>
      </c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</row>
    <row r="116" ht="15.75" customHeight="1">
      <c r="A116" s="18"/>
      <c r="B116" s="45" t="s">
        <v>65</v>
      </c>
      <c r="C116" s="66">
        <v>0.0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65">
        <f t="shared" si="1"/>
        <v>0</v>
      </c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</row>
    <row r="117" ht="15.75" customHeight="1">
      <c r="A117" s="18"/>
      <c r="B117" s="45" t="s">
        <v>66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65">
        <f t="shared" si="1"/>
        <v>0</v>
      </c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</row>
    <row r="118" ht="15.75" customHeight="1">
      <c r="A118" s="18"/>
      <c r="B118" s="67" t="s">
        <v>67</v>
      </c>
      <c r="C118" s="65">
        <f>C115*'(ne pas modifier) BDD_REF'!$B$206 + (C116+C117)*'(ne pas modifier) BDD_REF'!$B$207</f>
        <v>0</v>
      </c>
      <c r="D118" s="65">
        <f>D115*'(ne pas modifier) BDD_REF'!$B$206 + (D116+D117)*'(ne pas modifier) BDD_REF'!$B$207</f>
        <v>0</v>
      </c>
      <c r="E118" s="65">
        <f>E115*'(ne pas modifier) BDD_REF'!$B$206 + (E116+E117)*'(ne pas modifier) BDD_REF'!$B$207</f>
        <v>0</v>
      </c>
      <c r="F118" s="65">
        <f>F115*'(ne pas modifier) BDD_REF'!$B$206 + (F116+F117)*'(ne pas modifier) BDD_REF'!$B$207</f>
        <v>0</v>
      </c>
      <c r="G118" s="65">
        <f>G115*'(ne pas modifier) BDD_REF'!$B$206 + (G116+G117)*'(ne pas modifier) BDD_REF'!$B$207</f>
        <v>0</v>
      </c>
      <c r="H118" s="65">
        <f>H115*'(ne pas modifier) BDD_REF'!$B$206 + (H116+H117)*'(ne pas modifier) BDD_REF'!$B$207</f>
        <v>0</v>
      </c>
      <c r="I118" s="65">
        <f>I115*'(ne pas modifier) BDD_REF'!$B$206 + (I116+I117)*'(ne pas modifier) BDD_REF'!$B$207</f>
        <v>0</v>
      </c>
      <c r="J118" s="65">
        <f>J115*'(ne pas modifier) BDD_REF'!$B$206 + (J116+J117)*'(ne pas modifier) BDD_REF'!$B$207</f>
        <v>0</v>
      </c>
      <c r="K118" s="65">
        <f>K115*'(ne pas modifier) BDD_REF'!$B$206 + (K116+K117)*'(ne pas modifier) BDD_REF'!$B$207</f>
        <v>0</v>
      </c>
      <c r="L118" s="65">
        <f>L115*'(ne pas modifier) BDD_REF'!$B$206 + (L116+L117)*'(ne pas modifier) BDD_REF'!$B$207</f>
        <v>0</v>
      </c>
      <c r="M118" s="65">
        <f t="shared" si="1"/>
        <v>0</v>
      </c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</row>
    <row r="119" ht="15.75" customHeight="1">
      <c r="A119" s="18"/>
      <c r="B119" s="67" t="s">
        <v>68</v>
      </c>
      <c r="C119" s="65">
        <f>((C115*'(ne pas modifier) BDD_REF'!$B$219)+('RECeff + REIamont (2)'!C116+'RECeff + REIamont (2)'!C117)*'(ne pas modifier) BDD_REF'!$B$220)*'(ne pas modifier) BDD_REF'!$B$208</f>
        <v>0</v>
      </c>
      <c r="D119" s="65">
        <f>((D115*'(ne pas modifier) BDD_REF'!$B$219)+('RECeff + REIamont (2)'!D116+'RECeff + REIamont (2)'!D117)*'(ne pas modifier) BDD_REF'!$B$220)*'(ne pas modifier) BDD_REF'!$B$208</f>
        <v>0</v>
      </c>
      <c r="E119" s="65">
        <f>((E115*'(ne pas modifier) BDD_REF'!$B$219)+('RECeff + REIamont (2)'!E116+'RECeff + REIamont (2)'!E117)*'(ne pas modifier) BDD_REF'!$B$220)*'(ne pas modifier) BDD_REF'!$B$208</f>
        <v>0</v>
      </c>
      <c r="F119" s="65">
        <f>((F115*'(ne pas modifier) BDD_REF'!$B$219)+('RECeff + REIamont (2)'!F116+'RECeff + REIamont (2)'!F117)*'(ne pas modifier) BDD_REF'!$B$220)*'(ne pas modifier) BDD_REF'!$B$208</f>
        <v>0</v>
      </c>
      <c r="G119" s="65">
        <f>((G115*'(ne pas modifier) BDD_REF'!$B$219)+('RECeff + REIamont (2)'!G116+'RECeff + REIamont (2)'!G117)*'(ne pas modifier) BDD_REF'!$B$220)*'(ne pas modifier) BDD_REF'!$B$208</f>
        <v>0</v>
      </c>
      <c r="H119" s="65">
        <f>((H115*'(ne pas modifier) BDD_REF'!$B$219)+('RECeff + REIamont (2)'!H116+'RECeff + REIamont (2)'!H117)*'(ne pas modifier) BDD_REF'!$B$220)*'(ne pas modifier) BDD_REF'!$B$208</f>
        <v>0</v>
      </c>
      <c r="I119" s="65">
        <f>((I115*'(ne pas modifier) BDD_REF'!$B$219)+('RECeff + REIamont (2)'!I116+'RECeff + REIamont (2)'!I117)*'(ne pas modifier) BDD_REF'!$B$220)*'(ne pas modifier) BDD_REF'!$B$208</f>
        <v>0</v>
      </c>
      <c r="J119" s="65">
        <f>((J115*'(ne pas modifier) BDD_REF'!$B$219)+('RECeff + REIamont (2)'!J116+'RECeff + REIamont (2)'!J117)*'(ne pas modifier) BDD_REF'!$B$220)*'(ne pas modifier) BDD_REF'!$B$208</f>
        <v>0</v>
      </c>
      <c r="K119" s="65">
        <f>((K115*'(ne pas modifier) BDD_REF'!$B$219)+('RECeff + REIamont (2)'!K116+'RECeff + REIamont (2)'!K117)*'(ne pas modifier) BDD_REF'!$B$220)*'(ne pas modifier) BDD_REF'!$B$208</f>
        <v>0</v>
      </c>
      <c r="L119" s="65">
        <f>((L115*'(ne pas modifier) BDD_REF'!$B$219)+('RECeff + REIamont (2)'!L116+'RECeff + REIamont (2)'!L117)*'(ne pas modifier) BDD_REF'!$B$220)*'(ne pas modifier) BDD_REF'!$B$208</f>
        <v>0</v>
      </c>
      <c r="M119" s="65">
        <f t="shared" si="1"/>
        <v>0</v>
      </c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</row>
    <row r="120" ht="15.75" customHeight="1">
      <c r="A120" s="18"/>
      <c r="B120" s="67" t="s">
        <v>69</v>
      </c>
      <c r="C120" s="65">
        <f>(C115+C116+C117)*'(ne pas modifier) BDD_REF'!$B$221*'(ne pas modifier) BDD_REF'!$B$209</f>
        <v>0</v>
      </c>
      <c r="D120" s="65">
        <f>(D115+D116+D117)*'(ne pas modifier) BDD_REF'!$B$221*'(ne pas modifier) BDD_REF'!$B$209</f>
        <v>0</v>
      </c>
      <c r="E120" s="65">
        <f>(E115+E116+E117)*'(ne pas modifier) BDD_REF'!$B$221*'(ne pas modifier) BDD_REF'!$B$209</f>
        <v>0</v>
      </c>
      <c r="F120" s="65">
        <f>(F115+F116+F117)*'(ne pas modifier) BDD_REF'!$B$221*'(ne pas modifier) BDD_REF'!$B$209</f>
        <v>0</v>
      </c>
      <c r="G120" s="65">
        <f>(G115+G116+G117)*'(ne pas modifier) BDD_REF'!$B$221*'(ne pas modifier) BDD_REF'!$B$209</f>
        <v>0</v>
      </c>
      <c r="H120" s="65">
        <f>(H115+H116+H117)*'(ne pas modifier) BDD_REF'!$B$221*'(ne pas modifier) BDD_REF'!$B$209</f>
        <v>0</v>
      </c>
      <c r="I120" s="65">
        <f>(I115+I116+I117)*'(ne pas modifier) BDD_REF'!$B$221*'(ne pas modifier) BDD_REF'!$B$209</f>
        <v>0</v>
      </c>
      <c r="J120" s="65">
        <f>(J115+J116+J117)*'(ne pas modifier) BDD_REF'!$B$221*'(ne pas modifier) BDD_REF'!$B$209</f>
        <v>0</v>
      </c>
      <c r="K120" s="65">
        <f>(K115+K116+K117)*'(ne pas modifier) BDD_REF'!$B$221*'(ne pas modifier) BDD_REF'!$B$209</f>
        <v>0</v>
      </c>
      <c r="L120" s="65">
        <f>(L115+L116+L117)*'(ne pas modifier) BDD_REF'!$B$221*'(ne pas modifier) BDD_REF'!$B$209</f>
        <v>0</v>
      </c>
      <c r="M120" s="65">
        <f t="shared" si="1"/>
        <v>0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</row>
    <row r="121" ht="15.75" customHeight="1">
      <c r="A121" s="18"/>
      <c r="B121" s="45" t="s">
        <v>70</v>
      </c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65">
        <f t="shared" si="1"/>
        <v>0</v>
      </c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</row>
    <row r="122" ht="15.75" customHeight="1">
      <c r="A122" s="18"/>
      <c r="B122" s="45" t="s">
        <v>71</v>
      </c>
      <c r="C122" s="31">
        <v>116.0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65">
        <f t="shared" si="1"/>
        <v>116</v>
      </c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</row>
    <row r="123" ht="15.75" customHeight="1">
      <c r="A123" s="18"/>
      <c r="B123" s="45" t="s">
        <v>72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65">
        <f t="shared" si="1"/>
        <v>0</v>
      </c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</row>
    <row r="124" ht="15.75" customHeight="1">
      <c r="A124" s="18"/>
      <c r="B124" s="45" t="s">
        <v>73</v>
      </c>
      <c r="C124" s="31">
        <v>0.0</v>
      </c>
      <c r="D124" s="31">
        <v>0.0</v>
      </c>
      <c r="E124" s="31">
        <v>0.0</v>
      </c>
      <c r="F124" s="31">
        <v>0.0</v>
      </c>
      <c r="G124" s="31">
        <v>0.0</v>
      </c>
      <c r="H124" s="31">
        <v>0.0</v>
      </c>
      <c r="I124" s="31">
        <v>0.0</v>
      </c>
      <c r="J124" s="31">
        <v>0.0</v>
      </c>
      <c r="K124" s="31">
        <v>0.0</v>
      </c>
      <c r="L124" s="31">
        <v>0.0</v>
      </c>
      <c r="M124" s="65">
        <f t="shared" si="1"/>
        <v>0</v>
      </c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</row>
    <row r="125" ht="15.75" customHeight="1">
      <c r="A125" s="18"/>
      <c r="B125" s="45" t="s">
        <v>74</v>
      </c>
      <c r="C125" s="31">
        <v>0.0</v>
      </c>
      <c r="D125" s="31">
        <v>0.0</v>
      </c>
      <c r="E125" s="31">
        <v>0.0</v>
      </c>
      <c r="F125" s="31">
        <v>0.0</v>
      </c>
      <c r="G125" s="31">
        <v>0.0</v>
      </c>
      <c r="H125" s="31">
        <v>0.0</v>
      </c>
      <c r="I125" s="31">
        <v>0.0</v>
      </c>
      <c r="J125" s="31">
        <v>0.0</v>
      </c>
      <c r="K125" s="31">
        <v>0.0</v>
      </c>
      <c r="L125" s="31">
        <v>0.0</v>
      </c>
      <c r="M125" s="65">
        <f t="shared" si="1"/>
        <v>0</v>
      </c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</row>
    <row r="126" ht="15.75" customHeight="1">
      <c r="A126" s="18"/>
      <c r="B126" s="45" t="s">
        <v>75</v>
      </c>
      <c r="C126" s="31">
        <v>0.0</v>
      </c>
      <c r="D126" s="31">
        <v>0.0</v>
      </c>
      <c r="E126" s="31">
        <v>0.0</v>
      </c>
      <c r="F126" s="31">
        <v>0.0</v>
      </c>
      <c r="G126" s="31">
        <v>0.0</v>
      </c>
      <c r="H126" s="31">
        <v>0.0</v>
      </c>
      <c r="I126" s="31">
        <v>0.0</v>
      </c>
      <c r="J126" s="31">
        <v>0.0</v>
      </c>
      <c r="K126" s="31">
        <v>0.0</v>
      </c>
      <c r="L126" s="31">
        <v>0.0</v>
      </c>
      <c r="M126" s="65">
        <f t="shared" si="1"/>
        <v>0</v>
      </c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</row>
    <row r="127" ht="15.75" customHeight="1">
      <c r="A127" s="18"/>
      <c r="B127" s="30" t="s">
        <v>76</v>
      </c>
      <c r="C127" s="65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0.356236</v>
      </c>
      <c r="D127" s="65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65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65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65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65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65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65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65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65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65">
        <f t="shared" si="1"/>
        <v>0.356236</v>
      </c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</row>
    <row r="128" ht="15.75" customHeight="1">
      <c r="A128" s="18"/>
      <c r="B128" s="45" t="s">
        <v>77</v>
      </c>
      <c r="C128" s="66">
        <v>125.0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65">
        <f t="shared" si="1"/>
        <v>125</v>
      </c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</row>
    <row r="129" ht="15.75" customHeight="1">
      <c r="A129" s="18"/>
      <c r="B129" s="30" t="s">
        <v>78</v>
      </c>
      <c r="C129" s="65">
        <f>(C128*'(ne pas modifier) BDD_REF'!$B$210)/1000</f>
        <v>0.007125</v>
      </c>
      <c r="D129" s="65">
        <f>(D128*'(ne pas modifier) BDD_REF'!$B$210)/1000</f>
        <v>0</v>
      </c>
      <c r="E129" s="65">
        <f>(E128*'(ne pas modifier) BDD_REF'!$B$210)/1000</f>
        <v>0</v>
      </c>
      <c r="F129" s="65">
        <f>(F128*'(ne pas modifier) BDD_REF'!$B$210)/1000</f>
        <v>0</v>
      </c>
      <c r="G129" s="65">
        <f>(G128*'(ne pas modifier) BDD_REF'!$B$210)/1000</f>
        <v>0</v>
      </c>
      <c r="H129" s="65">
        <f>(H128*'(ne pas modifier) BDD_REF'!$B$210)/1000</f>
        <v>0</v>
      </c>
      <c r="I129" s="65">
        <f>(I128*'(ne pas modifier) BDD_REF'!$B$210)/1000</f>
        <v>0</v>
      </c>
      <c r="J129" s="65">
        <f>(J128*'(ne pas modifier) BDD_REF'!$B$210)/1000</f>
        <v>0</v>
      </c>
      <c r="K129" s="65">
        <f>(K128*'(ne pas modifier) BDD_REF'!$B$210)/1000</f>
        <v>0</v>
      </c>
      <c r="L129" s="65">
        <f>(L128*'(ne pas modifier) BDD_REF'!$B$210)/1000</f>
        <v>0</v>
      </c>
      <c r="M129" s="65">
        <f t="shared" si="1"/>
        <v>0.007125</v>
      </c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</row>
    <row r="130" ht="15.75" customHeight="1">
      <c r="A130" s="68"/>
      <c r="B130" s="67" t="s">
        <v>79</v>
      </c>
      <c r="C130" s="69">
        <f t="shared" ref="C130:L130" si="10">C127+C129</f>
        <v>0.363361</v>
      </c>
      <c r="D130" s="69">
        <f t="shared" si="10"/>
        <v>0</v>
      </c>
      <c r="E130" s="69">
        <f t="shared" si="10"/>
        <v>0</v>
      </c>
      <c r="F130" s="69">
        <f t="shared" si="10"/>
        <v>0</v>
      </c>
      <c r="G130" s="69">
        <f t="shared" si="10"/>
        <v>0</v>
      </c>
      <c r="H130" s="69">
        <f t="shared" si="10"/>
        <v>0</v>
      </c>
      <c r="I130" s="69">
        <f t="shared" si="10"/>
        <v>0</v>
      </c>
      <c r="J130" s="69">
        <f t="shared" si="10"/>
        <v>0</v>
      </c>
      <c r="K130" s="69">
        <f t="shared" si="10"/>
        <v>0</v>
      </c>
      <c r="L130" s="69">
        <f t="shared" si="10"/>
        <v>0</v>
      </c>
      <c r="M130" s="65">
        <f t="shared" si="1"/>
        <v>0.363361</v>
      </c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</row>
    <row r="131" ht="15.75" customHeight="1">
      <c r="A131" s="18"/>
      <c r="B131" s="45" t="s">
        <v>80</v>
      </c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65">
        <f t="shared" si="1"/>
        <v>0</v>
      </c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</row>
    <row r="132" ht="15.75" customHeight="1">
      <c r="A132" s="18"/>
      <c r="B132" s="45" t="s">
        <v>81</v>
      </c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65">
        <f t="shared" si="1"/>
        <v>0</v>
      </c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</row>
    <row r="133" ht="15.75" customHeight="1">
      <c r="A133" s="18"/>
      <c r="B133" s="30" t="s">
        <v>82</v>
      </c>
      <c r="C133" s="65">
        <f>(C115*'(ne pas modifier) BDD_REF'!$B$211+'RECeff + REIamont (2)'!C131*'(ne pas modifier) BDD_REF'!$B$212+'RECeff + REIamont (2)'!C132*'(ne pas modifier) BDD_REF'!$B$213)/1000</f>
        <v>0</v>
      </c>
      <c r="D133" s="65">
        <f>(D115*'(ne pas modifier) BDD_REF'!$B$211+'RECeff + REIamont (2)'!D131*'(ne pas modifier) BDD_REF'!$B$212+'RECeff + REIamont (2)'!D132*'(ne pas modifier) BDD_REF'!$B$213)/1000</f>
        <v>0</v>
      </c>
      <c r="E133" s="65">
        <f>(E115*'(ne pas modifier) BDD_REF'!$B$211+'RECeff + REIamont (2)'!E131*'(ne pas modifier) BDD_REF'!$B$212+'RECeff + REIamont (2)'!E132*'(ne pas modifier) BDD_REF'!$B$213)/1000</f>
        <v>0</v>
      </c>
      <c r="F133" s="65">
        <f>(F115*'(ne pas modifier) BDD_REF'!$B$211+'RECeff + REIamont (2)'!F131*'(ne pas modifier) BDD_REF'!$B$212+'RECeff + REIamont (2)'!F132*'(ne pas modifier) BDD_REF'!$B$213)/1000</f>
        <v>0</v>
      </c>
      <c r="G133" s="65">
        <f>(G115*'(ne pas modifier) BDD_REF'!$B$211+'RECeff + REIamont (2)'!G131*'(ne pas modifier) BDD_REF'!$B$212+'RECeff + REIamont (2)'!G132*'(ne pas modifier) BDD_REF'!$B$213)/1000</f>
        <v>0</v>
      </c>
      <c r="H133" s="65">
        <f>(H115*'(ne pas modifier) BDD_REF'!$B$211+'RECeff + REIamont (2)'!H131*'(ne pas modifier) BDD_REF'!$B$212+'RECeff + REIamont (2)'!H132*'(ne pas modifier) BDD_REF'!$B$213)/1000</f>
        <v>0</v>
      </c>
      <c r="I133" s="65">
        <f>(I115*'(ne pas modifier) BDD_REF'!$B$211+'RECeff + REIamont (2)'!I131*'(ne pas modifier) BDD_REF'!$B$212+'RECeff + REIamont (2)'!I132*'(ne pas modifier) BDD_REF'!$B$213)/1000</f>
        <v>0</v>
      </c>
      <c r="J133" s="65">
        <f>(J115*'(ne pas modifier) BDD_REF'!$B$211+'RECeff + REIamont (2)'!J131*'(ne pas modifier) BDD_REF'!$B$212+'RECeff + REIamont (2)'!J132*'(ne pas modifier) BDD_REF'!$B$213)/1000</f>
        <v>0</v>
      </c>
      <c r="K133" s="65">
        <f>(K115*'(ne pas modifier) BDD_REF'!$B$211+'RECeff + REIamont (2)'!K131*'(ne pas modifier) BDD_REF'!$B$212+'RECeff + REIamont (2)'!K132*'(ne pas modifier) BDD_REF'!$B$213)/1000</f>
        <v>0</v>
      </c>
      <c r="L133" s="65">
        <f>(L115*'(ne pas modifier) BDD_REF'!$B$211+'RECeff + REIamont (2)'!L131*'(ne pas modifier) BDD_REF'!$B$212+'RECeff + REIamont (2)'!L132*'(ne pas modifier) BDD_REF'!$B$213)/1000</f>
        <v>0</v>
      </c>
      <c r="M133" s="65">
        <f t="shared" si="1"/>
        <v>0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</row>
    <row r="134" ht="15.75" hidden="1" customHeight="1">
      <c r="A134" s="18" t="s">
        <v>93</v>
      </c>
      <c r="B134" s="30" t="s">
        <v>83</v>
      </c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>
        <f t="shared" si="1"/>
        <v>0</v>
      </c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</row>
    <row r="135" ht="15.75" customHeight="1">
      <c r="A135" s="18"/>
      <c r="B135" s="45" t="s">
        <v>85</v>
      </c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65">
        <f t="shared" si="1"/>
        <v>0</v>
      </c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</row>
    <row r="136" ht="15.75" customHeight="1">
      <c r="A136" s="18"/>
      <c r="B136" s="45" t="s">
        <v>86</v>
      </c>
      <c r="C136" s="31">
        <v>1.21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65">
        <f t="shared" si="1"/>
        <v>1.21</v>
      </c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</row>
    <row r="137" ht="15.75" customHeight="1">
      <c r="A137" s="18"/>
      <c r="B137" s="45" t="s">
        <v>87</v>
      </c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65">
        <f t="shared" si="1"/>
        <v>0</v>
      </c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</row>
    <row r="138" ht="15.75" customHeight="1">
      <c r="A138" s="18"/>
      <c r="B138" s="45" t="s">
        <v>88</v>
      </c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65">
        <f t="shared" si="1"/>
        <v>0</v>
      </c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</row>
    <row r="139" ht="15.75" customHeight="1">
      <c r="A139" s="18"/>
      <c r="B139" s="30" t="s">
        <v>89</v>
      </c>
      <c r="C139" s="65">
        <f>(C135*'(ne pas modifier) BDD_REF'!$B$214+'RECeff + REIamont (2)'!C136*'(ne pas modifier) BDD_REF'!$B$215+'RECeff + REIamont (2)'!C137*'(ne pas modifier) BDD_REF'!$B$216+'RECeff + REIamont (2)'!C138*'(ne pas modifier) BDD_REF'!$B$217)/1000</f>
        <v>0.01087185</v>
      </c>
      <c r="D139" s="65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65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65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65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65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65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65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65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65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65">
        <f t="shared" si="1"/>
        <v>0.01087185</v>
      </c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</row>
    <row r="140" ht="15.75" customHeight="1">
      <c r="A140" s="68"/>
      <c r="B140" s="67" t="s">
        <v>90</v>
      </c>
      <c r="C140" s="69">
        <f t="shared" ref="C140:L140" si="11">C133+C134+C139</f>
        <v>0.01087185</v>
      </c>
      <c r="D140" s="69">
        <f t="shared" si="11"/>
        <v>0</v>
      </c>
      <c r="E140" s="69">
        <f t="shared" si="11"/>
        <v>0</v>
      </c>
      <c r="F140" s="69">
        <f t="shared" si="11"/>
        <v>0</v>
      </c>
      <c r="G140" s="69">
        <f t="shared" si="11"/>
        <v>0</v>
      </c>
      <c r="H140" s="69">
        <f t="shared" si="11"/>
        <v>0</v>
      </c>
      <c r="I140" s="69">
        <f t="shared" si="11"/>
        <v>0</v>
      </c>
      <c r="J140" s="69">
        <f t="shared" si="11"/>
        <v>0</v>
      </c>
      <c r="K140" s="69">
        <f t="shared" si="11"/>
        <v>0</v>
      </c>
      <c r="L140" s="69">
        <f t="shared" si="11"/>
        <v>0</v>
      </c>
      <c r="M140" s="65">
        <f t="shared" si="1"/>
        <v>0.01087185</v>
      </c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</row>
    <row r="141" ht="15.75" customHeight="1">
      <c r="A141" s="68"/>
      <c r="B141" s="71" t="s">
        <v>91</v>
      </c>
      <c r="C141" s="71">
        <f>((C118+C119+C120)/1000*44/28*'(ne pas modifier) BDD_REF'!$B$231)+'RECeff + REIamont (2)'!C130+'RECeff + REIamont (2)'!C140</f>
        <v>0.37423285</v>
      </c>
      <c r="D141" s="71">
        <f>((D118+D119+D120)/1000*44/28*'(ne pas modifier) BDD_REF'!$B$231)+'RECeff + REIamont (2)'!D130+'RECeff + REIamont (2)'!D140</f>
        <v>0</v>
      </c>
      <c r="E141" s="71">
        <f>((E118+E119+E120)/1000*44/28*'(ne pas modifier) BDD_REF'!$B$231)+'RECeff + REIamont (2)'!E130+'RECeff + REIamont (2)'!E140</f>
        <v>0</v>
      </c>
      <c r="F141" s="71">
        <f>((F118+F119+F120)/1000*44/28*'(ne pas modifier) BDD_REF'!$B$231)+'RECeff + REIamont (2)'!F130+'RECeff + REIamont (2)'!F140</f>
        <v>0</v>
      </c>
      <c r="G141" s="71">
        <f>((G118+G119+G120)/1000*44/28*'(ne pas modifier) BDD_REF'!$B$231)+'RECeff + REIamont (2)'!G130+'RECeff + REIamont (2)'!G140</f>
        <v>0</v>
      </c>
      <c r="H141" s="71">
        <f>((H118+H119+H120)/1000*44/28*'(ne pas modifier) BDD_REF'!$B$231)+'RECeff + REIamont (2)'!H130+'RECeff + REIamont (2)'!H140</f>
        <v>0</v>
      </c>
      <c r="I141" s="71">
        <f>((I118+I119+I120)/1000*44/28*'(ne pas modifier) BDD_REF'!$B$231)+'RECeff + REIamont (2)'!I130+'RECeff + REIamont (2)'!I140</f>
        <v>0</v>
      </c>
      <c r="J141" s="71">
        <f>((J118+J119+J120)/1000*44/28*'(ne pas modifier) BDD_REF'!$B$231)+'RECeff + REIamont (2)'!J130+'RECeff + REIamont (2)'!J140</f>
        <v>0</v>
      </c>
      <c r="K141" s="71">
        <f>((K118+K119+K120)/1000*44/28*'(ne pas modifier) BDD_REF'!$B$231)+'RECeff + REIamont (2)'!K130+'RECeff + REIamont (2)'!K140</f>
        <v>0</v>
      </c>
      <c r="L141" s="71">
        <f>((L118+L119+L120)/1000*44/28*'(ne pas modifier) BDD_REF'!$B$231)+'RECeff + REIamont (2)'!L130+'RECeff + REIamont (2)'!L140</f>
        <v>0</v>
      </c>
      <c r="M141" s="71">
        <f t="shared" si="1"/>
        <v>0.37423285</v>
      </c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</row>
    <row r="142" ht="15.75" customHeight="1">
      <c r="A142" s="18"/>
      <c r="B142" s="72" t="s">
        <v>97</v>
      </c>
      <c r="C142" s="72">
        <f t="shared" ref="C142:L142" si="12">C33+C60+C87+C114+C141</f>
        <v>4.81853782</v>
      </c>
      <c r="D142" s="72">
        <f t="shared" si="12"/>
        <v>0</v>
      </c>
      <c r="E142" s="72">
        <f t="shared" si="12"/>
        <v>0</v>
      </c>
      <c r="F142" s="72">
        <f t="shared" si="12"/>
        <v>0</v>
      </c>
      <c r="G142" s="72">
        <f t="shared" si="12"/>
        <v>0</v>
      </c>
      <c r="H142" s="72">
        <f t="shared" si="12"/>
        <v>0</v>
      </c>
      <c r="I142" s="72">
        <f t="shared" si="12"/>
        <v>0</v>
      </c>
      <c r="J142" s="72">
        <f t="shared" si="12"/>
        <v>0</v>
      </c>
      <c r="K142" s="72">
        <f t="shared" si="12"/>
        <v>0</v>
      </c>
      <c r="L142" s="72">
        <f t="shared" si="12"/>
        <v>0</v>
      </c>
      <c r="M142" s="72">
        <f t="shared" si="1"/>
        <v>4.81853782</v>
      </c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</row>
    <row r="143" ht="15.75" customHeight="1">
      <c r="A143" s="18"/>
      <c r="B143" s="72" t="s">
        <v>98</v>
      </c>
      <c r="C143" s="72">
        <f t="shared" ref="C143:L143" si="13">(C142-C5*5)</f>
        <v>-9.3698589</v>
      </c>
      <c r="D143" s="72">
        <f t="shared" si="13"/>
        <v>0</v>
      </c>
      <c r="E143" s="72">
        <f t="shared" si="13"/>
        <v>0</v>
      </c>
      <c r="F143" s="72">
        <f t="shared" si="13"/>
        <v>0</v>
      </c>
      <c r="G143" s="72">
        <f t="shared" si="13"/>
        <v>0</v>
      </c>
      <c r="H143" s="72">
        <f t="shared" si="13"/>
        <v>0</v>
      </c>
      <c r="I143" s="72">
        <f t="shared" si="13"/>
        <v>0</v>
      </c>
      <c r="J143" s="72">
        <f t="shared" si="13"/>
        <v>0</v>
      </c>
      <c r="K143" s="72">
        <f t="shared" si="13"/>
        <v>0</v>
      </c>
      <c r="L143" s="72">
        <f t="shared" si="13"/>
        <v>0</v>
      </c>
      <c r="M143" s="72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</row>
    <row r="144" ht="15.75" customHeight="1">
      <c r="A144" s="18"/>
      <c r="B144" s="73" t="s">
        <v>99</v>
      </c>
      <c r="C144" s="73">
        <f>C143*'Eligibilité_projet'!B8</f>
        <v>-34.66847793</v>
      </c>
      <c r="D144" s="73">
        <f>D143*'Eligibilité_projet'!C8</f>
        <v>0</v>
      </c>
      <c r="E144" s="73">
        <f>E143*'Eligibilité_projet'!D8</f>
        <v>0</v>
      </c>
      <c r="F144" s="73">
        <f>F143*'Eligibilité_projet'!E8</f>
        <v>0</v>
      </c>
      <c r="G144" s="73">
        <f>G143*'Eligibilité_projet'!F8</f>
        <v>0</v>
      </c>
      <c r="H144" s="73">
        <f>H143*'Eligibilité_projet'!G8</f>
        <v>0</v>
      </c>
      <c r="I144" s="73">
        <f>I143*'Eligibilité_projet'!H8</f>
        <v>0</v>
      </c>
      <c r="J144" s="73">
        <f>J143*'Eligibilité_projet'!I8</f>
        <v>0</v>
      </c>
      <c r="K144" s="73">
        <f>K143*'Eligibilité_projet'!J8</f>
        <v>0</v>
      </c>
      <c r="L144" s="73">
        <f>L143*'Eligibilité_projet'!K8</f>
        <v>0</v>
      </c>
      <c r="M144" s="73">
        <f>SUM(C144:L144)</f>
        <v>-34.66847793</v>
      </c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</row>
    <row r="145" ht="15.75" customHeight="1">
      <c r="A145" s="18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</row>
    <row r="146" ht="15.75" customHeight="1">
      <c r="A146" s="18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</row>
    <row r="147" ht="15.75" customHeight="1">
      <c r="A147" s="18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</row>
    <row r="148" ht="15.75" customHeight="1">
      <c r="A148" s="18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</row>
    <row r="149" ht="15.75" customHeight="1">
      <c r="A149" s="18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</row>
    <row r="150" ht="15.75" customHeight="1">
      <c r="A150" s="18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</row>
    <row r="151" ht="15.75" customHeight="1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</row>
    <row r="152" ht="15.75" customHeight="1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</row>
    <row r="153" ht="15.75" customHeight="1">
      <c r="A153" s="18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</row>
    <row r="154" ht="15.75" customHeight="1">
      <c r="A154" s="18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</row>
    <row r="155" ht="15.75" customHeight="1">
      <c r="A155" s="18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</row>
    <row r="156" ht="15.75" customHeight="1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</row>
    <row r="157" ht="15.75" customHeight="1">
      <c r="A157" s="18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</row>
    <row r="158" ht="15.75" customHeight="1">
      <c r="A158" s="18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</row>
    <row r="159" ht="15.75" customHeight="1">
      <c r="A159" s="18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</row>
    <row r="160" ht="15.75" customHeight="1">
      <c r="A160" s="18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</row>
    <row r="161" ht="15.75" customHeight="1">
      <c r="A161" s="18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</row>
    <row r="162" ht="15.75" customHeight="1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</row>
    <row r="163" ht="15.75" customHeight="1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</row>
    <row r="164" ht="15.75" customHeight="1">
      <c r="A164" s="18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</row>
    <row r="165" ht="15.75" customHeight="1">
      <c r="A165" s="18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</row>
    <row r="166" ht="15.75" customHeight="1">
      <c r="A166" s="18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</row>
    <row r="167" ht="15.75" customHeight="1">
      <c r="A167" s="18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</row>
    <row r="168" ht="15.75" customHeight="1">
      <c r="A168" s="18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</row>
    <row r="169" ht="15.75" customHeight="1">
      <c r="A169" s="18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</row>
    <row r="170" ht="15.75" customHeight="1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</row>
    <row r="171" ht="15.75" customHeight="1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</row>
    <row r="172" ht="15.75" customHeight="1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</row>
    <row r="173" ht="15.75" customHeight="1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</row>
    <row r="174" ht="15.75" customHeight="1">
      <c r="A174" s="18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</row>
    <row r="175" ht="15.75" customHeight="1">
      <c r="A175" s="18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</row>
    <row r="176" ht="15.75" customHeight="1">
      <c r="A176" s="18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</row>
    <row r="177" ht="15.75" customHeight="1">
      <c r="A177" s="18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</row>
    <row r="178" ht="15.75" customHeight="1">
      <c r="A178" s="18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</row>
    <row r="179" ht="15.75" customHeight="1">
      <c r="A179" s="18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</row>
    <row r="180" ht="15.75" customHeight="1">
      <c r="A180" s="18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</row>
    <row r="181" ht="15.75" customHeight="1">
      <c r="A181" s="18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</row>
    <row r="182" ht="15.75" customHeight="1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</row>
    <row r="183" ht="15.75" customHeight="1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</row>
    <row r="184" ht="15.75" customHeight="1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</row>
    <row r="185" ht="15.75" customHeight="1">
      <c r="A185" s="18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</row>
    <row r="186" ht="15.75" customHeight="1">
      <c r="A186" s="18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</row>
    <row r="187" ht="15.75" customHeight="1">
      <c r="A187" s="18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</row>
    <row r="188" ht="15.75" customHeight="1">
      <c r="A188" s="18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</row>
    <row r="189" ht="15.75" customHeight="1">
      <c r="A189" s="18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</row>
    <row r="190" ht="15.75" customHeight="1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</row>
    <row r="191" ht="15.75" customHeight="1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</row>
    <row r="192" ht="15.75" customHeight="1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</row>
    <row r="193" ht="15.75" customHeight="1">
      <c r="A193" s="18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</row>
    <row r="194" ht="15.75" customHeight="1">
      <c r="A194" s="18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</row>
    <row r="195" ht="15.75" customHeight="1">
      <c r="A195" s="18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</row>
    <row r="196" ht="15.75" customHeight="1">
      <c r="A196" s="18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</row>
    <row r="197" ht="15.75" customHeight="1">
      <c r="A197" s="18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</row>
    <row r="198" ht="15.75" customHeight="1">
      <c r="A198" s="18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</row>
    <row r="199" ht="15.75" customHeight="1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</row>
    <row r="200" ht="15.75" customHeight="1">
      <c r="A200" s="18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</row>
    <row r="201" ht="15.75" customHeight="1">
      <c r="A201" s="18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</row>
    <row r="202" ht="15.75" customHeight="1">
      <c r="A202" s="18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</row>
    <row r="203" ht="15.75" customHeight="1">
      <c r="A203" s="18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</row>
    <row r="204" ht="15.75" customHeight="1">
      <c r="A204" s="18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</row>
    <row r="205" ht="15.75" customHeight="1">
      <c r="A205" s="18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</row>
    <row r="206" ht="15.75" customHeight="1">
      <c r="A206" s="18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</row>
    <row r="207" ht="15.75" customHeight="1">
      <c r="A207" s="18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</row>
    <row r="208" ht="15.75" customHeight="1">
      <c r="A208" s="18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</row>
    <row r="209" ht="15.75" customHeight="1">
      <c r="A209" s="1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</row>
    <row r="210" ht="15.75" customHeight="1">
      <c r="A210" s="18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</row>
    <row r="211" ht="15.75" customHeight="1">
      <c r="A211" s="18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</row>
    <row r="212" ht="15.75" customHeight="1">
      <c r="A212" s="18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</row>
    <row r="213" ht="15.75" customHeight="1">
      <c r="A213" s="18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</row>
    <row r="214" ht="15.75" customHeight="1">
      <c r="A214" s="18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</row>
    <row r="215" ht="15.75" customHeight="1">
      <c r="A215" s="18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</row>
    <row r="216" ht="15.75" customHeight="1">
      <c r="A216" s="18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</row>
    <row r="217" ht="15.75" customHeight="1">
      <c r="A217" s="18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</row>
    <row r="218" ht="15.75" customHeight="1">
      <c r="A218" s="18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</row>
    <row r="219" ht="15.75" customHeight="1">
      <c r="A219" s="18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</row>
    <row r="220" ht="15.75" customHeight="1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</row>
    <row r="221" ht="15.75" customHeight="1">
      <c r="A221" s="18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</row>
    <row r="222" ht="15.75" customHeight="1">
      <c r="A222" s="18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</row>
    <row r="223" ht="15.75" customHeight="1">
      <c r="A223" s="18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</row>
    <row r="224" ht="15.75" customHeight="1">
      <c r="A224" s="18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</row>
    <row r="225" ht="15.75" customHeight="1">
      <c r="A225" s="18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</row>
    <row r="226" ht="15.75" customHeight="1">
      <c r="A226" s="18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</row>
    <row r="227" ht="15.75" customHeight="1">
      <c r="A227" s="18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</row>
    <row r="228" ht="15.75" customHeight="1">
      <c r="A228" s="18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</row>
    <row r="229" ht="15.75" customHeight="1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</row>
    <row r="230" ht="15.75" customHeight="1">
      <c r="A230" s="18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</row>
    <row r="231" ht="15.75" customHeight="1">
      <c r="A231" s="18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</row>
    <row r="232" ht="15.75" customHeight="1">
      <c r="A232" s="18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</row>
    <row r="233" ht="15.75" customHeight="1">
      <c r="A233" s="18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</row>
    <row r="234" ht="15.75" customHeight="1">
      <c r="A234" s="18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</row>
    <row r="235" ht="15.75" customHeight="1">
      <c r="A235" s="18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</row>
    <row r="236" ht="15.75" customHeight="1">
      <c r="A236" s="18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</row>
    <row r="237" ht="15.75" customHeight="1">
      <c r="A237" s="18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</row>
    <row r="238" ht="15.75" customHeight="1">
      <c r="A238" s="18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</row>
    <row r="239" ht="15.75" customHeight="1">
      <c r="A239" s="18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</row>
    <row r="240" ht="15.75" customHeight="1">
      <c r="A240" s="18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</row>
    <row r="241" ht="15.75" customHeight="1">
      <c r="A241" s="18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</row>
    <row r="242" ht="15.75" customHeight="1">
      <c r="A242" s="18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</row>
    <row r="243" ht="15.75" customHeight="1">
      <c r="A243" s="18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</row>
    <row r="244" ht="15.75" customHeight="1">
      <c r="A244" s="18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</row>
    <row r="245" ht="15.75" customHeight="1">
      <c r="A245" s="18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</row>
    <row r="246" ht="15.75" customHeight="1">
      <c r="A246" s="18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</row>
    <row r="247" ht="15.75" customHeight="1">
      <c r="A247" s="18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</row>
    <row r="248" ht="15.75" customHeight="1">
      <c r="A248" s="18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</row>
    <row r="249" ht="15.75" customHeight="1">
      <c r="A249" s="18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</row>
    <row r="250" ht="15.75" customHeight="1">
      <c r="A250" s="18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</row>
    <row r="251" ht="15.75" customHeight="1">
      <c r="A251" s="18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</row>
    <row r="252" ht="15.75" customHeight="1">
      <c r="A252" s="18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</row>
    <row r="253" ht="15.75" customHeight="1">
      <c r="A253" s="18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</row>
    <row r="254" ht="15.75" customHeight="1">
      <c r="A254" s="18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</row>
    <row r="255" ht="15.75" customHeight="1">
      <c r="A255" s="18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</row>
    <row r="256" ht="15.75" customHeight="1">
      <c r="A256" s="18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</row>
    <row r="257" ht="15.75" customHeight="1">
      <c r="A257" s="18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</row>
    <row r="258" ht="15.75" customHeight="1">
      <c r="A258" s="18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</row>
    <row r="259" ht="15.75" customHeight="1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</row>
    <row r="260" ht="15.75" customHeight="1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</row>
    <row r="261" ht="15.75" customHeight="1">
      <c r="A261" s="18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</row>
    <row r="262" ht="15.75" customHeight="1">
      <c r="A262" s="18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</row>
    <row r="263" ht="15.75" customHeight="1">
      <c r="A263" s="18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</row>
    <row r="264" ht="15.75" customHeight="1">
      <c r="A264" s="1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</row>
    <row r="265" ht="15.75" customHeight="1">
      <c r="A265" s="18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</row>
    <row r="266" ht="15.75" customHeight="1">
      <c r="A266" s="1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</row>
    <row r="267" ht="15.75" customHeight="1">
      <c r="A267" s="18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</row>
    <row r="268" ht="15.75" customHeight="1">
      <c r="A268" s="18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</row>
    <row r="269" ht="15.75" customHeight="1">
      <c r="A269" s="18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</row>
    <row r="270" ht="15.75" customHeight="1">
      <c r="A270" s="18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</row>
    <row r="271" ht="15.75" customHeight="1">
      <c r="A271" s="18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</row>
    <row r="272" ht="15.75" customHeight="1">
      <c r="A272" s="18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</row>
    <row r="273" ht="15.75" customHeight="1">
      <c r="A273" s="18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</row>
    <row r="274" ht="15.75" customHeight="1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</row>
    <row r="275" ht="15.75" customHeight="1">
      <c r="A275" s="18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</row>
    <row r="276" ht="15.75" customHeight="1">
      <c r="A276" s="18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</row>
    <row r="277" ht="15.75" customHeight="1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</row>
    <row r="278" ht="15.75" customHeight="1">
      <c r="A278" s="18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</row>
    <row r="279" ht="15.75" customHeight="1">
      <c r="A279" s="18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</row>
    <row r="280" ht="15.75" customHeight="1">
      <c r="A280" s="18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</row>
    <row r="281" ht="15.75" customHeight="1">
      <c r="A281" s="18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</row>
    <row r="282" ht="15.75" customHeight="1">
      <c r="A282" s="18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</row>
    <row r="283" ht="15.75" customHeight="1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</row>
    <row r="284" ht="15.75" customHeight="1">
      <c r="A284" s="18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</row>
    <row r="285" ht="15.75" customHeight="1">
      <c r="A285" s="18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</row>
    <row r="286" ht="15.75" customHeight="1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</row>
    <row r="287" ht="15.75" customHeight="1">
      <c r="A287" s="18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</row>
    <row r="288" ht="15.75" customHeight="1">
      <c r="A288" s="18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</row>
    <row r="289" ht="15.75" customHeight="1">
      <c r="A289" s="18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</row>
    <row r="290" ht="15.75" customHeight="1">
      <c r="A290" s="18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</row>
    <row r="291" ht="15.75" customHeight="1">
      <c r="A291" s="18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</row>
    <row r="292" ht="15.75" customHeight="1">
      <c r="A292" s="18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</row>
    <row r="293" ht="15.75" customHeight="1">
      <c r="A293" s="18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</row>
    <row r="294" ht="15.75" customHeight="1">
      <c r="A294" s="18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</row>
    <row r="295" ht="15.75" customHeight="1">
      <c r="A295" s="18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</row>
    <row r="296" ht="15.75" customHeight="1">
      <c r="A296" s="18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</row>
    <row r="297" ht="15.75" customHeight="1">
      <c r="A297" s="18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</row>
    <row r="298" ht="15.75" customHeight="1">
      <c r="A298" s="18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</row>
    <row r="299" ht="15.75" customHeight="1">
      <c r="A299" s="18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</row>
    <row r="300" ht="15.75" customHeight="1">
      <c r="A300" s="18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</row>
    <row r="301" ht="15.75" customHeight="1">
      <c r="A301" s="18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</row>
    <row r="302" ht="15.75" customHeight="1">
      <c r="A302" s="18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</row>
    <row r="303" ht="15.75" customHeight="1">
      <c r="A303" s="18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</row>
    <row r="304" ht="15.75" customHeight="1">
      <c r="A304" s="18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</row>
    <row r="305" ht="15.75" customHeight="1">
      <c r="A305" s="18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</row>
    <row r="306" ht="15.75" customHeight="1">
      <c r="A306" s="18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</row>
    <row r="307" ht="15.75" customHeight="1">
      <c r="A307" s="18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</row>
    <row r="308" ht="15.75" customHeight="1">
      <c r="A308" s="18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</row>
    <row r="309" ht="15.75" customHeight="1">
      <c r="A309" s="18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</row>
    <row r="310" ht="15.75" customHeight="1">
      <c r="A310" s="18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</row>
    <row r="311" ht="15.75" customHeight="1">
      <c r="A311" s="18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</row>
    <row r="312" ht="15.75" customHeight="1">
      <c r="A312" s="18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</row>
    <row r="313" ht="15.75" customHeight="1">
      <c r="A313" s="18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</row>
    <row r="314" ht="15.75" customHeight="1">
      <c r="A314" s="18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</row>
    <row r="315" ht="15.75" customHeight="1">
      <c r="A315" s="18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</row>
    <row r="316" ht="15.75" customHeight="1">
      <c r="A316" s="18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</row>
    <row r="317" ht="15.75" customHeight="1">
      <c r="A317" s="18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</row>
    <row r="318" ht="15.75" customHeight="1">
      <c r="A318" s="18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</row>
    <row r="319" ht="15.75" customHeight="1">
      <c r="A319" s="18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</row>
    <row r="320" ht="15.75" customHeight="1">
      <c r="A320" s="18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</row>
    <row r="321" ht="15.75" customHeight="1">
      <c r="A321" s="18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</row>
    <row r="322" ht="15.75" customHeight="1">
      <c r="A322" s="18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</row>
    <row r="323" ht="15.75" customHeight="1">
      <c r="A323" s="18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</row>
    <row r="324" ht="15.75" customHeight="1">
      <c r="A324" s="18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</row>
    <row r="325" ht="15.75" customHeight="1">
      <c r="A325" s="18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</row>
    <row r="326" ht="15.75" customHeight="1">
      <c r="A326" s="18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</row>
    <row r="327" ht="15.75" customHeight="1">
      <c r="A327" s="18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</row>
    <row r="328" ht="15.75" customHeight="1">
      <c r="A328" s="18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</row>
    <row r="329" ht="15.75" customHeight="1">
      <c r="A329" s="18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</row>
    <row r="330" ht="15.75" customHeight="1">
      <c r="A330" s="18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</row>
    <row r="331" ht="15.75" customHeight="1">
      <c r="A331" s="18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</row>
    <row r="332" ht="15.75" customHeight="1">
      <c r="A332" s="18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</row>
    <row r="333" ht="15.75" customHeight="1">
      <c r="A333" s="18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</row>
    <row r="334" ht="15.75" customHeight="1">
      <c r="A334" s="18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</row>
    <row r="335" ht="15.75" customHeight="1">
      <c r="A335" s="18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</row>
    <row r="336" ht="15.75" customHeight="1">
      <c r="A336" s="18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</row>
    <row r="337" ht="15.75" customHeight="1">
      <c r="A337" s="18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</row>
    <row r="338" ht="15.75" customHeight="1">
      <c r="A338" s="18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</row>
    <row r="339" ht="15.75" customHeight="1">
      <c r="A339" s="18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</row>
    <row r="340" ht="15.75" customHeight="1">
      <c r="A340" s="18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</row>
    <row r="341" ht="15.75" customHeight="1">
      <c r="A341" s="18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</row>
    <row r="342" ht="15.75" customHeight="1">
      <c r="A342" s="18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</row>
    <row r="343" ht="15.75" customHeight="1">
      <c r="A343" s="18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</row>
    <row r="344" ht="15.75" customHeight="1">
      <c r="A344" s="18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</row>
    <row r="577" ht="15.75" customHeight="1">
      <c r="A577" s="18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</row>
    <row r="578" ht="15.75" customHeight="1">
      <c r="A578" s="18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</row>
    <row r="579" ht="15.75" customHeight="1">
      <c r="A579" s="18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</row>
    <row r="580" ht="15.75" customHeight="1">
      <c r="A580" s="18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</row>
    <row r="581" ht="15.75" customHeight="1">
      <c r="A581" s="18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</row>
    <row r="582" ht="15.75" customHeight="1">
      <c r="A582" s="18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</row>
    <row r="583" ht="15.75" customHeight="1">
      <c r="A583" s="18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</row>
    <row r="584" ht="15.75" customHeight="1">
      <c r="A584" s="18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</row>
    <row r="585" ht="15.75" customHeight="1">
      <c r="A585" s="18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</row>
    <row r="586" ht="15.75" customHeight="1">
      <c r="A586" s="18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</row>
    <row r="587" ht="15.75" customHeight="1">
      <c r="A587" s="18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</row>
    <row r="588" ht="15.75" customHeight="1">
      <c r="A588" s="18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</row>
    <row r="589" ht="15.75" customHeight="1">
      <c r="A589" s="18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</row>
    <row r="590" ht="15.75" customHeight="1">
      <c r="A590" s="18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</row>
    <row r="591" ht="15.75" customHeight="1">
      <c r="A591" s="18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</row>
    <row r="592" ht="15.75" customHeight="1">
      <c r="A592" s="18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</row>
    <row r="593" ht="15.75" customHeight="1">
      <c r="A593" s="18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</row>
    <row r="594" ht="15.75" customHeight="1">
      <c r="A594" s="18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</row>
    <row r="595" ht="15.75" customHeight="1">
      <c r="A595" s="18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</row>
    <row r="596" ht="15.75" customHeight="1">
      <c r="A596" s="18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</row>
    <row r="597" ht="15.75" customHeight="1">
      <c r="A597" s="18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</row>
    <row r="598" ht="15.75" customHeight="1">
      <c r="A598" s="18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</row>
    <row r="599" ht="15.75" customHeight="1">
      <c r="A599" s="18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</row>
    <row r="600" ht="15.75" customHeight="1">
      <c r="A600" s="18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</row>
    <row r="601" ht="15.75" customHeight="1">
      <c r="A601" s="18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</row>
    <row r="602" ht="15.75" customHeight="1">
      <c r="A602" s="18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</row>
    <row r="603" ht="15.75" customHeight="1">
      <c r="A603" s="18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</row>
    <row r="604" ht="15.75" customHeight="1">
      <c r="A604" s="18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</row>
    <row r="605" ht="15.75" customHeight="1">
      <c r="A605" s="18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</row>
    <row r="606" ht="15.75" customHeight="1">
      <c r="A606" s="18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</row>
    <row r="607" ht="15.75" customHeight="1">
      <c r="A607" s="18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</row>
    <row r="608" ht="15.75" customHeight="1">
      <c r="A608" s="18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</row>
    <row r="609" ht="15.75" customHeight="1">
      <c r="A609" s="18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</row>
    <row r="610" ht="15.75" customHeight="1">
      <c r="A610" s="18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</row>
    <row r="611" ht="15.75" customHeight="1">
      <c r="A611" s="18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</row>
    <row r="612" ht="15.75" customHeight="1">
      <c r="A612" s="18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</row>
    <row r="613" ht="15.75" customHeight="1">
      <c r="A613" s="18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</row>
    <row r="614" ht="15.75" customHeight="1">
      <c r="A614" s="18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</row>
    <row r="615" ht="15.75" customHeight="1">
      <c r="A615" s="18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</row>
    <row r="616" ht="15.75" customHeight="1">
      <c r="A616" s="18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</row>
    <row r="617" ht="15.75" customHeight="1">
      <c r="A617" s="18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</row>
    <row r="618" ht="15.75" customHeight="1">
      <c r="A618" s="18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</row>
    <row r="619" ht="15.75" customHeight="1">
      <c r="A619" s="18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</row>
    <row r="620" ht="15.75" customHeight="1">
      <c r="A620" s="18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</row>
    <row r="621" ht="15.75" customHeight="1">
      <c r="A621" s="18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</row>
    <row r="622" ht="15.75" customHeight="1">
      <c r="A622" s="18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</row>
    <row r="623" ht="15.75" customHeight="1">
      <c r="A623" s="18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</row>
    <row r="624" ht="15.75" customHeight="1">
      <c r="A624" s="18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</row>
    <row r="625" ht="15.75" customHeight="1">
      <c r="A625" s="18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</row>
    <row r="626" ht="15.75" customHeight="1">
      <c r="A626" s="18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</row>
    <row r="627" ht="15.75" customHeight="1">
      <c r="A627" s="18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</row>
    <row r="628" ht="15.75" customHeight="1">
      <c r="A628" s="18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</row>
    <row r="629" ht="15.75" customHeight="1">
      <c r="A629" s="18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</row>
    <row r="630" ht="15.75" customHeight="1">
      <c r="A630" s="18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</row>
    <row r="631" ht="15.75" customHeight="1">
      <c r="A631" s="18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</row>
    <row r="632" ht="15.75" customHeight="1">
      <c r="A632" s="18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</row>
    <row r="633" ht="15.75" customHeight="1">
      <c r="A633" s="18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</row>
    <row r="634" ht="15.75" customHeight="1">
      <c r="A634" s="18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</row>
    <row r="635" ht="15.75" customHeight="1">
      <c r="A635" s="18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</row>
    <row r="636" ht="15.75" customHeight="1">
      <c r="A636" s="18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</row>
    <row r="637" ht="15.75" customHeight="1">
      <c r="A637" s="18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</row>
    <row r="638" ht="15.75" customHeight="1">
      <c r="A638" s="18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</row>
    <row r="639" ht="15.75" customHeight="1">
      <c r="A639" s="18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</row>
    <row r="640" ht="15.75" customHeight="1">
      <c r="A640" s="18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</row>
    <row r="641" ht="15.75" customHeight="1">
      <c r="A641" s="18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</row>
    <row r="642" ht="15.75" customHeight="1">
      <c r="A642" s="18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</row>
    <row r="643" ht="15.75" customHeight="1">
      <c r="A643" s="18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</row>
    <row r="644" ht="15.75" customHeight="1">
      <c r="A644" s="18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</row>
    <row r="645" ht="15.75" customHeight="1">
      <c r="A645" s="18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</row>
    <row r="646" ht="15.75" customHeight="1">
      <c r="A646" s="18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</row>
    <row r="647" ht="15.75" customHeight="1">
      <c r="A647" s="18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</row>
    <row r="648" ht="15.75" customHeight="1">
      <c r="A648" s="18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</row>
    <row r="649" ht="15.75" customHeight="1">
      <c r="A649" s="18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</row>
    <row r="650" ht="15.75" customHeight="1">
      <c r="A650" s="18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</row>
    <row r="651" ht="15.75" customHeight="1">
      <c r="A651" s="18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</row>
    <row r="652" ht="15.75" customHeight="1">
      <c r="A652" s="18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</row>
    <row r="653" ht="15.75" customHeight="1">
      <c r="A653" s="18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</row>
    <row r="654" ht="15.75" customHeight="1">
      <c r="A654" s="18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</row>
    <row r="655" ht="15.75" customHeight="1">
      <c r="A655" s="18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</row>
    <row r="656" ht="15.75" customHeight="1">
      <c r="A656" s="18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</row>
    <row r="657" ht="15.75" customHeight="1">
      <c r="A657" s="18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</row>
    <row r="658" ht="15.75" customHeight="1">
      <c r="A658" s="18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</row>
    <row r="659" ht="15.75" customHeight="1">
      <c r="A659" s="18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</row>
    <row r="660" ht="15.75" customHeight="1">
      <c r="A660" s="18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</row>
    <row r="661" ht="15.75" customHeight="1">
      <c r="A661" s="18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</row>
    <row r="662" ht="15.75" customHeight="1">
      <c r="A662" s="18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</row>
    <row r="663" ht="15.75" customHeight="1">
      <c r="A663" s="18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</row>
    <row r="664" ht="15.75" customHeight="1">
      <c r="A664" s="18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</row>
    <row r="665" ht="15.75" customHeight="1">
      <c r="A665" s="18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</row>
    <row r="666" ht="15.75" customHeight="1">
      <c r="A666" s="18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</row>
    <row r="667" ht="15.75" customHeight="1">
      <c r="A667" s="18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</row>
    <row r="668" ht="15.75" customHeight="1">
      <c r="A668" s="18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</row>
    <row r="669" ht="15.75" customHeight="1">
      <c r="A669" s="18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</row>
    <row r="670" ht="15.75" customHeight="1">
      <c r="A670" s="18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</row>
    <row r="671" ht="15.75" customHeight="1">
      <c r="A671" s="18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</row>
    <row r="672" ht="15.75" customHeight="1">
      <c r="A672" s="18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</row>
    <row r="673" ht="15.75" customHeight="1">
      <c r="A673" s="18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</row>
    <row r="674" ht="15.75" customHeight="1">
      <c r="A674" s="18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</row>
    <row r="675" ht="15.75" customHeight="1">
      <c r="A675" s="18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</row>
    <row r="676" ht="15.75" customHeight="1">
      <c r="A676" s="18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</row>
    <row r="677" ht="15.75" customHeight="1">
      <c r="A677" s="18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</row>
    <row r="678" ht="15.75" customHeight="1">
      <c r="A678" s="18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</row>
    <row r="679" ht="15.75" customHeight="1">
      <c r="A679" s="18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</row>
    <row r="680" ht="15.75" customHeight="1">
      <c r="A680" s="18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</row>
    <row r="681" ht="15.75" customHeight="1">
      <c r="A681" s="18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</row>
    <row r="682" ht="15.75" customHeight="1">
      <c r="A682" s="18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</row>
    <row r="683" ht="15.75" customHeight="1">
      <c r="A683" s="18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</row>
    <row r="684" ht="15.75" customHeight="1">
      <c r="A684" s="18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</row>
    <row r="685" ht="15.75" customHeight="1">
      <c r="A685" s="18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</row>
    <row r="686" ht="15.75" customHeight="1">
      <c r="A686" s="18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</row>
    <row r="687" ht="15.75" customHeight="1">
      <c r="A687" s="18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</row>
    <row r="688" ht="15.75" customHeight="1">
      <c r="A688" s="18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</row>
    <row r="689" ht="15.75" customHeight="1">
      <c r="A689" s="18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</row>
    <row r="690" ht="15.75" customHeight="1">
      <c r="A690" s="18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</row>
    <row r="691" ht="15.75" customHeight="1">
      <c r="A691" s="18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</row>
    <row r="692" ht="15.75" customHeight="1">
      <c r="A692" s="18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</row>
    <row r="693" ht="15.75" customHeight="1">
      <c r="A693" s="18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</row>
    <row r="694" ht="15.75" customHeight="1">
      <c r="A694" s="18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</row>
    <row r="695" ht="15.75" customHeight="1">
      <c r="A695" s="18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</row>
    <row r="696" ht="15.75" customHeight="1">
      <c r="A696" s="18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</row>
    <row r="697" ht="15.75" customHeight="1">
      <c r="A697" s="18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</row>
    <row r="698" ht="15.75" customHeight="1">
      <c r="A698" s="18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</row>
    <row r="699" ht="15.75" customHeight="1">
      <c r="A699" s="18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</row>
    <row r="700" ht="15.75" customHeight="1">
      <c r="A700" s="18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</row>
    <row r="701" ht="15.75" customHeight="1">
      <c r="A701" s="18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</row>
    <row r="702" ht="15.75" customHeight="1">
      <c r="A702" s="18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</row>
    <row r="703" ht="15.75" customHeight="1">
      <c r="A703" s="18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</row>
    <row r="704" ht="15.75" customHeight="1">
      <c r="A704" s="18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</row>
    <row r="705" ht="15.75" customHeight="1">
      <c r="A705" s="18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</row>
    <row r="706" ht="15.75" customHeight="1">
      <c r="A706" s="18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</row>
    <row r="707" ht="15.75" customHeight="1">
      <c r="A707" s="18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</row>
    <row r="708" ht="15.75" customHeight="1">
      <c r="A708" s="18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</row>
    <row r="709" ht="15.75" customHeight="1">
      <c r="A709" s="18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</row>
    <row r="710" ht="15.75" customHeight="1">
      <c r="A710" s="18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</row>
    <row r="711" ht="15.75" customHeight="1">
      <c r="A711" s="18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</row>
    <row r="712" ht="15.75" customHeight="1">
      <c r="A712" s="18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</row>
    <row r="713" ht="15.75" customHeight="1">
      <c r="A713" s="18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</row>
    <row r="714" ht="15.75" customHeight="1">
      <c r="A714" s="18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</row>
    <row r="715" ht="15.75" customHeight="1">
      <c r="A715" s="18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</row>
    <row r="716" ht="15.75" customHeight="1">
      <c r="A716" s="18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</row>
    <row r="717" ht="15.75" customHeight="1">
      <c r="A717" s="18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</row>
    <row r="718" ht="15.75" customHeight="1">
      <c r="A718" s="18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</row>
    <row r="719" ht="15.75" customHeight="1">
      <c r="A719" s="18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</row>
    <row r="720" ht="15.75" customHeight="1">
      <c r="A720" s="18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</row>
    <row r="721" ht="15.75" customHeight="1">
      <c r="A721" s="18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</row>
    <row r="722" ht="15.75" customHeight="1">
      <c r="A722" s="18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</row>
    <row r="723" ht="15.75" customHeight="1">
      <c r="A723" s="18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</row>
    <row r="724" ht="15.75" customHeight="1">
      <c r="A724" s="18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</row>
    <row r="725" ht="15.75" customHeight="1">
      <c r="A725" s="18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</row>
    <row r="726" ht="15.75" customHeight="1">
      <c r="A726" s="18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</row>
    <row r="727" ht="15.75" customHeight="1">
      <c r="A727" s="18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</row>
    <row r="728" ht="15.75" customHeight="1">
      <c r="A728" s="18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</row>
    <row r="729" ht="15.75" customHeight="1">
      <c r="A729" s="18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</row>
    <row r="730" ht="15.75" customHeight="1">
      <c r="A730" s="18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</row>
    <row r="731" ht="15.75" customHeight="1">
      <c r="A731" s="18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</row>
    <row r="732" ht="15.75" customHeight="1">
      <c r="A732" s="18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</row>
    <row r="733" ht="15.75" customHeight="1">
      <c r="A733" s="18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</row>
    <row r="734" ht="15.75" customHeight="1">
      <c r="A734" s="18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</row>
    <row r="735" ht="15.75" customHeight="1">
      <c r="A735" s="18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</row>
    <row r="736" ht="15.75" customHeight="1">
      <c r="A736" s="18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</row>
    <row r="737" ht="15.75" customHeight="1">
      <c r="A737" s="18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</row>
    <row r="738" ht="15.75" customHeight="1">
      <c r="A738" s="18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</row>
    <row r="739" ht="15.75" customHeight="1">
      <c r="A739" s="18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</row>
    <row r="740" ht="15.75" customHeight="1">
      <c r="A740" s="18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</row>
    <row r="741" ht="15.75" customHeight="1">
      <c r="A741" s="18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</row>
    <row r="742" ht="15.75" customHeight="1">
      <c r="A742" s="18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</row>
    <row r="743" ht="15.75" customHeight="1">
      <c r="A743" s="18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</row>
    <row r="744" ht="15.75" customHeight="1">
      <c r="A744" s="18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</row>
    <row r="745" ht="15.75" customHeight="1">
      <c r="A745" s="18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</row>
    <row r="746" ht="15.75" customHeight="1">
      <c r="A746" s="18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</row>
    <row r="747" ht="15.75" customHeight="1">
      <c r="A747" s="18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</row>
    <row r="748" ht="15.75" customHeight="1">
      <c r="A748" s="18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</row>
    <row r="749" ht="15.75" customHeight="1">
      <c r="A749" s="18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</row>
    <row r="750" ht="15.75" customHeight="1">
      <c r="A750" s="18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</row>
    <row r="751" ht="15.75" customHeight="1">
      <c r="A751" s="18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</row>
    <row r="752" ht="15.75" customHeight="1">
      <c r="A752" s="18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</row>
    <row r="753" ht="15.75" customHeight="1">
      <c r="A753" s="18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</row>
    <row r="754" ht="15.75" customHeight="1">
      <c r="A754" s="18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</row>
    <row r="755" ht="15.75" customHeight="1">
      <c r="A755" s="18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</row>
    <row r="756" ht="15.75" customHeight="1">
      <c r="A756" s="18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</row>
    <row r="757" ht="15.75" customHeight="1">
      <c r="A757" s="18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</row>
    <row r="758" ht="15.75" customHeight="1">
      <c r="A758" s="18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</row>
    <row r="759" ht="15.75" customHeight="1">
      <c r="A759" s="18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</row>
    <row r="760" ht="15.75" customHeight="1">
      <c r="A760" s="18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</row>
    <row r="761" ht="15.75" customHeight="1">
      <c r="A761" s="18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</row>
    <row r="762" ht="15.75" customHeight="1">
      <c r="A762" s="18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</row>
    <row r="763" ht="15.75" customHeight="1">
      <c r="A763" s="18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</row>
    <row r="764" ht="15.75" customHeight="1">
      <c r="A764" s="18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</row>
    <row r="765" ht="15.75" customHeight="1">
      <c r="A765" s="18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</row>
    <row r="766" ht="15.75" customHeight="1">
      <c r="A766" s="18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</row>
    <row r="767" ht="15.75" customHeight="1">
      <c r="A767" s="18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</row>
    <row r="768" ht="15.75" customHeight="1">
      <c r="A768" s="18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</row>
    <row r="769" ht="15.75" customHeight="1">
      <c r="A769" s="18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</row>
    <row r="770" ht="15.75" customHeight="1">
      <c r="A770" s="18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</row>
    <row r="771" ht="15.75" customHeight="1">
      <c r="A771" s="18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</row>
    <row r="772" ht="15.75" customHeight="1">
      <c r="A772" s="18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</row>
    <row r="773" ht="15.75" customHeight="1">
      <c r="A773" s="18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</row>
    <row r="774" ht="15.75" customHeight="1">
      <c r="A774" s="18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</row>
    <row r="775" ht="15.75" customHeight="1">
      <c r="A775" s="18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</row>
    <row r="776" ht="15.75" customHeight="1">
      <c r="A776" s="18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</row>
    <row r="777" ht="15.75" customHeight="1">
      <c r="A777" s="18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</row>
    <row r="778" ht="15.75" customHeight="1">
      <c r="A778" s="18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</row>
    <row r="779" ht="15.75" customHeight="1">
      <c r="A779" s="18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</row>
    <row r="780" ht="15.75" customHeight="1">
      <c r="A780" s="18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</row>
    <row r="781" ht="15.75" customHeight="1">
      <c r="A781" s="18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</row>
    <row r="782" ht="15.75" customHeight="1">
      <c r="A782" s="18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</row>
    <row r="783" ht="15.75" customHeight="1">
      <c r="A783" s="18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</row>
    <row r="784" ht="15.75" customHeight="1">
      <c r="A784" s="18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</row>
    <row r="785" ht="15.75" customHeight="1">
      <c r="A785" s="18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</row>
    <row r="786" ht="15.75" customHeight="1">
      <c r="A786" s="18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</row>
    <row r="787" ht="15.75" customHeight="1">
      <c r="A787" s="18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</row>
    <row r="788" ht="15.75" customHeight="1">
      <c r="A788" s="18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</row>
    <row r="789" ht="15.75" customHeight="1">
      <c r="A789" s="18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</row>
    <row r="790" ht="15.75" customHeight="1">
      <c r="A790" s="18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</row>
    <row r="791" ht="15.75" customHeight="1">
      <c r="A791" s="18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</row>
    <row r="792" ht="15.75" customHeight="1">
      <c r="A792" s="18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</row>
    <row r="793" ht="15.75" customHeight="1">
      <c r="A793" s="18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</row>
    <row r="794" ht="15.75" customHeight="1">
      <c r="A794" s="18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</row>
    <row r="795" ht="15.75" customHeight="1">
      <c r="A795" s="18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</row>
    <row r="796" ht="15.75" customHeight="1">
      <c r="A796" s="18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</row>
    <row r="797" ht="15.75" customHeight="1">
      <c r="A797" s="18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</row>
    <row r="798" ht="15.75" customHeight="1">
      <c r="A798" s="18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</row>
    <row r="799" ht="15.75" customHeight="1">
      <c r="A799" s="18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</row>
    <row r="800" ht="15.75" customHeight="1">
      <c r="A800" s="18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</row>
    <row r="801" ht="15.75" customHeight="1">
      <c r="A801" s="18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</row>
    <row r="802" ht="15.75" customHeight="1">
      <c r="A802" s="18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</row>
    <row r="803" ht="15.75" customHeight="1">
      <c r="A803" s="18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</row>
    <row r="804" ht="15.75" customHeight="1">
      <c r="A804" s="18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</row>
    <row r="805" ht="15.75" customHeight="1">
      <c r="A805" s="18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</row>
    <row r="806" ht="15.75" customHeight="1">
      <c r="A806" s="18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</row>
    <row r="807" ht="15.75" customHeight="1">
      <c r="A807" s="18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</row>
    <row r="808" ht="15.75" customHeight="1">
      <c r="A808" s="18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</row>
    <row r="809" ht="15.75" customHeight="1">
      <c r="A809" s="18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</row>
    <row r="810" ht="15.75" customHeight="1">
      <c r="A810" s="18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</row>
    <row r="811" ht="15.75" customHeight="1">
      <c r="A811" s="18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</row>
    <row r="812" ht="15.75" customHeight="1">
      <c r="A812" s="18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</row>
    <row r="813" ht="15.75" customHeight="1">
      <c r="A813" s="18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</row>
    <row r="814" ht="15.75" customHeight="1">
      <c r="A814" s="18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</row>
    <row r="815" ht="15.75" customHeight="1">
      <c r="A815" s="18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</row>
    <row r="816" ht="15.75" customHeight="1">
      <c r="A816" s="18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</row>
    <row r="817" ht="15.75" customHeight="1">
      <c r="A817" s="18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</row>
    <row r="818" ht="15.75" customHeight="1">
      <c r="A818" s="18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</row>
    <row r="819" ht="15.75" customHeight="1">
      <c r="A819" s="18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</row>
    <row r="820" ht="15.75" customHeight="1">
      <c r="A820" s="18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</row>
    <row r="821" ht="15.75" customHeight="1">
      <c r="A821" s="18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</row>
    <row r="822" ht="15.75" customHeight="1">
      <c r="A822" s="18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</row>
    <row r="823" ht="15.75" customHeight="1">
      <c r="A823" s="18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</row>
    <row r="824" ht="15.75" customHeight="1">
      <c r="A824" s="18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</row>
    <row r="825" ht="15.75" customHeight="1">
      <c r="A825" s="18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</row>
    <row r="826" ht="15.75" customHeight="1">
      <c r="A826" s="18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</row>
    <row r="827" ht="15.75" customHeight="1">
      <c r="A827" s="18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</row>
    <row r="828" ht="15.75" customHeight="1">
      <c r="A828" s="18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</row>
    <row r="829" ht="15.75" customHeight="1">
      <c r="A829" s="18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</row>
    <row r="830" ht="15.75" customHeight="1">
      <c r="A830" s="18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</row>
    <row r="831" ht="15.75" customHeight="1">
      <c r="A831" s="18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</row>
    <row r="832" ht="15.75" customHeight="1">
      <c r="A832" s="18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</row>
    <row r="833" ht="15.75" customHeight="1">
      <c r="A833" s="18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</row>
    <row r="834" ht="15.75" customHeight="1">
      <c r="A834" s="18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</row>
    <row r="835" ht="15.75" customHeight="1">
      <c r="A835" s="18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</row>
    <row r="836" ht="15.75" customHeight="1">
      <c r="A836" s="18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</row>
    <row r="837" ht="15.75" customHeight="1">
      <c r="A837" s="18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</row>
    <row r="838" ht="15.75" customHeight="1">
      <c r="A838" s="18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</row>
    <row r="839" ht="15.75" customHeight="1">
      <c r="A839" s="18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</row>
    <row r="840" ht="15.75" customHeight="1">
      <c r="A840" s="18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</row>
    <row r="841" ht="15.75" customHeight="1">
      <c r="A841" s="18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</row>
    <row r="842" ht="15.75" customHeight="1">
      <c r="A842" s="18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</row>
    <row r="843" ht="15.75" customHeight="1">
      <c r="A843" s="18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</row>
    <row r="844" ht="15.75" customHeight="1">
      <c r="A844" s="18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</row>
    <row r="845" ht="15.75" customHeight="1">
      <c r="A845" s="18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</row>
    <row r="846" ht="15.75" customHeight="1">
      <c r="A846" s="18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</row>
    <row r="847" ht="15.75" customHeight="1">
      <c r="A847" s="18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</row>
    <row r="848" ht="15.75" customHeight="1">
      <c r="A848" s="18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</row>
    <row r="849" ht="15.75" customHeight="1">
      <c r="A849" s="18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</row>
    <row r="850" ht="15.75" customHeight="1">
      <c r="A850" s="18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</row>
    <row r="851" ht="15.75" customHeight="1">
      <c r="A851" s="18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</row>
    <row r="852" ht="15.75" customHeight="1">
      <c r="A852" s="18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</row>
    <row r="853" ht="15.75" customHeight="1">
      <c r="A853" s="18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</row>
    <row r="854" ht="15.75" customHeight="1">
      <c r="A854" s="18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</row>
    <row r="855" ht="15.75" customHeight="1">
      <c r="A855" s="18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</row>
    <row r="856" ht="15.75" customHeight="1">
      <c r="A856" s="18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</row>
    <row r="857" ht="15.75" customHeight="1">
      <c r="A857" s="18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</row>
    <row r="858" ht="15.75" customHeight="1">
      <c r="A858" s="18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</row>
    <row r="859" ht="15.75" customHeight="1">
      <c r="A859" s="18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</row>
    <row r="860" ht="15.75" customHeight="1">
      <c r="A860" s="18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</row>
    <row r="861" ht="15.75" customHeight="1">
      <c r="A861" s="18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</row>
    <row r="862" ht="15.75" customHeight="1">
      <c r="A862" s="18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</row>
    <row r="863" ht="15.75" customHeight="1">
      <c r="A863" s="18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</row>
    <row r="864" ht="15.75" customHeight="1">
      <c r="A864" s="18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</row>
    <row r="865" ht="15.75" customHeight="1">
      <c r="A865" s="18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</row>
    <row r="866" ht="15.75" customHeight="1">
      <c r="A866" s="18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</row>
    <row r="867" ht="15.75" customHeight="1">
      <c r="A867" s="18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</row>
    <row r="868" ht="15.75" customHeight="1">
      <c r="A868" s="18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</row>
    <row r="869" ht="15.75" customHeight="1">
      <c r="A869" s="18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</row>
    <row r="870" ht="15.75" customHeight="1">
      <c r="A870" s="18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</row>
    <row r="871" ht="15.75" customHeight="1">
      <c r="A871" s="18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</row>
    <row r="872" ht="15.75" customHeight="1">
      <c r="A872" s="18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</row>
    <row r="873" ht="15.75" customHeight="1">
      <c r="A873" s="18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</row>
    <row r="874" ht="15.75" customHeight="1">
      <c r="A874" s="18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</row>
    <row r="875" ht="15.75" customHeight="1">
      <c r="A875" s="18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</row>
    <row r="876" ht="15.75" customHeight="1">
      <c r="A876" s="18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</row>
    <row r="877" ht="15.75" customHeight="1">
      <c r="A877" s="18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</row>
    <row r="878" ht="15.75" customHeight="1">
      <c r="A878" s="18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</row>
    <row r="879" ht="15.75" customHeight="1">
      <c r="A879" s="18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</row>
    <row r="880" ht="15.75" customHeight="1">
      <c r="A880" s="18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</row>
    <row r="881" ht="15.75" customHeight="1">
      <c r="A881" s="18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</row>
    <row r="882" ht="15.75" customHeight="1">
      <c r="A882" s="18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</row>
    <row r="883" ht="15.75" customHeight="1">
      <c r="A883" s="18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</row>
    <row r="884" ht="15.75" customHeight="1">
      <c r="A884" s="18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</row>
    <row r="885" ht="15.75" customHeight="1">
      <c r="A885" s="18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</row>
    <row r="886" ht="15.75" customHeight="1">
      <c r="A886" s="18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</row>
    <row r="887" ht="15.75" customHeight="1">
      <c r="A887" s="18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</row>
    <row r="888" ht="15.75" customHeight="1">
      <c r="A888" s="18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</row>
    <row r="889" ht="15.75" customHeight="1">
      <c r="A889" s="18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</row>
    <row r="890" ht="15.75" customHeight="1">
      <c r="A890" s="18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</row>
    <row r="891" ht="15.75" customHeight="1">
      <c r="A891" s="18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</row>
    <row r="892" ht="15.75" customHeight="1">
      <c r="A892" s="18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</row>
    <row r="893" ht="15.75" customHeight="1">
      <c r="A893" s="18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</row>
    <row r="894" ht="15.75" customHeight="1">
      <c r="A894" s="18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</row>
    <row r="895" ht="15.75" customHeight="1">
      <c r="A895" s="18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</row>
    <row r="896" ht="15.75" customHeight="1">
      <c r="A896" s="18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</row>
    <row r="897" ht="15.75" customHeight="1">
      <c r="A897" s="18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</row>
    <row r="898" ht="15.75" customHeight="1">
      <c r="A898" s="18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</row>
    <row r="899" ht="15.75" customHeight="1">
      <c r="A899" s="18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</row>
    <row r="900" ht="15.75" customHeight="1">
      <c r="A900" s="18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</row>
    <row r="901" ht="15.75" customHeight="1">
      <c r="A901" s="18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</row>
    <row r="902" ht="15.75" customHeight="1">
      <c r="A902" s="18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</row>
    <row r="903" ht="15.75" customHeight="1">
      <c r="A903" s="18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</row>
    <row r="904" ht="15.75" customHeight="1">
      <c r="A904" s="18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</row>
    <row r="905" ht="15.75" customHeight="1">
      <c r="A905" s="18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</row>
    <row r="906" ht="15.75" customHeight="1">
      <c r="A906" s="18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</row>
    <row r="907" ht="15.75" customHeight="1">
      <c r="A907" s="18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</row>
    <row r="908" ht="15.75" customHeight="1">
      <c r="A908" s="18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</row>
    <row r="909" ht="15.75" customHeight="1">
      <c r="A909" s="18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</row>
    <row r="910" ht="15.75" customHeight="1">
      <c r="A910" s="18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</row>
    <row r="911" ht="15.75" customHeight="1">
      <c r="A911" s="18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</row>
    <row r="912" ht="15.75" customHeight="1">
      <c r="A912" s="18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</row>
    <row r="913" ht="15.75" customHeight="1">
      <c r="A913" s="18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</row>
    <row r="914" ht="15.75" customHeight="1">
      <c r="A914" s="18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</row>
    <row r="915" ht="15.75" customHeight="1">
      <c r="A915" s="18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</row>
    <row r="916" ht="15.75" customHeight="1">
      <c r="A916" s="18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</row>
    <row r="917" ht="15.75" customHeight="1">
      <c r="A917" s="18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</row>
    <row r="918" ht="15.75" customHeight="1">
      <c r="A918" s="18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</row>
    <row r="919" ht="15.75" customHeight="1">
      <c r="A919" s="18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</row>
    <row r="920" ht="15.75" customHeight="1">
      <c r="A920" s="18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</row>
    <row r="921" ht="15.75" customHeight="1">
      <c r="A921" s="18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</row>
    <row r="922" ht="15.75" customHeight="1">
      <c r="A922" s="18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</row>
    <row r="923" ht="15.75" customHeight="1">
      <c r="A923" s="18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</row>
    <row r="924" ht="15.75" customHeight="1">
      <c r="A924" s="18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</row>
    <row r="925" ht="15.75" customHeight="1">
      <c r="A925" s="18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</row>
    <row r="926" ht="15.75" customHeight="1">
      <c r="A926" s="18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</row>
    <row r="927" ht="15.75" customHeight="1">
      <c r="A927" s="18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</row>
    <row r="928" ht="15.75" customHeight="1">
      <c r="A928" s="18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</row>
    <row r="929" ht="15.75" customHeight="1">
      <c r="A929" s="18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</row>
    <row r="930" ht="15.75" customHeight="1">
      <c r="A930" s="18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</row>
    <row r="931" ht="15.75" customHeight="1">
      <c r="A931" s="18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</row>
    <row r="932" ht="15.75" customHeight="1">
      <c r="A932" s="18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</row>
    <row r="933" ht="15.75" customHeight="1">
      <c r="A933" s="18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</row>
    <row r="934" ht="15.75" customHeight="1">
      <c r="A934" s="18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</row>
    <row r="935" ht="15.75" customHeight="1">
      <c r="A935" s="18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</row>
    <row r="936" ht="15.75" customHeight="1">
      <c r="A936" s="18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</row>
    <row r="937" ht="15.75" customHeight="1">
      <c r="A937" s="18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</row>
    <row r="938" ht="15.75" customHeight="1">
      <c r="A938" s="18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</row>
    <row r="939" ht="15.75" customHeight="1">
      <c r="A939" s="18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</row>
    <row r="940" ht="15.75" customHeight="1">
      <c r="A940" s="18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</row>
    <row r="941" ht="15.75" customHeight="1">
      <c r="A941" s="18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</row>
    <row r="942" ht="15.75" customHeight="1">
      <c r="A942" s="18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</row>
    <row r="943" ht="15.75" customHeight="1">
      <c r="A943" s="18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</row>
    <row r="944" ht="15.75" customHeight="1">
      <c r="A944" s="18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</row>
    <row r="945" ht="15.75" customHeight="1">
      <c r="A945" s="18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</row>
    <row r="946" ht="15.75" customHeight="1">
      <c r="A946" s="18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</row>
    <row r="947" ht="15.75" customHeight="1">
      <c r="A947" s="18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</row>
    <row r="948" ht="15.75" customHeight="1">
      <c r="A948" s="18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</row>
    <row r="949" ht="15.75" customHeight="1">
      <c r="A949" s="18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</row>
    <row r="950" ht="15.75" customHeight="1">
      <c r="A950" s="18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</row>
    <row r="951" ht="15.75" customHeight="1">
      <c r="A951" s="18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</row>
    <row r="952" ht="15.75" customHeight="1">
      <c r="A952" s="18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</row>
    <row r="953" ht="15.75" customHeight="1">
      <c r="A953" s="18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</row>
    <row r="954" ht="15.75" customHeight="1">
      <c r="A954" s="18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</row>
    <row r="955" ht="15.75" customHeight="1">
      <c r="A955" s="18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</row>
    <row r="956" ht="15.75" customHeight="1">
      <c r="A956" s="18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</row>
    <row r="957" ht="15.75" customHeight="1">
      <c r="A957" s="18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</row>
    <row r="958" ht="15.75" customHeight="1">
      <c r="A958" s="18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</row>
    <row r="959" ht="15.75" customHeight="1">
      <c r="A959" s="18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</row>
    <row r="960" ht="15.75" customHeight="1">
      <c r="A960" s="18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</row>
    <row r="961" ht="15.75" customHeight="1">
      <c r="A961" s="18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</row>
    <row r="962" ht="15.75" customHeight="1">
      <c r="A962" s="18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</row>
    <row r="963" ht="15.75" customHeight="1">
      <c r="A963" s="18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</row>
    <row r="964" ht="15.75" customHeight="1">
      <c r="A964" s="18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</row>
    <row r="965" ht="15.75" customHeight="1">
      <c r="A965" s="18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</row>
    <row r="966" ht="15.75" customHeight="1">
      <c r="A966" s="18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</row>
    <row r="967" ht="15.75" customHeight="1">
      <c r="A967" s="18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</row>
    <row r="968" ht="15.75" customHeight="1">
      <c r="A968" s="18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</row>
    <row r="969" ht="15.75" customHeight="1">
      <c r="A969" s="18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</row>
    <row r="970" ht="15.75" customHeight="1">
      <c r="A970" s="18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</row>
    <row r="971" ht="15.75" customHeight="1">
      <c r="A971" s="18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</row>
    <row r="972" ht="15.75" customHeight="1">
      <c r="A972" s="18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</row>
    <row r="973" ht="15.75" customHeight="1">
      <c r="A973" s="18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</row>
    <row r="974" ht="15.75" customHeight="1">
      <c r="A974" s="18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</row>
    <row r="975" ht="15.75" customHeight="1">
      <c r="A975" s="18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</row>
    <row r="976" ht="15.75" customHeight="1">
      <c r="A976" s="18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</row>
    <row r="977" ht="15.75" customHeight="1">
      <c r="A977" s="18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</row>
    <row r="978" ht="15.75" customHeight="1">
      <c r="A978" s="18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</row>
    <row r="979" ht="15.75" customHeight="1">
      <c r="A979" s="18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</row>
    <row r="980" ht="15.75" customHeight="1">
      <c r="A980" s="18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</row>
    <row r="981" ht="15.75" customHeight="1">
      <c r="A981" s="18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</row>
    <row r="982" ht="15.75" customHeight="1">
      <c r="A982" s="18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</row>
    <row r="983" ht="15.75" customHeight="1">
      <c r="A983" s="18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</row>
    <row r="984" ht="15.75" customHeight="1">
      <c r="A984" s="18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</row>
    <row r="985" ht="15.75" customHeight="1">
      <c r="A985" s="18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</row>
    <row r="986" ht="15.75" customHeight="1">
      <c r="A986" s="18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</row>
    <row r="987" ht="15.75" customHeight="1">
      <c r="A987" s="18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</row>
    <row r="988" ht="15.75" customHeight="1">
      <c r="A988" s="18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</row>
    <row r="989" ht="15.75" customHeight="1">
      <c r="A989" s="18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</row>
    <row r="990" ht="15.75" customHeight="1">
      <c r="A990" s="18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</row>
    <row r="991" ht="15.75" customHeight="1">
      <c r="A991" s="18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</row>
    <row r="992" ht="15.75" customHeight="1">
      <c r="A992" s="18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</row>
    <row r="993" ht="15.75" customHeight="1">
      <c r="A993" s="18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</row>
    <row r="994" ht="15.75" customHeight="1">
      <c r="A994" s="18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</row>
    <row r="995" ht="15.75" customHeight="1">
      <c r="A995" s="18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</row>
    <row r="996" ht="15.75" customHeight="1">
      <c r="A996" s="18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</row>
    <row r="997" ht="15.75" customHeight="1">
      <c r="A997" s="18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</row>
    <row r="998" ht="15.75" customHeight="1">
      <c r="A998" s="18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</row>
    <row r="999" ht="15.75" customHeight="1">
      <c r="A999" s="18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</row>
    <row r="1000" ht="15.75" customHeight="1">
      <c r="A1000" s="18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5"/>
    <col customWidth="1" min="2" max="2" width="62.75"/>
    <col customWidth="1" min="3" max="13" width="12.0"/>
    <col customWidth="1" min="14" max="26" width="10.0"/>
  </cols>
  <sheetData>
    <row r="1">
      <c r="A1" s="19"/>
      <c r="B1" s="36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30.0" customHeight="1">
      <c r="A2" s="19"/>
      <c r="B2" s="63" t="s">
        <v>100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36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36"/>
      <c r="C4" s="61" t="s">
        <v>8</v>
      </c>
      <c r="D4" s="61" t="s">
        <v>9</v>
      </c>
      <c r="E4" s="61" t="s">
        <v>10</v>
      </c>
      <c r="F4" s="61" t="s">
        <v>11</v>
      </c>
      <c r="G4" s="61" t="s">
        <v>12</v>
      </c>
      <c r="H4" s="61" t="s">
        <v>13</v>
      </c>
      <c r="I4" s="61" t="s">
        <v>14</v>
      </c>
      <c r="J4" s="61" t="s">
        <v>15</v>
      </c>
      <c r="K4" s="61" t="s">
        <v>16</v>
      </c>
      <c r="L4" s="61" t="s">
        <v>17</v>
      </c>
      <c r="M4" s="64" t="s">
        <v>57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61" t="s">
        <v>101</v>
      </c>
      <c r="B5" s="45" t="s">
        <v>102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5">
        <f t="shared" ref="M5:M20" si="1">SUM(C5:L5)</f>
        <v>0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19"/>
      <c r="B6" s="45" t="s">
        <v>103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>
        <f t="shared" si="1"/>
        <v>0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19"/>
      <c r="B7" s="45" t="s">
        <v>104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>
        <f t="shared" si="1"/>
        <v>0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67" t="s">
        <v>105</v>
      </c>
      <c r="C8" s="75">
        <f t="shared" ref="C8:L8" si="2">C5*C6-C7</f>
        <v>0</v>
      </c>
      <c r="D8" s="75">
        <f t="shared" si="2"/>
        <v>0</v>
      </c>
      <c r="E8" s="75">
        <f t="shared" si="2"/>
        <v>0</v>
      </c>
      <c r="F8" s="75">
        <f t="shared" si="2"/>
        <v>0</v>
      </c>
      <c r="G8" s="75">
        <f t="shared" si="2"/>
        <v>0</v>
      </c>
      <c r="H8" s="75">
        <f t="shared" si="2"/>
        <v>0</v>
      </c>
      <c r="I8" s="75">
        <f t="shared" si="2"/>
        <v>0</v>
      </c>
      <c r="J8" s="75">
        <f t="shared" si="2"/>
        <v>0</v>
      </c>
      <c r="K8" s="75">
        <f t="shared" si="2"/>
        <v>0</v>
      </c>
      <c r="L8" s="75">
        <f t="shared" si="2"/>
        <v>0</v>
      </c>
      <c r="M8" s="75">
        <f t="shared" si="1"/>
        <v>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76" t="s">
        <v>63</v>
      </c>
      <c r="B9" s="45" t="s">
        <v>106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>
        <f t="shared" si="1"/>
        <v>0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76" t="s">
        <v>92</v>
      </c>
      <c r="B10" s="45" t="s">
        <v>106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5">
        <f t="shared" si="1"/>
        <v>0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76" t="s">
        <v>94</v>
      </c>
      <c r="B11" s="45" t="s">
        <v>106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>
        <f t="shared" si="1"/>
        <v>0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76" t="s">
        <v>95</v>
      </c>
      <c r="B12" s="45" t="s">
        <v>106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>
        <f t="shared" si="1"/>
        <v>0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76" t="s">
        <v>96</v>
      </c>
      <c r="B13" s="45" t="s">
        <v>106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>
        <f t="shared" si="1"/>
        <v>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67" t="s">
        <v>107</v>
      </c>
      <c r="C14" s="75">
        <f t="shared" ref="C14:L14" si="3">SUM(C9:C13)</f>
        <v>0</v>
      </c>
      <c r="D14" s="75">
        <f t="shared" si="3"/>
        <v>0</v>
      </c>
      <c r="E14" s="75">
        <f t="shared" si="3"/>
        <v>0</v>
      </c>
      <c r="F14" s="75">
        <f t="shared" si="3"/>
        <v>0</v>
      </c>
      <c r="G14" s="75">
        <f t="shared" si="3"/>
        <v>0</v>
      </c>
      <c r="H14" s="75">
        <f t="shared" si="3"/>
        <v>0</v>
      </c>
      <c r="I14" s="75">
        <f t="shared" si="3"/>
        <v>0</v>
      </c>
      <c r="J14" s="75">
        <f t="shared" si="3"/>
        <v>0</v>
      </c>
      <c r="K14" s="75">
        <f t="shared" si="3"/>
        <v>0</v>
      </c>
      <c r="L14" s="75">
        <f t="shared" si="3"/>
        <v>0</v>
      </c>
      <c r="M14" s="75">
        <f t="shared" si="1"/>
        <v>0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61" t="s">
        <v>108</v>
      </c>
      <c r="B15" s="45" t="s">
        <v>102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>
        <f t="shared" si="1"/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45" t="s">
        <v>103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>
        <f t="shared" si="1"/>
        <v>0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45" t="s">
        <v>104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5">
        <f t="shared" si="1"/>
        <v>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67" t="s">
        <v>105</v>
      </c>
      <c r="C18" s="75">
        <f t="shared" ref="C18:L18" si="4">C15*C16-C17</f>
        <v>0</v>
      </c>
      <c r="D18" s="75">
        <f t="shared" si="4"/>
        <v>0</v>
      </c>
      <c r="E18" s="75">
        <f t="shared" si="4"/>
        <v>0</v>
      </c>
      <c r="F18" s="75">
        <f t="shared" si="4"/>
        <v>0</v>
      </c>
      <c r="G18" s="75">
        <f t="shared" si="4"/>
        <v>0</v>
      </c>
      <c r="H18" s="75">
        <f t="shared" si="4"/>
        <v>0</v>
      </c>
      <c r="I18" s="75">
        <f t="shared" si="4"/>
        <v>0</v>
      </c>
      <c r="J18" s="75">
        <f t="shared" si="4"/>
        <v>0</v>
      </c>
      <c r="K18" s="75">
        <f t="shared" si="4"/>
        <v>0</v>
      </c>
      <c r="L18" s="75">
        <f t="shared" si="4"/>
        <v>0</v>
      </c>
      <c r="M18" s="75">
        <f t="shared" si="1"/>
        <v>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67" t="s">
        <v>109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>
        <f t="shared" si="1"/>
        <v>0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73" t="s">
        <v>110</v>
      </c>
      <c r="C20" s="73">
        <f t="shared" ref="C20:L20" si="5">C8*C14-C18*C19*5</f>
        <v>0</v>
      </c>
      <c r="D20" s="73">
        <f t="shared" si="5"/>
        <v>0</v>
      </c>
      <c r="E20" s="73">
        <f t="shared" si="5"/>
        <v>0</v>
      </c>
      <c r="F20" s="73">
        <f t="shared" si="5"/>
        <v>0</v>
      </c>
      <c r="G20" s="73">
        <f t="shared" si="5"/>
        <v>0</v>
      </c>
      <c r="H20" s="73">
        <f t="shared" si="5"/>
        <v>0</v>
      </c>
      <c r="I20" s="73">
        <f t="shared" si="5"/>
        <v>0</v>
      </c>
      <c r="J20" s="73">
        <f t="shared" si="5"/>
        <v>0</v>
      </c>
      <c r="K20" s="73">
        <f t="shared" si="5"/>
        <v>0</v>
      </c>
      <c r="L20" s="73">
        <f t="shared" si="5"/>
        <v>0</v>
      </c>
      <c r="M20" s="73">
        <f t="shared" si="1"/>
        <v>0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hidden="1" customHeight="1">
      <c r="A21" s="19"/>
      <c r="B21" s="77" t="s">
        <v>111</v>
      </c>
      <c r="C21" s="78">
        <f>'(ne pas modifier) BDD_REF'!$B$277*REIaval!D21</f>
        <v>7416.6726</v>
      </c>
      <c r="D21" s="19">
        <v>26.7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hidden="1" customHeight="1">
      <c r="A22" s="19"/>
      <c r="B22" s="77" t="s">
        <v>112</v>
      </c>
      <c r="C22" s="78">
        <f>'(ne pas modifier) BDD_REF'!$B$277*REIaval!D22</f>
        <v>13138.8994</v>
      </c>
      <c r="D22" s="19">
        <v>47.3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hidden="1" customHeight="1">
      <c r="A23" s="19"/>
      <c r="B23" s="77" t="s">
        <v>113</v>
      </c>
      <c r="C23" s="78">
        <f>'(ne pas modifier) BDD_REF'!$B$277*REIaval!D23</f>
        <v>11166.6756</v>
      </c>
      <c r="D23" s="19">
        <v>40.2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hidden="1" customHeight="1">
      <c r="A24" s="19"/>
      <c r="B24" s="77" t="s">
        <v>114</v>
      </c>
      <c r="C24" s="78">
        <f>'(ne pas modifier) BDD_REF'!$B$277*REIaval!D24</f>
        <v>3861.1142</v>
      </c>
      <c r="D24" s="19">
        <v>13.9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hidden="1" customHeight="1">
      <c r="A25" s="19"/>
      <c r="B25" s="77" t="s">
        <v>115</v>
      </c>
      <c r="C25" s="78">
        <f>'(ne pas modifier) BDD_REF'!$B$277*REIaval!D25</f>
        <v>3888.892</v>
      </c>
      <c r="D25" s="19">
        <v>14.0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hidden="1" customHeight="1">
      <c r="A26" s="19"/>
      <c r="B26" s="77" t="s">
        <v>116</v>
      </c>
      <c r="C26" s="78">
        <f>'(ne pas modifier) BDD_REF'!$B$277*REIaval!D26</f>
        <v>12305.5654</v>
      </c>
      <c r="D26" s="19">
        <v>44.3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hidden="1" customHeight="1">
      <c r="A27" s="19"/>
      <c r="B27" s="77" t="s">
        <v>117</v>
      </c>
      <c r="C27" s="78">
        <f>'(ne pas modifier) BDD_REF'!$B$277*REIaval!D27</f>
        <v>7916.673</v>
      </c>
      <c r="D27" s="19">
        <v>28.5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hidden="1" customHeight="1">
      <c r="A28" s="19"/>
      <c r="B28" s="77" t="s">
        <v>118</v>
      </c>
      <c r="C28" s="78">
        <f>'(ne pas modifier) BDD_REF'!$B$277*REIaval!D28</f>
        <v>7777.784</v>
      </c>
      <c r="D28" s="19">
        <v>28.0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hidden="1" customHeight="1">
      <c r="A29" s="19"/>
      <c r="B29" s="77" t="s">
        <v>119</v>
      </c>
      <c r="C29" s="78">
        <f>'(ne pas modifier) BDD_REF'!$B$277*REIaval!D29</f>
        <v>7833.3396</v>
      </c>
      <c r="D29" s="19">
        <v>28.2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hidden="1" customHeight="1">
      <c r="A30" s="19"/>
      <c r="B30" s="77" t="s">
        <v>120</v>
      </c>
      <c r="C30" s="78">
        <f>'(ne pas modifier) BDD_REF'!$B$277*REIaval!D30</f>
        <v>11944.454</v>
      </c>
      <c r="D30" s="19">
        <v>43.0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hidden="1" customHeight="1">
      <c r="A31" s="19"/>
      <c r="B31" s="77" t="s">
        <v>121</v>
      </c>
      <c r="C31" s="78">
        <f>'(ne pas modifier) BDD_REF'!$B$277*REIaval!D31</f>
        <v>11666.676</v>
      </c>
      <c r="D31" s="19">
        <v>42.0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hidden="1" customHeight="1">
      <c r="A32" s="19"/>
      <c r="B32" s="77" t="s">
        <v>122</v>
      </c>
      <c r="C32" s="78">
        <f>'(ne pas modifier) BDD_REF'!$B$277*REIaval!D32</f>
        <v>11111.12</v>
      </c>
      <c r="D32" s="19">
        <v>40.0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hidden="1" customHeight="1">
      <c r="A33" s="19"/>
      <c r="B33" s="77" t="s">
        <v>123</v>
      </c>
      <c r="C33" s="78">
        <f>'(ne pas modifier) BDD_REF'!$B$277*REIaval!D33</f>
        <v>10750.0086</v>
      </c>
      <c r="D33" s="19">
        <v>38.7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hidden="1" customHeight="1">
      <c r="A34" s="19"/>
      <c r="B34" s="77" t="s">
        <v>124</v>
      </c>
      <c r="C34" s="78">
        <f>'(ne pas modifier) BDD_REF'!$B$277*REIaval!D34</f>
        <v>694.445</v>
      </c>
      <c r="D34" s="19">
        <v>2.5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hidden="1" customHeight="1">
      <c r="A35" s="19"/>
      <c r="B35" s="77" t="s">
        <v>125</v>
      </c>
      <c r="C35" s="78">
        <f>'(ne pas modifier) BDD_REF'!$B$277*REIaval!D35</f>
        <v>13333.344</v>
      </c>
      <c r="D35" s="19">
        <v>48.0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hidden="1" customHeight="1">
      <c r="A36" s="19"/>
      <c r="B36" s="77" t="s">
        <v>126</v>
      </c>
      <c r="C36" s="78">
        <f>'(ne pas modifier) BDD_REF'!$B$277*REIaval!D36</f>
        <v>11944.454</v>
      </c>
      <c r="D36" s="19">
        <v>43.0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hidden="1" customHeight="1">
      <c r="A37" s="19"/>
      <c r="B37" s="77" t="s">
        <v>127</v>
      </c>
      <c r="C37" s="78">
        <f>'(ne pas modifier) BDD_REF'!$B$277*REIaval!D37</f>
        <v>13777.7888</v>
      </c>
      <c r="D37" s="19">
        <v>49.6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hidden="1" customHeight="1">
      <c r="A38" s="19"/>
      <c r="B38" s="77" t="s">
        <v>128</v>
      </c>
      <c r="C38" s="78">
        <f>'(ne pas modifier) BDD_REF'!$B$277*REIaval!D38</f>
        <v>12777.788</v>
      </c>
      <c r="D38" s="19">
        <v>46.0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hidden="1" customHeight="1">
      <c r="A39" s="19"/>
      <c r="B39" s="77" t="s">
        <v>129</v>
      </c>
      <c r="C39" s="78">
        <f>'(ne pas modifier) BDD_REF'!$B$277*REIaval!D39</f>
        <v>4888.8928</v>
      </c>
      <c r="D39" s="19">
        <v>17.6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hidden="1" customHeight="1">
      <c r="A40" s="19"/>
      <c r="B40" s="77" t="s">
        <v>130</v>
      </c>
      <c r="C40" s="78">
        <f>'(ne pas modifier) BDD_REF'!$B$277*REIaval!D40</f>
        <v>8888.896</v>
      </c>
      <c r="D40" s="19">
        <v>32.0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hidden="1" customHeight="1">
      <c r="A41" s="19"/>
      <c r="B41" s="77" t="s">
        <v>131</v>
      </c>
      <c r="C41" s="78">
        <f>'(ne pas modifier) BDD_REF'!$B$277*REIaval!D41</f>
        <v>10583.3418</v>
      </c>
      <c r="D41" s="19">
        <v>38.1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hidden="1" customHeight="1">
      <c r="A42" s="19"/>
      <c r="B42" s="77" t="s">
        <v>132</v>
      </c>
      <c r="C42" s="78">
        <f>'(ne pas modifier) BDD_REF'!$B$277*REIaval!D42</f>
        <v>12250.0098</v>
      </c>
      <c r="D42" s="19">
        <v>44.1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hidden="1" customHeight="1">
      <c r="A43" s="19"/>
      <c r="B43" s="77" t="s">
        <v>133</v>
      </c>
      <c r="C43" s="78">
        <f>'(ne pas modifier) BDD_REF'!$B$277*REIaval!D43</f>
        <v>3305.5582</v>
      </c>
      <c r="D43" s="19">
        <v>11.9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hidden="1" customHeight="1">
      <c r="A44" s="19"/>
      <c r="B44" s="77" t="s">
        <v>134</v>
      </c>
      <c r="C44" s="78">
        <f>'(ne pas modifier) BDD_REF'!$B$277*REIaval!D44</f>
        <v>12361.121</v>
      </c>
      <c r="D44" s="19">
        <v>44.5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hidden="1" customHeight="1">
      <c r="A45" s="19"/>
      <c r="B45" s="77" t="s">
        <v>135</v>
      </c>
      <c r="C45" s="78">
        <f>'(ne pas modifier) BDD_REF'!$B$277*REIaval!D45</f>
        <v>11750.0094</v>
      </c>
      <c r="D45" s="19">
        <v>42.3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hidden="1" customHeight="1">
      <c r="A46" s="19"/>
      <c r="B46" s="77" t="s">
        <v>136</v>
      </c>
      <c r="C46" s="78">
        <f>'(ne pas modifier) BDD_REF'!$B$277*REIaval!D46</f>
        <v>3638.8918</v>
      </c>
      <c r="D46" s="19">
        <v>13.1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hidden="1" customHeight="1">
      <c r="A47" s="19"/>
      <c r="B47" s="77" t="s">
        <v>137</v>
      </c>
      <c r="C47" s="78">
        <f>'(ne pas modifier) BDD_REF'!$B$277*REIaval!D47</f>
        <v>13138.8994</v>
      </c>
      <c r="D47" s="19">
        <v>47.3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hidden="1" customHeight="1">
      <c r="A48" s="19"/>
      <c r="B48" s="77" t="s">
        <v>138</v>
      </c>
      <c r="C48" s="78">
        <f>'(ne pas modifier) BDD_REF'!$B$277*REIaval!D48</f>
        <v>2200.00176</v>
      </c>
      <c r="D48" s="19">
        <v>7.92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hidden="1" customHeight="1">
      <c r="A49" s="19"/>
      <c r="B49" s="77" t="s">
        <v>139</v>
      </c>
      <c r="C49" s="78">
        <f>'(ne pas modifier) BDD_REF'!$B$277*REIaval!D49</f>
        <v>2722.2244</v>
      </c>
      <c r="D49" s="19">
        <v>9.8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36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79" t="s">
        <v>140</v>
      </c>
      <c r="C51" s="79" t="s">
        <v>141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77" t="s">
        <v>142</v>
      </c>
      <c r="B52" s="77" t="s">
        <v>121</v>
      </c>
      <c r="C52" s="80">
        <f>0.324/1000</f>
        <v>0.000324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77" t="s">
        <v>122</v>
      </c>
      <c r="C53" s="80">
        <f>0.325/1000</f>
        <v>0.000325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77" t="s">
        <v>143</v>
      </c>
      <c r="C54" s="80">
        <f>0.335/1000</f>
        <v>0.000335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77" t="s">
        <v>144</v>
      </c>
      <c r="C55" s="80">
        <f>0.282/1000</f>
        <v>0.000282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77" t="s">
        <v>145</v>
      </c>
      <c r="B56" s="77" t="s">
        <v>146</v>
      </c>
      <c r="C56" s="80">
        <f>0.311/1000</f>
        <v>0.000311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77" t="s">
        <v>147</v>
      </c>
      <c r="C57" s="77">
        <f>0.313/1000</f>
        <v>0.000313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77" t="s">
        <v>148</v>
      </c>
      <c r="C58" s="77">
        <f>0.319/1000</f>
        <v>0.000319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77" t="s">
        <v>149</v>
      </c>
      <c r="C59" s="77">
        <f>0.306/1000</f>
        <v>0.000306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77" t="s">
        <v>150</v>
      </c>
      <c r="C60" s="77">
        <f>0.174/1000</f>
        <v>0.000174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77" t="s">
        <v>151</v>
      </c>
      <c r="C61" s="77">
        <f>0.273/1000</f>
        <v>0.000273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77" t="s">
        <v>128</v>
      </c>
      <c r="C62" s="77">
        <f>0.272/1000</f>
        <v>0.000272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77" t="s">
        <v>152</v>
      </c>
      <c r="C63" s="77">
        <f>0.311/1000</f>
        <v>0.000311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77" t="s">
        <v>153</v>
      </c>
      <c r="C64" s="77">
        <f>0.132/1000</f>
        <v>0.000132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77" t="s">
        <v>154</v>
      </c>
      <c r="C65" s="77">
        <f>0.238/1000</f>
        <v>0.000238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77" t="s">
        <v>155</v>
      </c>
      <c r="C66" s="77">
        <f>0.23/1000</f>
        <v>0.00023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77" t="s">
        <v>156</v>
      </c>
      <c r="B67" s="77" t="s">
        <v>157</v>
      </c>
      <c r="C67" s="77">
        <f>0.327/1000</f>
        <v>0.000327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77" t="s">
        <v>158</v>
      </c>
      <c r="C68" s="77">
        <f t="shared" ref="C68:C69" si="6">0.331/1000</f>
        <v>0.000331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77" t="s">
        <v>159</v>
      </c>
      <c r="C69" s="77">
        <f t="shared" si="6"/>
        <v>0.000331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77" t="s">
        <v>160</v>
      </c>
      <c r="B70" s="77" t="s">
        <v>161</v>
      </c>
      <c r="C70" s="77">
        <f>0.307/1000</f>
        <v>0.000307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77" t="s">
        <v>162</v>
      </c>
      <c r="C71" s="77">
        <f>0.308/1000</f>
        <v>0.000308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77" t="s">
        <v>163</v>
      </c>
      <c r="C72" s="77">
        <f>0.313/1000</f>
        <v>0.000313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77" t="s">
        <v>164</v>
      </c>
      <c r="B73" s="77" t="s">
        <v>165</v>
      </c>
      <c r="C73" s="77">
        <f>0.322/1000</f>
        <v>0.000322</v>
      </c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77" t="s">
        <v>166</v>
      </c>
      <c r="B74" s="77" t="s">
        <v>167</v>
      </c>
      <c r="C74" s="77">
        <f>0.227/1000</f>
        <v>0.000227</v>
      </c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77" t="s">
        <v>168</v>
      </c>
      <c r="C75" s="77">
        <f>0.244/1000</f>
        <v>0.000244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77" t="s">
        <v>169</v>
      </c>
      <c r="B76" s="77" t="s">
        <v>170</v>
      </c>
      <c r="C76" s="77">
        <f>0.27/1000</f>
        <v>0.00027</v>
      </c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36"/>
      <c r="C77" s="36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50.25" customHeight="1">
      <c r="A78" s="19"/>
      <c r="B78" s="81" t="s">
        <v>171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3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3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36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36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36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36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36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36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36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36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36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36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36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36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36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36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36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36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36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36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36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36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36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36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36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36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36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36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36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36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36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36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36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36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36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36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36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36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36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36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36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36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36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36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36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36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36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36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36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36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36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36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36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36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36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36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36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36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36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36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36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36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36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36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36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36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36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36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36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36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36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36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36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36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36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36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36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36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36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36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36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36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36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36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36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36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36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36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36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36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36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36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36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36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36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36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36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36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36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36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36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36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36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36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36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36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36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36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36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36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36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36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36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36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36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36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36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36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36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36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36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36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36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36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36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36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36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36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36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36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36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36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36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36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36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36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36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36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36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36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36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36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36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36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36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36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36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36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36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36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36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36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36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36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36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36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36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36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36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36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36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36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36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36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36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36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36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36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36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36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36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36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36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36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36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36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36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36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36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36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36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36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36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36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36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36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36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36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36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36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36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36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36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36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36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36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36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36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36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36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36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36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36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36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36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36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36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36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36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36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36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36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36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36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36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36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36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36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36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36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36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36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36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36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36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36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36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36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36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36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36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36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36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36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36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36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36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36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36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36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36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36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36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36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36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36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36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36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36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36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36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36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36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36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36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36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36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36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36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36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36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36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36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36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36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36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36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36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36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36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36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36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36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36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36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36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36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36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36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36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36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36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36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36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36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36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36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36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36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36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36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36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36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36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36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36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36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36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36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36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36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36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36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36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36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36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36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36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36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36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36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36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36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36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36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36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36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36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36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36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36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36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36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36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36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36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36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36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36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36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36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36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36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36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36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36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36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36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36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36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36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36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36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36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36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36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36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36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36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36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36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36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36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36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36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36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36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36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36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36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36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36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36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36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36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36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36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36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36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36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36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36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36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36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36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36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36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36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36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36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36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36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36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36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36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36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36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36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36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36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36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36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36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36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36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36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36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36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36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36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36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36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36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36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36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36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36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36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36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36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36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36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36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36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36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36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36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36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36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36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36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36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36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36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36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36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36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36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36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36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36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36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36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36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36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36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36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36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36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36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36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36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36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36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36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36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36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36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36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36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36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36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36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36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36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36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36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36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36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36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36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36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36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36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36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36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36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36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36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36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36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36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36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36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36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36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36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36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36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36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36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36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36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36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36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36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36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36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36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36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36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36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36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36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36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36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36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36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36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36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36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36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36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36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36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36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36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36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36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36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36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36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36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36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36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36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36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36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36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36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36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36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36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36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36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36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36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36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36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36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36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36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36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36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36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36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36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36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36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36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36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36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36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36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36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36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36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36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36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36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36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36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36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36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36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36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36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36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36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36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36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36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36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36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36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36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36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36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36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36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36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36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36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36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36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36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36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36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36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36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36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36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36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36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36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36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36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36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36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36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36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36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36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36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36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36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36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36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36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36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36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36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36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36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36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36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36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36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36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36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36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36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36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36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36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36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36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36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36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36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36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36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36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36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36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36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36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36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36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36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36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36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36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36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36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36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36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36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36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36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36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36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36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36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36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36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36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36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36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36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36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36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36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36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36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36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36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36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36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36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36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36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36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36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36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36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36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36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36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36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36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36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36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36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36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36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36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36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36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36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36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36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36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36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36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36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36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36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36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36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36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36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36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36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36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36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36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36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36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36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36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36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36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36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36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36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36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36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36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36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36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36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36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36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36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36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36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36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36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36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36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36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36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36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36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36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36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36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36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36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36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36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36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36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36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36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36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36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36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36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36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36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36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36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36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36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36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36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36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36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36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36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36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36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36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36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36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36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36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36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36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36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36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36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36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36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36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36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36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36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36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36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36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36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36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36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36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36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36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36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36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36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36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36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36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36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36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36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36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36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36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36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36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36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36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36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36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36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36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36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36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36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36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36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36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36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36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36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36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36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36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36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36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36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36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36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36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36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36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36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36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36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36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36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36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36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36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36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36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36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36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36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36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36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36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36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36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36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36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36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36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36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36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36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36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36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36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36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36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36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36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36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36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36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36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36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36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36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36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36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36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36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36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36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36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36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36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36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36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36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36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36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36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36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36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36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36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36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36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36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36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36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36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36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36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36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36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36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36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36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36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36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36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36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36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36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36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36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36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36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36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36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36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36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36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36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36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36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36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36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36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36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36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36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36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36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36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36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36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36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36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36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27.13"/>
    <col customWidth="1" min="3" max="26" width="10.0"/>
  </cols>
  <sheetData>
    <row r="1">
      <c r="A1" s="19"/>
      <c r="B1" s="36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58" t="s">
        <v>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 t="s">
        <v>172</v>
      </c>
      <c r="B4" s="36"/>
      <c r="C4" s="61" t="s">
        <v>8</v>
      </c>
      <c r="D4" s="61" t="s">
        <v>9</v>
      </c>
      <c r="E4" s="61" t="s">
        <v>10</v>
      </c>
      <c r="F4" s="61" t="s">
        <v>11</v>
      </c>
      <c r="G4" s="61" t="s">
        <v>12</v>
      </c>
      <c r="H4" s="61" t="s">
        <v>13</v>
      </c>
      <c r="I4" s="61" t="s">
        <v>14</v>
      </c>
      <c r="J4" s="61" t="s">
        <v>15</v>
      </c>
      <c r="K4" s="61" t="s">
        <v>16</v>
      </c>
      <c r="L4" s="61" t="s">
        <v>17</v>
      </c>
      <c r="M4" s="64" t="s">
        <v>57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61">
        <v>1.0</v>
      </c>
      <c r="B5" s="45" t="s">
        <v>173</v>
      </c>
      <c r="C5" s="75">
        <f>IF('Eligibilité_projet'!B13="Hors climat Mediterranéen",LOOKUP(RECant_biom!$A$5,'(ne pas modifier) BDD_REF'!$A$243:$A$262,'(ne pas modifier) BDD_REF'!$B$243:$B$262),IF('Eligibilité_projet'!B13="",0,LOOKUP(RECant_biom!$A$5,'(ne pas modifier) BDD_REF'!$A$243:$A$262,'(ne pas modifier) BDD_REF'!$C$243:$C$262)))</f>
        <v>2.7</v>
      </c>
      <c r="D5" s="75">
        <f>IF('Eligibilité_projet'!C13="Hors climat Mediterranéen",LOOKUP(RECant_biom!$A$5,'(ne pas modifier) BDD_REF'!$A$243:$A$262,'(ne pas modifier) BDD_REF'!$B$243:$B$262),IF('Eligibilité_projet'!C13="",0,LOOKUP(RECant_biom!$A$5,'(ne pas modifier) BDD_REF'!$A$243:$A$262,'(ne pas modifier) BDD_REF'!$C$243:$C$262)))</f>
        <v>0</v>
      </c>
      <c r="E5" s="75">
        <f>IF('Eligibilité_projet'!D13="Hors climat Mediterranéen",LOOKUP(RECant_biom!$A$5,'(ne pas modifier) BDD_REF'!$A$243:$A$262,'(ne pas modifier) BDD_REF'!$B$243:$B$262),IF('Eligibilité_projet'!D13="",0,LOOKUP(RECant_biom!$A$5,'(ne pas modifier) BDD_REF'!$A$243:$A$262,'(ne pas modifier) BDD_REF'!$C$243:$C$262)))</f>
        <v>0</v>
      </c>
      <c r="F5" s="75">
        <f>IF('Eligibilité_projet'!E13="Hors climat Mediterranéen",LOOKUP(RECant_biom!$A$5,'(ne pas modifier) BDD_REF'!$A$243:$A$262,'(ne pas modifier) BDD_REF'!$B$243:$B$262),IF('Eligibilité_projet'!E13="",0,LOOKUP(RECant_biom!$A$5,'(ne pas modifier) BDD_REF'!$A$243:$A$262,'(ne pas modifier) BDD_REF'!$C$243:$C$262)))</f>
        <v>0</v>
      </c>
      <c r="G5" s="75">
        <f>IF('Eligibilité_projet'!F13="Hors climat Mediterranéen",LOOKUP(RECant_biom!$A$5,'(ne pas modifier) BDD_REF'!$A$243:$A$262,'(ne pas modifier) BDD_REF'!$B$243:$B$262),IF('Eligibilité_projet'!F13="",0,LOOKUP(RECant_biom!$A$5,'(ne pas modifier) BDD_REF'!$A$243:$A$262,'(ne pas modifier) BDD_REF'!$C$243:$C$262)))</f>
        <v>0</v>
      </c>
      <c r="H5" s="75">
        <f>IF('Eligibilité_projet'!G13="Hors climat Mediterranéen",LOOKUP(RECant_biom!$A$5,'(ne pas modifier) BDD_REF'!$A$243:$A$262,'(ne pas modifier) BDD_REF'!$B$243:$B$262),IF('Eligibilité_projet'!G13="",0,LOOKUP(RECant_biom!$A$5,'(ne pas modifier) BDD_REF'!$A$243:$A$262,'(ne pas modifier) BDD_REF'!$C$243:$C$262)))</f>
        <v>0</v>
      </c>
      <c r="I5" s="75">
        <f>IF('Eligibilité_projet'!H13="Hors climat Mediterranéen",LOOKUP(RECant_biom!$A$5,'(ne pas modifier) BDD_REF'!$A$243:$A$262,'(ne pas modifier) BDD_REF'!$B$243:$B$262),IF('Eligibilité_projet'!H13="",0,LOOKUP(RECant_biom!$A$5,'(ne pas modifier) BDD_REF'!$A$243:$A$262,'(ne pas modifier) BDD_REF'!$C$243:$C$262)))</f>
        <v>0</v>
      </c>
      <c r="J5" s="75">
        <f>IF('Eligibilité_projet'!I13="Hors climat Mediterranéen",LOOKUP(RECant_biom!$A$5,'(ne pas modifier) BDD_REF'!$A$243:$A$262,'(ne pas modifier) BDD_REF'!$B$243:$B$262),IF('Eligibilité_projet'!I13="",0,LOOKUP(RECant_biom!$A$5,'(ne pas modifier) BDD_REF'!$A$243:$A$262,'(ne pas modifier) BDD_REF'!$C$243:$C$262)))</f>
        <v>0</v>
      </c>
      <c r="K5" s="75">
        <f>IF('Eligibilité_projet'!J13="Hors climat Mediterranéen",LOOKUP(RECant_biom!$A$5,'(ne pas modifier) BDD_REF'!$A$243:$A$262,'(ne pas modifier) BDD_REF'!$B$243:$B$262),IF('Eligibilité_projet'!J13="",0,LOOKUP(RECant_biom!$A$5,'(ne pas modifier) BDD_REF'!$A$243:$A$262,'(ne pas modifier) BDD_REF'!$C$243:$C$262)))</f>
        <v>0</v>
      </c>
      <c r="L5" s="75">
        <f>IF('Eligibilité_projet'!K13="Hors climat Mediterranéen",LOOKUP(RECant_biom!$A$5,'(ne pas modifier) BDD_REF'!$A$243:$A$262,'(ne pas modifier) BDD_REF'!$B$243:$B$262),IF('Eligibilité_projet'!K13="",0,LOOKUP(RECant_biom!$A$5,'(ne pas modifier) BDD_REF'!$A$243:$A$262,'(ne pas modifier) BDD_REF'!$C$243:$C$262)))</f>
        <v>0</v>
      </c>
      <c r="M5" s="75">
        <f t="shared" ref="M5:M28" si="1">SUM(C5:L5)</f>
        <v>2.7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61">
        <v>2.0</v>
      </c>
      <c r="B6" s="45" t="s">
        <v>173</v>
      </c>
      <c r="C6" s="75">
        <f>IF('Eligibilité_projet'!B13="Hors climat Mediterranéen",LOOKUP(RECant_biom!$A$6,'(ne pas modifier) BDD_REF'!$A$243:$A$262,'(ne pas modifier) BDD_REF'!$B$243:$B$262),IF('Eligibilité_projet'!B13="",0,LOOKUP(RECant_biom!$A$6,'(ne pas modifier) BDD_REF'!$A$243:$A$262,'(ne pas modifier) BDD_REF'!$C$243:$C$262)))</f>
        <v>4.2</v>
      </c>
      <c r="D6" s="75">
        <f>IF('Eligibilité_projet'!C13="Hors climat Mediterranéen",LOOKUP(RECant_biom!$A$6,'(ne pas modifier) BDD_REF'!$A$243:$A$262,'(ne pas modifier) BDD_REF'!$B$243:$B$262),IF('Eligibilité_projet'!C13="",0,LOOKUP(RECant_biom!$A$6,'(ne pas modifier) BDD_REF'!$A$243:$A$262,'(ne pas modifier) BDD_REF'!$C$243:$C$262)))</f>
        <v>0</v>
      </c>
      <c r="E6" s="75">
        <f>IF('Eligibilité_projet'!D13="Hors climat Mediterranéen",LOOKUP(RECant_biom!$A$6,'(ne pas modifier) BDD_REF'!$A$243:$A$262,'(ne pas modifier) BDD_REF'!$B$243:$B$262),IF('Eligibilité_projet'!D13="",0,LOOKUP(RECant_biom!$A$6,'(ne pas modifier) BDD_REF'!$A$243:$A$262,'(ne pas modifier) BDD_REF'!$C$243:$C$262)))</f>
        <v>0</v>
      </c>
      <c r="F6" s="75">
        <f>IF('Eligibilité_projet'!E13="Hors climat Mediterranéen",LOOKUP(RECant_biom!$A$6,'(ne pas modifier) BDD_REF'!$A$243:$A$262,'(ne pas modifier) BDD_REF'!$B$243:$B$262),IF('Eligibilité_projet'!E13="",0,LOOKUP(RECant_biom!$A$6,'(ne pas modifier) BDD_REF'!$A$243:$A$262,'(ne pas modifier) BDD_REF'!$C$243:$C$262)))</f>
        <v>0</v>
      </c>
      <c r="G6" s="75">
        <f>IF('Eligibilité_projet'!F13="Hors climat Mediterranéen",LOOKUP(RECant_biom!$A$6,'(ne pas modifier) BDD_REF'!$A$243:$A$262,'(ne pas modifier) BDD_REF'!$B$243:$B$262),IF('Eligibilité_projet'!F13="",0,LOOKUP(RECant_biom!$A$6,'(ne pas modifier) BDD_REF'!$A$243:$A$262,'(ne pas modifier) BDD_REF'!$C$243:$C$262)))</f>
        <v>0</v>
      </c>
      <c r="H6" s="75">
        <f>IF('Eligibilité_projet'!G13="Hors climat Mediterranéen",LOOKUP(RECant_biom!$A$6,'(ne pas modifier) BDD_REF'!$A$243:$A$262,'(ne pas modifier) BDD_REF'!$B$243:$B$262),IF('Eligibilité_projet'!G13="",0,LOOKUP(RECant_biom!$A$6,'(ne pas modifier) BDD_REF'!$A$243:$A$262,'(ne pas modifier) BDD_REF'!$C$243:$C$262)))</f>
        <v>0</v>
      </c>
      <c r="I6" s="75">
        <f>IF('Eligibilité_projet'!H13="Hors climat Mediterranéen",LOOKUP(RECant_biom!$A$6,'(ne pas modifier) BDD_REF'!$A$243:$A$262,'(ne pas modifier) BDD_REF'!$B$243:$B$262),IF('Eligibilité_projet'!H13="",0,LOOKUP(RECant_biom!$A$6,'(ne pas modifier) BDD_REF'!$A$243:$A$262,'(ne pas modifier) BDD_REF'!$C$243:$C$262)))</f>
        <v>0</v>
      </c>
      <c r="J6" s="75">
        <f>IF('Eligibilité_projet'!I13="Hors climat Mediterranéen",LOOKUP(RECant_biom!$A$6,'(ne pas modifier) BDD_REF'!$A$243:$A$262,'(ne pas modifier) BDD_REF'!$B$243:$B$262),IF('Eligibilité_projet'!I13="",0,LOOKUP(RECant_biom!$A$6,'(ne pas modifier) BDD_REF'!$A$243:$A$262,'(ne pas modifier) BDD_REF'!$C$243:$C$262)))</f>
        <v>0</v>
      </c>
      <c r="K6" s="75">
        <f>IF('Eligibilité_projet'!J13="Hors climat Mediterranéen",LOOKUP(RECant_biom!$A$6,'(ne pas modifier) BDD_REF'!$A$243:$A$262,'(ne pas modifier) BDD_REF'!$B$243:$B$262),IF('Eligibilité_projet'!J13="",0,LOOKUP(RECant_biom!$A$6,'(ne pas modifier) BDD_REF'!$A$243:$A$262,'(ne pas modifier) BDD_REF'!$C$243:$C$262)))</f>
        <v>0</v>
      </c>
      <c r="L6" s="75">
        <f>IF('Eligibilité_projet'!K13="Hors climat Mediterranéen",LOOKUP(RECant_biom!$A$6,'(ne pas modifier) BDD_REF'!$A$243:$A$262,'(ne pas modifier) BDD_REF'!$B$243:$B$262),IF('Eligibilité_projet'!K13="",0,LOOKUP(RECant_biom!$A$6,'(ne pas modifier) BDD_REF'!$A$243:$A$262,'(ne pas modifier) BDD_REF'!$C$243:$C$262)))</f>
        <v>0</v>
      </c>
      <c r="M6" s="75">
        <f t="shared" si="1"/>
        <v>4.2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61">
        <v>3.0</v>
      </c>
      <c r="B7" s="45" t="s">
        <v>173</v>
      </c>
      <c r="C7" s="75">
        <f>IF('Eligibilité_projet'!$B$13="Hors climat Mediterranéen",LOOKUP(RECant_biom!A7,'(ne pas modifier) BDD_REF'!$A$243:$A$262,'(ne pas modifier) BDD_REF'!$B$243:$B$262),IF('Eligibilité_projet'!$B$13="",0,LOOKUP(RECant_biom!A7,'(ne pas modifier) BDD_REF'!$A$243:$A$262,'(ne pas modifier) BDD_REF'!$C$243:$C$262)))</f>
        <v>5.6</v>
      </c>
      <c r="D7" s="75">
        <f>IF('Eligibilité_projet'!C13="Hors climat Mediterranéen",LOOKUP(RECant_biom!$A$7,'(ne pas modifier) BDD_REF'!$A$243:$A$262,'(ne pas modifier) BDD_REF'!$B$243:$B$262),IF('Eligibilité_projet'!C13="",0,LOOKUP(RECant_biom!$A$7,'(ne pas modifier) BDD_REF'!$A$243:$A$262,'(ne pas modifier) BDD_REF'!$C$243:$C$262)))</f>
        <v>0</v>
      </c>
      <c r="E7" s="75">
        <f>IF('Eligibilité_projet'!D13="Hors climat Mediterranéen",LOOKUP(RECant_biom!$A$7,'(ne pas modifier) BDD_REF'!$A$243:$A$262,'(ne pas modifier) BDD_REF'!$B$243:$B$262),IF('Eligibilité_projet'!D13="",0,LOOKUP(RECant_biom!$A$7,'(ne pas modifier) BDD_REF'!$A$243:$A$262,'(ne pas modifier) BDD_REF'!$C$243:$C$262)))</f>
        <v>0</v>
      </c>
      <c r="F7" s="75">
        <f>IF('Eligibilité_projet'!E13="Hors climat Mediterranéen",LOOKUP(RECant_biom!$A$7,'(ne pas modifier) BDD_REF'!$A$243:$A$262,'(ne pas modifier) BDD_REF'!$B$243:$B$262),IF('Eligibilité_projet'!E13="",0,LOOKUP(RECant_biom!$A$7,'(ne pas modifier) BDD_REF'!$A$243:$A$262,'(ne pas modifier) BDD_REF'!$C$243:$C$262)))</f>
        <v>0</v>
      </c>
      <c r="G7" s="75">
        <f>IF('Eligibilité_projet'!F13="Hors climat Mediterranéen",LOOKUP(RECant_biom!$A$7,'(ne pas modifier) BDD_REF'!$A$243:$A$262,'(ne pas modifier) BDD_REF'!$B$243:$B$262),IF('Eligibilité_projet'!F13="",0,LOOKUP(RECant_biom!$A$7,'(ne pas modifier) BDD_REF'!$A$243:$A$262,'(ne pas modifier) BDD_REF'!$C$243:$C$262)))</f>
        <v>0</v>
      </c>
      <c r="H7" s="75">
        <f>IF('Eligibilité_projet'!G13="Hors climat Mediterranéen",LOOKUP(RECant_biom!$A$7,'(ne pas modifier) BDD_REF'!$A$243:$A$262,'(ne pas modifier) BDD_REF'!$B$243:$B$262),IF('Eligibilité_projet'!G13="",0,LOOKUP(RECant_biom!$A$7,'(ne pas modifier) BDD_REF'!$A$243:$A$262,'(ne pas modifier) BDD_REF'!$C$243:$C$262)))</f>
        <v>0</v>
      </c>
      <c r="I7" s="75">
        <f>IF('Eligibilité_projet'!H13="Hors climat Mediterranéen",LOOKUP(RECant_biom!$A$7,'(ne pas modifier) BDD_REF'!$A$243:$A$262,'(ne pas modifier) BDD_REF'!$B$243:$B$262),IF('Eligibilité_projet'!H13="",0,LOOKUP(RECant_biom!$A$7,'(ne pas modifier) BDD_REF'!$A$243:$A$262,'(ne pas modifier) BDD_REF'!$C$243:$C$262)))</f>
        <v>0</v>
      </c>
      <c r="J7" s="75">
        <f>IF('Eligibilité_projet'!I13="Hors climat Mediterranéen",LOOKUP(RECant_biom!$A$7,'(ne pas modifier) BDD_REF'!$A$243:$A$262,'(ne pas modifier) BDD_REF'!$B$243:$B$262),IF('Eligibilité_projet'!I13="",0,LOOKUP(RECant_biom!$A$7,'(ne pas modifier) BDD_REF'!$A$243:$A$262,'(ne pas modifier) BDD_REF'!$C$243:$C$262)))</f>
        <v>0</v>
      </c>
      <c r="K7" s="75">
        <f>IF('Eligibilité_projet'!J13="Hors climat Mediterranéen",LOOKUP(RECant_biom!$A$7,'(ne pas modifier) BDD_REF'!$A$243:$A$262,'(ne pas modifier) BDD_REF'!$B$243:$B$262),IF('Eligibilité_projet'!J13="",0,LOOKUP(RECant_biom!$A$7,'(ne pas modifier) BDD_REF'!$A$243:$A$262,'(ne pas modifier) BDD_REF'!$C$243:$C$262)))</f>
        <v>0</v>
      </c>
      <c r="L7" s="75">
        <f>IF('Eligibilité_projet'!K13="Hors climat Mediterranéen",LOOKUP(RECant_biom!$A$7,'(ne pas modifier) BDD_REF'!$A$243:$A$262,'(ne pas modifier) BDD_REF'!$B$243:$B$262),IF('Eligibilité_projet'!K13="",0,LOOKUP(RECant_biom!$A$7,'(ne pas modifier) BDD_REF'!$A$243:$A$262,'(ne pas modifier) BDD_REF'!$C$243:$C$262)))</f>
        <v>0</v>
      </c>
      <c r="M7" s="75">
        <f t="shared" si="1"/>
        <v>5.6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61">
        <v>4.0</v>
      </c>
      <c r="B8" s="45" t="s">
        <v>173</v>
      </c>
      <c r="C8" s="75">
        <f>IF('Eligibilité_projet'!B13="Hors climat Mediterranéen",LOOKUP(RECant_biom!$A$8,'(ne pas modifier) BDD_REF'!$A$243:$A$262,'(ne pas modifier) BDD_REF'!$B$243:$B$262),IF('Eligibilité_projet'!B13="",0,LOOKUP(RECant_biom!$A$8,'(ne pas modifier) BDD_REF'!$A$243:$A$262,'(ne pas modifier) BDD_REF'!$C$243:$C$262)))</f>
        <v>7.1</v>
      </c>
      <c r="D8" s="75">
        <f>IF('Eligibilité_projet'!C13="Hors climat Mediterranéen",LOOKUP(RECant_biom!$A$8,'(ne pas modifier) BDD_REF'!$A$243:$A$262,'(ne pas modifier) BDD_REF'!$B$243:$B$262),IF('Eligibilité_projet'!C13="",0,LOOKUP(RECant_biom!$A$8,'(ne pas modifier) BDD_REF'!$A$243:$A$262,'(ne pas modifier) BDD_REF'!$C$243:$C$262)))</f>
        <v>0</v>
      </c>
      <c r="E8" s="75">
        <f>IF('Eligibilité_projet'!D13="Hors climat Mediterranéen",LOOKUP(RECant_biom!$A$8,'(ne pas modifier) BDD_REF'!$A$243:$A$262,'(ne pas modifier) BDD_REF'!$B$243:$B$262),IF('Eligibilité_projet'!D13="",0,LOOKUP(RECant_biom!$A$8,'(ne pas modifier) BDD_REF'!$A$243:$A$262,'(ne pas modifier) BDD_REF'!$C$243:$C$262)))</f>
        <v>0</v>
      </c>
      <c r="F8" s="75">
        <f>IF('Eligibilité_projet'!E13="Hors climat Mediterranéen",LOOKUP(RECant_biom!$A$8,'(ne pas modifier) BDD_REF'!$A$243:$A$262,'(ne pas modifier) BDD_REF'!$B$243:$B$262),IF('Eligibilité_projet'!E13="",0,LOOKUP(RECant_biom!$A$8,'(ne pas modifier) BDD_REF'!$A$243:$A$262,'(ne pas modifier) BDD_REF'!$C$243:$C$262)))</f>
        <v>0</v>
      </c>
      <c r="G8" s="75">
        <f>IF('Eligibilité_projet'!F13="Hors climat Mediterranéen",LOOKUP(RECant_biom!$A$8,'(ne pas modifier) BDD_REF'!$A$243:$A$262,'(ne pas modifier) BDD_REF'!$B$243:$B$262),IF('Eligibilité_projet'!F13="",0,LOOKUP(RECant_biom!$A$8,'(ne pas modifier) BDD_REF'!$A$243:$A$262,'(ne pas modifier) BDD_REF'!$C$243:$C$262)))</f>
        <v>0</v>
      </c>
      <c r="H8" s="75">
        <f>IF('Eligibilité_projet'!G13="Hors climat Mediterranéen",LOOKUP(RECant_biom!$A$8,'(ne pas modifier) BDD_REF'!$A$243:$A$262,'(ne pas modifier) BDD_REF'!$B$243:$B$262),IF('Eligibilité_projet'!G13="",0,LOOKUP(RECant_biom!$A$8,'(ne pas modifier) BDD_REF'!$A$243:$A$262,'(ne pas modifier) BDD_REF'!$C$243:$C$262)))</f>
        <v>0</v>
      </c>
      <c r="I8" s="75">
        <f>IF('Eligibilité_projet'!H13="Hors climat Mediterranéen",LOOKUP(RECant_biom!$A$8,'(ne pas modifier) BDD_REF'!$A$243:$A$262,'(ne pas modifier) BDD_REF'!$B$243:$B$262),IF('Eligibilité_projet'!H13="",0,LOOKUP(RECant_biom!$A$8,'(ne pas modifier) BDD_REF'!$A$243:$A$262,'(ne pas modifier) BDD_REF'!$C$243:$C$262)))</f>
        <v>0</v>
      </c>
      <c r="J8" s="75">
        <f>IF('Eligibilité_projet'!I13="Hors climat Mediterranéen",LOOKUP(RECant_biom!$A$8,'(ne pas modifier) BDD_REF'!$A$243:$A$262,'(ne pas modifier) BDD_REF'!$B$243:$B$262),IF('Eligibilité_projet'!I13="",0,LOOKUP(RECant_biom!$A$8,'(ne pas modifier) BDD_REF'!$A$243:$A$262,'(ne pas modifier) BDD_REF'!$C$243:$C$262)))</f>
        <v>0</v>
      </c>
      <c r="K8" s="75">
        <f>IF('Eligibilité_projet'!J13="Hors climat Mediterranéen",LOOKUP(RECant_biom!$A$8,'(ne pas modifier) BDD_REF'!$A$243:$A$262,'(ne pas modifier) BDD_REF'!$B$243:$B$262),IF('Eligibilité_projet'!J13="",0,LOOKUP(RECant_biom!$A$8,'(ne pas modifier) BDD_REF'!$A$243:$A$262,'(ne pas modifier) BDD_REF'!$C$243:$C$262)))</f>
        <v>0</v>
      </c>
      <c r="L8" s="75">
        <f>IF('Eligibilité_projet'!K13="Hors climat Mediterranéen",LOOKUP(RECant_biom!$A$8,'(ne pas modifier) BDD_REF'!$A$243:$A$262,'(ne pas modifier) BDD_REF'!$B$243:$B$262),IF('Eligibilité_projet'!K13="",0,LOOKUP(RECant_biom!$A$8,'(ne pas modifier) BDD_REF'!$A$243:$A$262,'(ne pas modifier) BDD_REF'!$C$243:$C$262)))</f>
        <v>0</v>
      </c>
      <c r="M8" s="75">
        <f t="shared" si="1"/>
        <v>7.1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61">
        <v>5.0</v>
      </c>
      <c r="B9" s="45" t="s">
        <v>173</v>
      </c>
      <c r="C9" s="75">
        <f>IF('Eligibilité_projet'!B13="Hors climat Mediterranéen",LOOKUP(RECant_biom!$A$9,'(ne pas modifier) BDD_REF'!$A$243:$A$262,'(ne pas modifier) BDD_REF'!$B$243:$B$262),IF('Eligibilité_projet'!B13="",0,LOOKUP(RECant_biom!$A$9,'(ne pas modifier) BDD_REF'!$A$243:$A$262,'(ne pas modifier) BDD_REF'!$C$243:$C$262)))</f>
        <v>7.4</v>
      </c>
      <c r="D9" s="75">
        <f>IF('Eligibilité_projet'!C13="Hors climat Mediterranéen",LOOKUP(RECant_biom!$A$9,'(ne pas modifier) BDD_REF'!$A$243:$A$262,'(ne pas modifier) BDD_REF'!$B$243:$B$262),IF('Eligibilité_projet'!C13="",0,LOOKUP(RECant_biom!$A$9,'(ne pas modifier) BDD_REF'!$A$243:$A$262,'(ne pas modifier) BDD_REF'!$C$243:$C$262)))</f>
        <v>0</v>
      </c>
      <c r="E9" s="75">
        <f>IF('Eligibilité_projet'!D13="Hors climat Mediterranéen",LOOKUP(RECant_biom!$A$9,'(ne pas modifier) BDD_REF'!$A$243:$A$262,'(ne pas modifier) BDD_REF'!$B$243:$B$262),IF('Eligibilité_projet'!D13="",0,LOOKUP(RECant_biom!$A$9,'(ne pas modifier) BDD_REF'!$A$243:$A$262,'(ne pas modifier) BDD_REF'!$C$243:$C$262)))</f>
        <v>0</v>
      </c>
      <c r="F9" s="75">
        <f>IF('Eligibilité_projet'!E13="Hors climat Mediterranéen",LOOKUP(RECant_biom!$A$9,'(ne pas modifier) BDD_REF'!$A$243:$A$262,'(ne pas modifier) BDD_REF'!$B$243:$B$262),IF('Eligibilité_projet'!E13="",0,LOOKUP(RECant_biom!$A$9,'(ne pas modifier) BDD_REF'!$A$243:$A$262,'(ne pas modifier) BDD_REF'!$C$243:$C$262)))</f>
        <v>0</v>
      </c>
      <c r="G9" s="75">
        <f>IF('Eligibilité_projet'!F13="Hors climat Mediterranéen",LOOKUP(RECant_biom!$A$9,'(ne pas modifier) BDD_REF'!$A$243:$A$262,'(ne pas modifier) BDD_REF'!$B$243:$B$262),IF('Eligibilité_projet'!F13="",0,LOOKUP(RECant_biom!$A$9,'(ne pas modifier) BDD_REF'!$A$243:$A$262,'(ne pas modifier) BDD_REF'!$C$243:$C$262)))</f>
        <v>0</v>
      </c>
      <c r="H9" s="75">
        <f>IF('Eligibilité_projet'!G13="Hors climat Mediterranéen",LOOKUP(RECant_biom!$A$9,'(ne pas modifier) BDD_REF'!$A$243:$A$262,'(ne pas modifier) BDD_REF'!$B$243:$B$262),IF('Eligibilité_projet'!G13="",0,LOOKUP(RECant_biom!$A$9,'(ne pas modifier) BDD_REF'!$A$243:$A$262,'(ne pas modifier) BDD_REF'!$C$243:$C$262)))</f>
        <v>0</v>
      </c>
      <c r="I9" s="75">
        <f>IF('Eligibilité_projet'!H13="Hors climat Mediterranéen",LOOKUP(RECant_biom!$A$9,'(ne pas modifier) BDD_REF'!$A$243:$A$262,'(ne pas modifier) BDD_REF'!$B$243:$B$262),IF('Eligibilité_projet'!H13="",0,LOOKUP(RECant_biom!$A$9,'(ne pas modifier) BDD_REF'!$A$243:$A$262,'(ne pas modifier) BDD_REF'!$C$243:$C$262)))</f>
        <v>0</v>
      </c>
      <c r="J9" s="75">
        <f>IF('Eligibilité_projet'!I13="Hors climat Mediterranéen",LOOKUP(RECant_biom!$A$9,'(ne pas modifier) BDD_REF'!$A$243:$A$262,'(ne pas modifier) BDD_REF'!$B$243:$B$262),IF('Eligibilité_projet'!I13="",0,LOOKUP(RECant_biom!$A$9,'(ne pas modifier) BDD_REF'!$A$243:$A$262,'(ne pas modifier) BDD_REF'!$C$243:$C$262)))</f>
        <v>0</v>
      </c>
      <c r="K9" s="75">
        <f>IF('Eligibilité_projet'!J13="Hors climat Mediterranéen",LOOKUP(RECant_biom!$A$9,'(ne pas modifier) BDD_REF'!$A$243:$A$262,'(ne pas modifier) BDD_REF'!$B$243:$B$262),IF('Eligibilité_projet'!J13="",0,LOOKUP(RECant_biom!$A$9,'(ne pas modifier) BDD_REF'!$A$243:$A$262,'(ne pas modifier) BDD_REF'!$C$243:$C$262)))</f>
        <v>0</v>
      </c>
      <c r="L9" s="75">
        <f>IF('Eligibilité_projet'!K13="Hors climat Mediterranéen",LOOKUP(RECant_biom!$A$9,'(ne pas modifier) BDD_REF'!$A$243:$A$262,'(ne pas modifier) BDD_REF'!$B$243:$B$262),IF('Eligibilité_projet'!K13="",0,LOOKUP(RECant_biom!$A$9,'(ne pas modifier) BDD_REF'!$A$243:$A$262,'(ne pas modifier) BDD_REF'!$C$243:$C$262)))</f>
        <v>0</v>
      </c>
      <c r="M9" s="75">
        <f t="shared" si="1"/>
        <v>7.4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61">
        <v>6.0</v>
      </c>
      <c r="B10" s="45" t="s">
        <v>173</v>
      </c>
      <c r="C10" s="75">
        <f>IF('Eligibilité_projet'!B13="Hors climat Mediterranéen",LOOKUP(RECant_biom!$A$10,'(ne pas modifier) BDD_REF'!$A$243:$A$262,'(ne pas modifier) BDD_REF'!$B$243:$B$262),IF('Eligibilité_projet'!B13="",0,LOOKUP(RECant_biom!$A$10,'(ne pas modifier) BDD_REF'!$A$243:$A$262,'(ne pas modifier) BDD_REF'!$C$243:$C$262)))</f>
        <v>8.6</v>
      </c>
      <c r="D10" s="75">
        <f>IF('Eligibilité_projet'!C13="Hors climat Mediterranéen",LOOKUP(RECant_biom!$A$10,'(ne pas modifier) BDD_REF'!$A$243:$A$262,'(ne pas modifier) BDD_REF'!$B$243:$B$262),IF('Eligibilité_projet'!C13="",0,LOOKUP(RECant_biom!$A$10,'(ne pas modifier) BDD_REF'!$A$243:$A$262,'(ne pas modifier) BDD_REF'!$C$243:$C$262)))</f>
        <v>0</v>
      </c>
      <c r="E10" s="75">
        <f>IF('Eligibilité_projet'!D13="Hors climat Mediterranéen",LOOKUP(RECant_biom!$A$10,'(ne pas modifier) BDD_REF'!$A$243:$A$262,'(ne pas modifier) BDD_REF'!$B$243:$B$262),IF('Eligibilité_projet'!D13="",0,LOOKUP(RECant_biom!$A$10,'(ne pas modifier) BDD_REF'!$A$243:$A$262,'(ne pas modifier) BDD_REF'!$C$243:$C$262)))</f>
        <v>0</v>
      </c>
      <c r="F10" s="75">
        <f>IF('Eligibilité_projet'!E13="Hors climat Mediterranéen",LOOKUP(RECant_biom!$A$10,'(ne pas modifier) BDD_REF'!$A$243:$A$262,'(ne pas modifier) BDD_REF'!$B$243:$B$262),IF('Eligibilité_projet'!E13="",0,LOOKUP(RECant_biom!$A$10,'(ne pas modifier) BDD_REF'!$A$243:$A$262,'(ne pas modifier) BDD_REF'!$C$243:$C$262)))</f>
        <v>0</v>
      </c>
      <c r="G10" s="75">
        <f>IF('Eligibilité_projet'!F13="Hors climat Mediterranéen",LOOKUP(RECant_biom!$A$10,'(ne pas modifier) BDD_REF'!$A$243:$A$262,'(ne pas modifier) BDD_REF'!$B$243:$B$262),IF('Eligibilité_projet'!F13="",0,LOOKUP(RECant_biom!$A$10,'(ne pas modifier) BDD_REF'!$A$243:$A$262,'(ne pas modifier) BDD_REF'!$C$243:$C$262)))</f>
        <v>0</v>
      </c>
      <c r="H10" s="75">
        <f>IF('Eligibilité_projet'!G13="Hors climat Mediterranéen",LOOKUP(RECant_biom!$A$10,'(ne pas modifier) BDD_REF'!$A$243:$A$262,'(ne pas modifier) BDD_REF'!$B$243:$B$262),IF('Eligibilité_projet'!G13="",0,LOOKUP(RECant_biom!$A$10,'(ne pas modifier) BDD_REF'!$A$243:$A$262,'(ne pas modifier) BDD_REF'!$C$243:$C$262)))</f>
        <v>0</v>
      </c>
      <c r="I10" s="75">
        <f>IF('Eligibilité_projet'!H13="Hors climat Mediterranéen",LOOKUP(RECant_biom!$A$10,'(ne pas modifier) BDD_REF'!$A$243:$A$262,'(ne pas modifier) BDD_REF'!$B$243:$B$262),IF('Eligibilité_projet'!H13="",0,LOOKUP(RECant_biom!$A$10,'(ne pas modifier) BDD_REF'!$A$243:$A$262,'(ne pas modifier) BDD_REF'!$C$243:$C$262)))</f>
        <v>0</v>
      </c>
      <c r="J10" s="75">
        <f>IF('Eligibilité_projet'!I13="Hors climat Mediterranéen",LOOKUP(RECant_biom!$A$10,'(ne pas modifier) BDD_REF'!$A$243:$A$262,'(ne pas modifier) BDD_REF'!$B$243:$B$262),IF('Eligibilité_projet'!I13="",0,LOOKUP(RECant_biom!$A$10,'(ne pas modifier) BDD_REF'!$A$243:$A$262,'(ne pas modifier) BDD_REF'!$C$243:$C$262)))</f>
        <v>0</v>
      </c>
      <c r="K10" s="75">
        <f>IF('Eligibilité_projet'!J13="Hors climat Mediterranéen",LOOKUP(RECant_biom!$A$10,'(ne pas modifier) BDD_REF'!$A$243:$A$262,'(ne pas modifier) BDD_REF'!$B$243:$B$262),IF('Eligibilité_projet'!J13="",0,LOOKUP(RECant_biom!$A$10,'(ne pas modifier) BDD_REF'!$A$243:$A$262,'(ne pas modifier) BDD_REF'!$C$243:$C$262)))</f>
        <v>0</v>
      </c>
      <c r="L10" s="75">
        <f>IF('Eligibilité_projet'!K13="Hors climat Mediterranéen",LOOKUP(RECant_biom!$A$10,'(ne pas modifier) BDD_REF'!$A$243:$A$262,'(ne pas modifier) BDD_REF'!$B$243:$B$262),IF('Eligibilité_projet'!K13="",0,LOOKUP(RECant_biom!$A$10,'(ne pas modifier) BDD_REF'!$A$243:$A$262,'(ne pas modifier) BDD_REF'!$C$243:$C$262)))</f>
        <v>0</v>
      </c>
      <c r="M10" s="75">
        <f t="shared" si="1"/>
        <v>8.6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61">
        <v>7.0</v>
      </c>
      <c r="B11" s="45" t="s">
        <v>173</v>
      </c>
      <c r="C11" s="75">
        <f>IF('Eligibilité_projet'!B13="Hors climat Mediterranéen",LOOKUP(RECant_biom!$A$11,'(ne pas modifier) BDD_REF'!$A$243:$A$262,'(ne pas modifier) BDD_REF'!$B$243:$B$262),IF('Eligibilité_projet'!B13="",0,LOOKUP(RECant_biom!$A$11,'(ne pas modifier) BDD_REF'!$A$243:$A$262,'(ne pas modifier) BDD_REF'!$C$243:$C$262)))</f>
        <v>9.8</v>
      </c>
      <c r="D11" s="75">
        <f>IF('Eligibilité_projet'!C13="Hors climat Mediterranéen",LOOKUP(RECant_biom!$A$11,'(ne pas modifier) BDD_REF'!$A$243:$A$262,'(ne pas modifier) BDD_REF'!$B$243:$B$262),IF('Eligibilité_projet'!C13="",0,LOOKUP(RECant_biom!$A$11,'(ne pas modifier) BDD_REF'!$A$243:$A$262,'(ne pas modifier) BDD_REF'!$C$243:$C$262)))</f>
        <v>0</v>
      </c>
      <c r="E11" s="75">
        <f>IF('Eligibilité_projet'!D13="Hors climat Mediterranéen",LOOKUP(RECant_biom!$A$11,'(ne pas modifier) BDD_REF'!$A$243:$A$262,'(ne pas modifier) BDD_REF'!$B$243:$B$262),IF('Eligibilité_projet'!D13="",0,LOOKUP(RECant_biom!$A$11,'(ne pas modifier) BDD_REF'!$A$243:$A$262,'(ne pas modifier) BDD_REF'!$C$243:$C$262)))</f>
        <v>0</v>
      </c>
      <c r="F11" s="75">
        <f>IF('Eligibilité_projet'!E13="Hors climat Mediterranéen",LOOKUP(RECant_biom!$A$11,'(ne pas modifier) BDD_REF'!$A$243:$A$262,'(ne pas modifier) BDD_REF'!$B$243:$B$262),IF('Eligibilité_projet'!E13="",0,LOOKUP(RECant_biom!$A$11,'(ne pas modifier) BDD_REF'!$A$243:$A$262,'(ne pas modifier) BDD_REF'!$C$243:$C$262)))</f>
        <v>0</v>
      </c>
      <c r="G11" s="75">
        <f>IF('Eligibilité_projet'!F13="Hors climat Mediterranéen",LOOKUP(RECant_biom!$A$11,'(ne pas modifier) BDD_REF'!$A$243:$A$262,'(ne pas modifier) BDD_REF'!$B$243:$B$262),IF('Eligibilité_projet'!F13="",0,LOOKUP(RECant_biom!$A$11,'(ne pas modifier) BDD_REF'!$A$243:$A$262,'(ne pas modifier) BDD_REF'!$C$243:$C$262)))</f>
        <v>0</v>
      </c>
      <c r="H11" s="75">
        <f>IF('Eligibilité_projet'!G13="Hors climat Mediterranéen",LOOKUP(RECant_biom!$A$11,'(ne pas modifier) BDD_REF'!$A$243:$A$262,'(ne pas modifier) BDD_REF'!$B$243:$B$262),IF('Eligibilité_projet'!G13="",0,LOOKUP(RECant_biom!$A$11,'(ne pas modifier) BDD_REF'!$A$243:$A$262,'(ne pas modifier) BDD_REF'!$C$243:$C$262)))</f>
        <v>0</v>
      </c>
      <c r="I11" s="75">
        <f>IF('Eligibilité_projet'!H13="Hors climat Mediterranéen",LOOKUP(RECant_biom!$A$11,'(ne pas modifier) BDD_REF'!$A$243:$A$262,'(ne pas modifier) BDD_REF'!$B$243:$B$262),IF('Eligibilité_projet'!H13="",0,LOOKUP(RECant_biom!$A$11,'(ne pas modifier) BDD_REF'!$A$243:$A$262,'(ne pas modifier) BDD_REF'!$C$243:$C$262)))</f>
        <v>0</v>
      </c>
      <c r="J11" s="75">
        <f>IF('Eligibilité_projet'!I13="Hors climat Mediterranéen",LOOKUP(RECant_biom!$A$11,'(ne pas modifier) BDD_REF'!$A$243:$A$262,'(ne pas modifier) BDD_REF'!$B$243:$B$262),IF('Eligibilité_projet'!I13="",0,LOOKUP(RECant_biom!$A$11,'(ne pas modifier) BDD_REF'!$A$243:$A$262,'(ne pas modifier) BDD_REF'!$C$243:$C$262)))</f>
        <v>0</v>
      </c>
      <c r="K11" s="75">
        <f>IF('Eligibilité_projet'!J13="Hors climat Mediterranéen",LOOKUP(RECant_biom!$A$11,'(ne pas modifier) BDD_REF'!$A$243:$A$262,'(ne pas modifier) BDD_REF'!$B$243:$B$262),IF('Eligibilité_projet'!J13="",0,LOOKUP(RECant_biom!$A$11,'(ne pas modifier) BDD_REF'!$A$243:$A$262,'(ne pas modifier) BDD_REF'!$C$243:$C$262)))</f>
        <v>0</v>
      </c>
      <c r="L11" s="75">
        <f>IF('Eligibilité_projet'!K13="Hors climat Mediterranéen",LOOKUP(RECant_biom!$A$11,'(ne pas modifier) BDD_REF'!$A$243:$A$262,'(ne pas modifier) BDD_REF'!$B$243:$B$262),IF('Eligibilité_projet'!K13="",0,LOOKUP(RECant_biom!$A$11,'(ne pas modifier) BDD_REF'!$A$243:$A$262,'(ne pas modifier) BDD_REF'!$C$243:$C$262)))</f>
        <v>0</v>
      </c>
      <c r="M11" s="75">
        <f t="shared" si="1"/>
        <v>9.8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61">
        <v>8.0</v>
      </c>
      <c r="B12" s="45" t="s">
        <v>173</v>
      </c>
      <c r="C12" s="75">
        <f>IF('Eligibilité_projet'!B13="Hors climat Mediterranéen",LOOKUP(RECant_biom!$A$12,'(ne pas modifier) BDD_REF'!$A$243:$A$262,'(ne pas modifier) BDD_REF'!$B$243:$B$262),IF('Eligibilité_projet'!B13="",0,LOOKUP(RECant_biom!$A$12,'(ne pas modifier) BDD_REF'!$A$243:$A$262,'(ne pas modifier) BDD_REF'!$C$243:$C$262)))</f>
        <v>11.1</v>
      </c>
      <c r="D12" s="75">
        <f>IF('Eligibilité_projet'!C13="Hors climat Mediterranéen",LOOKUP(RECant_biom!$A$12,'(ne pas modifier) BDD_REF'!$A$243:$A$262,'(ne pas modifier) BDD_REF'!$B$243:$B$262),IF('Eligibilité_projet'!C13="",0,LOOKUP(RECant_biom!$A$12,'(ne pas modifier) BDD_REF'!$A$243:$A$262,'(ne pas modifier) BDD_REF'!$C$243:$C$262)))</f>
        <v>0</v>
      </c>
      <c r="E12" s="75">
        <f>IF('Eligibilité_projet'!D13="Hors climat Mediterranéen",LOOKUP(RECant_biom!$A$12,'(ne pas modifier) BDD_REF'!$A$243:$A$262,'(ne pas modifier) BDD_REF'!$B$243:$B$262),IF('Eligibilité_projet'!D13="",0,LOOKUP(RECant_biom!$A$12,'(ne pas modifier) BDD_REF'!$A$243:$A$262,'(ne pas modifier) BDD_REF'!$C$243:$C$262)))</f>
        <v>0</v>
      </c>
      <c r="F12" s="75">
        <f>IF('Eligibilité_projet'!E13="Hors climat Mediterranéen",LOOKUP(RECant_biom!$A$12,'(ne pas modifier) BDD_REF'!$A$243:$A$262,'(ne pas modifier) BDD_REF'!$B$243:$B$262),IF('Eligibilité_projet'!E13="",0,LOOKUP(RECant_biom!$A$12,'(ne pas modifier) BDD_REF'!$A$243:$A$262,'(ne pas modifier) BDD_REF'!$C$243:$C$262)))</f>
        <v>0</v>
      </c>
      <c r="G12" s="75">
        <f>IF('Eligibilité_projet'!F13="Hors climat Mediterranéen",LOOKUP(RECant_biom!$A$12,'(ne pas modifier) BDD_REF'!$A$243:$A$262,'(ne pas modifier) BDD_REF'!$B$243:$B$262),IF('Eligibilité_projet'!F13="",0,LOOKUP(RECant_biom!$A$12,'(ne pas modifier) BDD_REF'!$A$243:$A$262,'(ne pas modifier) BDD_REF'!$C$243:$C$262)))</f>
        <v>0</v>
      </c>
      <c r="H12" s="75">
        <f>IF('Eligibilité_projet'!G13="Hors climat Mediterranéen",LOOKUP(RECant_biom!$A$12,'(ne pas modifier) BDD_REF'!$A$243:$A$262,'(ne pas modifier) BDD_REF'!$B$243:$B$262),IF('Eligibilité_projet'!G13="",0,LOOKUP(RECant_biom!$A$12,'(ne pas modifier) BDD_REF'!$A$243:$A$262,'(ne pas modifier) BDD_REF'!$C$243:$C$262)))</f>
        <v>0</v>
      </c>
      <c r="I12" s="75">
        <f>IF('Eligibilité_projet'!H13="Hors climat Mediterranéen",LOOKUP(RECant_biom!$A$12,'(ne pas modifier) BDD_REF'!$A$243:$A$262,'(ne pas modifier) BDD_REF'!$B$243:$B$262),IF('Eligibilité_projet'!H13="",0,LOOKUP(RECant_biom!$A$12,'(ne pas modifier) BDD_REF'!$A$243:$A$262,'(ne pas modifier) BDD_REF'!$C$243:$C$262)))</f>
        <v>0</v>
      </c>
      <c r="J12" s="75">
        <f>IF('Eligibilité_projet'!I13="Hors climat Mediterranéen",LOOKUP(RECant_biom!$A$12,'(ne pas modifier) BDD_REF'!$A$243:$A$262,'(ne pas modifier) BDD_REF'!$B$243:$B$262),IF('Eligibilité_projet'!I13="",0,LOOKUP(RECant_biom!$A$12,'(ne pas modifier) BDD_REF'!$A$243:$A$262,'(ne pas modifier) BDD_REF'!$C$243:$C$262)))</f>
        <v>0</v>
      </c>
      <c r="K12" s="75">
        <f>IF('Eligibilité_projet'!J13="Hors climat Mediterranéen",LOOKUP(RECant_biom!$A$12,'(ne pas modifier) BDD_REF'!$A$243:$A$262,'(ne pas modifier) BDD_REF'!$B$243:$B$262),IF('Eligibilité_projet'!J13="",0,LOOKUP(RECant_biom!$A$12,'(ne pas modifier) BDD_REF'!$A$243:$A$262,'(ne pas modifier) BDD_REF'!$C$243:$C$262)))</f>
        <v>0</v>
      </c>
      <c r="L12" s="75">
        <f>IF('Eligibilité_projet'!K13="Hors climat Mediterranéen",LOOKUP(RECant_biom!$A$12,'(ne pas modifier) BDD_REF'!$A$243:$A$262,'(ne pas modifier) BDD_REF'!$B$243:$B$262),IF('Eligibilité_projet'!K13="",0,LOOKUP(RECant_biom!$A$12,'(ne pas modifier) BDD_REF'!$A$243:$A$262,'(ne pas modifier) BDD_REF'!$C$243:$C$262)))</f>
        <v>0</v>
      </c>
      <c r="M12" s="75">
        <f t="shared" si="1"/>
        <v>11.1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61">
        <v>9.0</v>
      </c>
      <c r="B13" s="45" t="s">
        <v>173</v>
      </c>
      <c r="C13" s="75">
        <f>IF('Eligibilité_projet'!B13="Hors climat Mediterranéen",LOOKUP(RECant_biom!$A$13,'(ne pas modifier) BDD_REF'!$A$243:$A$262,'(ne pas modifier) BDD_REF'!$B$243:$B$262),IF('Eligibilité_projet'!B13="",0,LOOKUP(RECant_biom!$A$13,'(ne pas modifier) BDD_REF'!$A$243:$A$262,'(ne pas modifier) BDD_REF'!$C$243:$C$262)))</f>
        <v>12.3</v>
      </c>
      <c r="D13" s="75">
        <f>IF('Eligibilité_projet'!C13="Hors climat Mediterranéen",LOOKUP(RECant_biom!$A$13,'(ne pas modifier) BDD_REF'!$A$243:$A$262,'(ne pas modifier) BDD_REF'!$B$243:$B$262),IF('Eligibilité_projet'!C13="",0,LOOKUP(RECant_biom!$A$13,'(ne pas modifier) BDD_REF'!$A$243:$A$262,'(ne pas modifier) BDD_REF'!$C$243:$C$262)))</f>
        <v>0</v>
      </c>
      <c r="E13" s="75">
        <f>IF('Eligibilité_projet'!D13="Hors climat Mediterranéen",LOOKUP(RECant_biom!$A$13,'(ne pas modifier) BDD_REF'!$A$243:$A$262,'(ne pas modifier) BDD_REF'!$B$243:$B$262),IF('Eligibilité_projet'!D13="",0,LOOKUP(RECant_biom!$A$13,'(ne pas modifier) BDD_REF'!$A$243:$A$262,'(ne pas modifier) BDD_REF'!$C$243:$C$262)))</f>
        <v>0</v>
      </c>
      <c r="F13" s="75">
        <f>IF('Eligibilité_projet'!E13="Hors climat Mediterranéen",LOOKUP(RECant_biom!$A$13,'(ne pas modifier) BDD_REF'!$A$243:$A$262,'(ne pas modifier) BDD_REF'!$B$243:$B$262),IF('Eligibilité_projet'!E13="",0,LOOKUP(RECant_biom!$A$13,'(ne pas modifier) BDD_REF'!$A$243:$A$262,'(ne pas modifier) BDD_REF'!$C$243:$C$262)))</f>
        <v>0</v>
      </c>
      <c r="G13" s="75">
        <f>IF('Eligibilité_projet'!F13="Hors climat Mediterranéen",LOOKUP(RECant_biom!$A$13,'(ne pas modifier) BDD_REF'!$A$243:$A$262,'(ne pas modifier) BDD_REF'!$B$243:$B$262),IF('Eligibilité_projet'!F13="",0,LOOKUP(RECant_biom!$A$13,'(ne pas modifier) BDD_REF'!$A$243:$A$262,'(ne pas modifier) BDD_REF'!$C$243:$C$262)))</f>
        <v>0</v>
      </c>
      <c r="H13" s="75">
        <f>IF('Eligibilité_projet'!G13="Hors climat Mediterranéen",LOOKUP(RECant_biom!$A$13,'(ne pas modifier) BDD_REF'!$A$243:$A$262,'(ne pas modifier) BDD_REF'!$B$243:$B$262),IF('Eligibilité_projet'!G13="",0,LOOKUP(RECant_biom!$A$13,'(ne pas modifier) BDD_REF'!$A$243:$A$262,'(ne pas modifier) BDD_REF'!$C$243:$C$262)))</f>
        <v>0</v>
      </c>
      <c r="I13" s="75">
        <f>IF('Eligibilité_projet'!H13="Hors climat Mediterranéen",LOOKUP(RECant_biom!$A$13,'(ne pas modifier) BDD_REF'!$A$243:$A$262,'(ne pas modifier) BDD_REF'!$B$243:$B$262),IF('Eligibilité_projet'!H13="",0,LOOKUP(RECant_biom!$A$13,'(ne pas modifier) BDD_REF'!$A$243:$A$262,'(ne pas modifier) BDD_REF'!$C$243:$C$262)))</f>
        <v>0</v>
      </c>
      <c r="J13" s="75">
        <f>IF('Eligibilité_projet'!I13="Hors climat Mediterranéen",LOOKUP(RECant_biom!$A$13,'(ne pas modifier) BDD_REF'!$A$243:$A$262,'(ne pas modifier) BDD_REF'!$B$243:$B$262),IF('Eligibilité_projet'!I13="",0,LOOKUP(RECant_biom!$A$13,'(ne pas modifier) BDD_REF'!$A$243:$A$262,'(ne pas modifier) BDD_REF'!$C$243:$C$262)))</f>
        <v>0</v>
      </c>
      <c r="K13" s="75">
        <f>IF('Eligibilité_projet'!J13="Hors climat Mediterranéen",LOOKUP(RECant_biom!$A$13,'(ne pas modifier) BDD_REF'!$A$243:$A$262,'(ne pas modifier) BDD_REF'!$B$243:$B$262),IF('Eligibilité_projet'!J13="",0,LOOKUP(RECant_biom!$A$13,'(ne pas modifier) BDD_REF'!$A$243:$A$262,'(ne pas modifier) BDD_REF'!$C$243:$C$262)))</f>
        <v>0</v>
      </c>
      <c r="L13" s="75">
        <f>IF('Eligibilité_projet'!K13="Hors climat Mediterranéen",LOOKUP(RECant_biom!$A$13,'(ne pas modifier) BDD_REF'!$A$243:$A$262,'(ne pas modifier) BDD_REF'!$B$243:$B$262),IF('Eligibilité_projet'!K13="",0,LOOKUP(RECant_biom!$A$13,'(ne pas modifier) BDD_REF'!$A$243:$A$262,'(ne pas modifier) BDD_REF'!$C$243:$C$262)))</f>
        <v>0</v>
      </c>
      <c r="M13" s="75">
        <f t="shared" si="1"/>
        <v>12.3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61">
        <v>10.0</v>
      </c>
      <c r="B14" s="45" t="s">
        <v>173</v>
      </c>
      <c r="C14" s="75">
        <f>IF('Eligibilité_projet'!B13="Hors climat Mediterranéen",LOOKUP(RECant_biom!$A$14,'(ne pas modifier) BDD_REF'!$A$243:$A$262,'(ne pas modifier) BDD_REF'!$B$243:$B$262),IF('Eligibilité_projet'!B13="",0,LOOKUP(RECant_biom!$A$14,'(ne pas modifier) BDD_REF'!$A$243:$A$262,'(ne pas modifier) BDD_REF'!$C$243:$C$262)))</f>
        <v>13.5</v>
      </c>
      <c r="D14" s="75">
        <f>IF('Eligibilité_projet'!C13="Hors climat Mediterranéen",LOOKUP(RECant_biom!$A$14,'(ne pas modifier) BDD_REF'!$A$243:$A$262,'(ne pas modifier) BDD_REF'!$B$243:$B$262),IF('Eligibilité_projet'!C13="",0,LOOKUP(RECant_biom!$A$14,'(ne pas modifier) BDD_REF'!$A$243:$A$262,'(ne pas modifier) BDD_REF'!$C$243:$C$262)))</f>
        <v>0</v>
      </c>
      <c r="E14" s="75">
        <f>IF('Eligibilité_projet'!D13="Hors climat Mediterranéen",LOOKUP(RECant_biom!$A$14,'(ne pas modifier) BDD_REF'!$A$243:$A$262,'(ne pas modifier) BDD_REF'!$B$243:$B$262),IF('Eligibilité_projet'!D13="",0,LOOKUP(RECant_biom!$A$14,'(ne pas modifier) BDD_REF'!$A$243:$A$262,'(ne pas modifier) BDD_REF'!$C$243:$C$262)))</f>
        <v>0</v>
      </c>
      <c r="F14" s="75">
        <f>IF('Eligibilité_projet'!E13="Hors climat Mediterranéen",LOOKUP(RECant_biom!$A$14,'(ne pas modifier) BDD_REF'!$A$243:$A$262,'(ne pas modifier) BDD_REF'!$B$243:$B$262),IF('Eligibilité_projet'!E13="",0,LOOKUP(RECant_biom!$A$14,'(ne pas modifier) BDD_REF'!$A$243:$A$262,'(ne pas modifier) BDD_REF'!$C$243:$C$262)))</f>
        <v>0</v>
      </c>
      <c r="G14" s="75">
        <f>IF('Eligibilité_projet'!F13="Hors climat Mediterranéen",LOOKUP(RECant_biom!$A$14,'(ne pas modifier) BDD_REF'!$A$243:$A$262,'(ne pas modifier) BDD_REF'!$B$243:$B$262),IF('Eligibilité_projet'!F13="",0,LOOKUP(RECant_biom!$A$14,'(ne pas modifier) BDD_REF'!$A$243:$A$262,'(ne pas modifier) BDD_REF'!$C$243:$C$262)))</f>
        <v>0</v>
      </c>
      <c r="H14" s="75">
        <f>IF('Eligibilité_projet'!G13="Hors climat Mediterranéen",LOOKUP(RECant_biom!$A$14,'(ne pas modifier) BDD_REF'!$A$243:$A$262,'(ne pas modifier) BDD_REF'!$B$243:$B$262),IF('Eligibilité_projet'!G13="",0,LOOKUP(RECant_biom!$A$14,'(ne pas modifier) BDD_REF'!$A$243:$A$262,'(ne pas modifier) BDD_REF'!$C$243:$C$262)))</f>
        <v>0</v>
      </c>
      <c r="I14" s="75">
        <f>IF('Eligibilité_projet'!H13="Hors climat Mediterranéen",LOOKUP(RECant_biom!$A$14,'(ne pas modifier) BDD_REF'!$A$243:$A$262,'(ne pas modifier) BDD_REF'!$B$243:$B$262),IF('Eligibilité_projet'!H13="",0,LOOKUP(RECant_biom!$A$14,'(ne pas modifier) BDD_REF'!$A$243:$A$262,'(ne pas modifier) BDD_REF'!$C$243:$C$262)))</f>
        <v>0</v>
      </c>
      <c r="J14" s="75">
        <f>IF('Eligibilité_projet'!I13="Hors climat Mediterranéen",LOOKUP(RECant_biom!$A$14,'(ne pas modifier) BDD_REF'!$A$243:$A$262,'(ne pas modifier) BDD_REF'!$B$243:$B$262),IF('Eligibilité_projet'!I13="",0,LOOKUP(RECant_biom!$A$14,'(ne pas modifier) BDD_REF'!$A$243:$A$262,'(ne pas modifier) BDD_REF'!$C$243:$C$262)))</f>
        <v>0</v>
      </c>
      <c r="K14" s="75">
        <f>IF('Eligibilité_projet'!J13="Hors climat Mediterranéen",LOOKUP(RECant_biom!$A$14,'(ne pas modifier) BDD_REF'!$A$243:$A$262,'(ne pas modifier) BDD_REF'!$B$243:$B$262),IF('Eligibilité_projet'!J13="",0,LOOKUP(RECant_biom!$A$14,'(ne pas modifier) BDD_REF'!$A$243:$A$262,'(ne pas modifier) BDD_REF'!$C$243:$C$262)))</f>
        <v>0</v>
      </c>
      <c r="L14" s="75">
        <f>IF('Eligibilité_projet'!K13="Hors climat Mediterranéen",LOOKUP(RECant_biom!$A$14,'(ne pas modifier) BDD_REF'!$A$243:$A$262,'(ne pas modifier) BDD_REF'!$B$243:$B$262),IF('Eligibilité_projet'!K13="",0,LOOKUP(RECant_biom!$A$14,'(ne pas modifier) BDD_REF'!$A$243:$A$262,'(ne pas modifier) BDD_REF'!$C$243:$C$262)))</f>
        <v>0</v>
      </c>
      <c r="M14" s="75">
        <f t="shared" si="1"/>
        <v>13.5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61">
        <v>11.0</v>
      </c>
      <c r="B15" s="45" t="s">
        <v>173</v>
      </c>
      <c r="C15" s="75">
        <f>IF('Eligibilité_projet'!B13="Hors climat Mediterranéen",LOOKUP(RECant_biom!$A$15,'(ne pas modifier) BDD_REF'!$A$243:$A$262,'(ne pas modifier) BDD_REF'!$B$243:$B$262),IF('Eligibilité_projet'!B13="",0,LOOKUP(RECant_biom!$A$15,'(ne pas modifier) BDD_REF'!$A$243:$A$262,'(ne pas modifier) BDD_REF'!$C$243:$C$262)))</f>
        <v>13.9</v>
      </c>
      <c r="D15" s="75">
        <f>IF('Eligibilité_projet'!C13="Hors climat Mediterranéen",LOOKUP(RECant_biom!$A$15,'(ne pas modifier) BDD_REF'!$A$243:$A$262,'(ne pas modifier) BDD_REF'!$B$243:$B$262),IF('Eligibilité_projet'!C13="",0,LOOKUP(RECant_biom!$A$15,'(ne pas modifier) BDD_REF'!$A$243:$A$262,'(ne pas modifier) BDD_REF'!$C$243:$C$262)))</f>
        <v>0</v>
      </c>
      <c r="E15" s="75">
        <f>IF('Eligibilité_projet'!D13="Hors climat Mediterranéen",LOOKUP(RECant_biom!$A$15,'(ne pas modifier) BDD_REF'!$A$243:$A$262,'(ne pas modifier) BDD_REF'!$B$243:$B$262),IF('Eligibilité_projet'!D13="",0,LOOKUP(RECant_biom!$A$15,'(ne pas modifier) BDD_REF'!$A$243:$A$262,'(ne pas modifier) BDD_REF'!$C$243:$C$262)))</f>
        <v>0</v>
      </c>
      <c r="F15" s="75">
        <f>IF('Eligibilité_projet'!E13="Hors climat Mediterranéen",LOOKUP(RECant_biom!$A$15,'(ne pas modifier) BDD_REF'!$A$243:$A$262,'(ne pas modifier) BDD_REF'!$B$243:$B$262),IF('Eligibilité_projet'!E13="",0,LOOKUP(RECant_biom!$A$15,'(ne pas modifier) BDD_REF'!$A$243:$A$262,'(ne pas modifier) BDD_REF'!$C$243:$C$262)))</f>
        <v>0</v>
      </c>
      <c r="G15" s="75">
        <f>IF('Eligibilité_projet'!F13="Hors climat Mediterranéen",LOOKUP(RECant_biom!$A$15,'(ne pas modifier) BDD_REF'!$A$243:$A$262,'(ne pas modifier) BDD_REF'!$B$243:$B$262),IF('Eligibilité_projet'!F13="",0,LOOKUP(RECant_biom!$A$15,'(ne pas modifier) BDD_REF'!$A$243:$A$262,'(ne pas modifier) BDD_REF'!$C$243:$C$262)))</f>
        <v>0</v>
      </c>
      <c r="H15" s="75">
        <f>IF('Eligibilité_projet'!G13="Hors climat Mediterranéen",LOOKUP(RECant_biom!$A$15,'(ne pas modifier) BDD_REF'!$A$243:$A$262,'(ne pas modifier) BDD_REF'!$B$243:$B$262),IF('Eligibilité_projet'!G13="",0,LOOKUP(RECant_biom!$A$15,'(ne pas modifier) BDD_REF'!$A$243:$A$262,'(ne pas modifier) BDD_REF'!$C$243:$C$262)))</f>
        <v>0</v>
      </c>
      <c r="I15" s="75">
        <f>IF('Eligibilité_projet'!H13="Hors climat Mediterranéen",LOOKUP(RECant_biom!$A$15,'(ne pas modifier) BDD_REF'!$A$243:$A$262,'(ne pas modifier) BDD_REF'!$B$243:$B$262),IF('Eligibilité_projet'!H13="",0,LOOKUP(RECant_biom!$A$15,'(ne pas modifier) BDD_REF'!$A$243:$A$262,'(ne pas modifier) BDD_REF'!$C$243:$C$262)))</f>
        <v>0</v>
      </c>
      <c r="J15" s="75">
        <f>IF('Eligibilité_projet'!I13="Hors climat Mediterranéen",LOOKUP(RECant_biom!$A$15,'(ne pas modifier) BDD_REF'!$A$243:$A$262,'(ne pas modifier) BDD_REF'!$B$243:$B$262),IF('Eligibilité_projet'!I13="",0,LOOKUP(RECant_biom!$A$15,'(ne pas modifier) BDD_REF'!$A$243:$A$262,'(ne pas modifier) BDD_REF'!$C$243:$C$262)))</f>
        <v>0</v>
      </c>
      <c r="K15" s="75">
        <f>IF('Eligibilité_projet'!J13="Hors climat Mediterranéen",LOOKUP(RECant_biom!$A$15,'(ne pas modifier) BDD_REF'!$A$243:$A$262,'(ne pas modifier) BDD_REF'!$B$243:$B$262),IF('Eligibilité_projet'!J13="",0,LOOKUP(RECant_biom!$A$15,'(ne pas modifier) BDD_REF'!$A$243:$A$262,'(ne pas modifier) BDD_REF'!$C$243:$C$262)))</f>
        <v>0</v>
      </c>
      <c r="L15" s="75">
        <f>IF('Eligibilité_projet'!K13="Hors climat Mediterranéen",LOOKUP(RECant_biom!$A$15,'(ne pas modifier) BDD_REF'!$A$243:$A$262,'(ne pas modifier) BDD_REF'!$B$243:$B$262),IF('Eligibilité_projet'!K13="",0,LOOKUP(RECant_biom!$A$15,'(ne pas modifier) BDD_REF'!$A$243:$A$262,'(ne pas modifier) BDD_REF'!$C$243:$C$262)))</f>
        <v>0</v>
      </c>
      <c r="M15" s="75">
        <f t="shared" si="1"/>
        <v>13.9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61">
        <v>12.0</v>
      </c>
      <c r="B16" s="45" t="s">
        <v>173</v>
      </c>
      <c r="C16" s="75">
        <f>IF('Eligibilité_projet'!B13="Hors climat Mediterranéen",LOOKUP(RECant_biom!$A$16,'(ne pas modifier) BDD_REF'!$A$243:$A$262,'(ne pas modifier) BDD_REF'!$B$243:$B$262),IF('Eligibilité_projet'!B13="",0,LOOKUP(RECant_biom!$A$16,'(ne pas modifier) BDD_REF'!$A$243:$A$262,'(ne pas modifier) BDD_REF'!$C$243:$C$262)))</f>
        <v>14.3</v>
      </c>
      <c r="D16" s="75">
        <f>IF('Eligibilité_projet'!C13="Hors climat Mediterranéen",LOOKUP(RECant_biom!$A$16,'(ne pas modifier) BDD_REF'!$A$243:$A$262,'(ne pas modifier) BDD_REF'!$B$243:$B$262),IF('Eligibilité_projet'!C13="",0,LOOKUP(RECant_biom!$A$16,'(ne pas modifier) BDD_REF'!$A$243:$A$262,'(ne pas modifier) BDD_REF'!$C$243:$C$262)))</f>
        <v>0</v>
      </c>
      <c r="E16" s="75">
        <f>IF('Eligibilité_projet'!D13="Hors climat Mediterranéen",LOOKUP(RECant_biom!$A$16,'(ne pas modifier) BDD_REF'!$A$243:$A$262,'(ne pas modifier) BDD_REF'!$B$243:$B$262),IF('Eligibilité_projet'!D13="",0,LOOKUP(RECant_biom!$A$16,'(ne pas modifier) BDD_REF'!$A$243:$A$262,'(ne pas modifier) BDD_REF'!$C$243:$C$262)))</f>
        <v>0</v>
      </c>
      <c r="F16" s="75">
        <f>IF('Eligibilité_projet'!E13="Hors climat Mediterranéen",LOOKUP(RECant_biom!$A$16,'(ne pas modifier) BDD_REF'!$A$243:$A$262,'(ne pas modifier) BDD_REF'!$B$243:$B$262),IF('Eligibilité_projet'!E13="",0,LOOKUP(RECant_biom!$A$16,'(ne pas modifier) BDD_REF'!$A$243:$A$262,'(ne pas modifier) BDD_REF'!$C$243:$C$262)))</f>
        <v>0</v>
      </c>
      <c r="G16" s="75">
        <f>IF('Eligibilité_projet'!F13="Hors climat Mediterranéen",LOOKUP(RECant_biom!$A$16,'(ne pas modifier) BDD_REF'!$A$243:$A$262,'(ne pas modifier) BDD_REF'!$B$243:$B$262),IF('Eligibilité_projet'!F13="",0,LOOKUP(RECant_biom!$A$16,'(ne pas modifier) BDD_REF'!$A$243:$A$262,'(ne pas modifier) BDD_REF'!$C$243:$C$262)))</f>
        <v>0</v>
      </c>
      <c r="H16" s="75">
        <f>IF('Eligibilité_projet'!G13="Hors climat Mediterranéen",LOOKUP(RECant_biom!$A$16,'(ne pas modifier) BDD_REF'!$A$243:$A$262,'(ne pas modifier) BDD_REF'!$B$243:$B$262),IF('Eligibilité_projet'!G13="",0,LOOKUP(RECant_biom!$A$16,'(ne pas modifier) BDD_REF'!$A$243:$A$262,'(ne pas modifier) BDD_REF'!$C$243:$C$262)))</f>
        <v>0</v>
      </c>
      <c r="I16" s="75">
        <f>IF('Eligibilité_projet'!H13="Hors climat Mediterranéen",LOOKUP(RECant_biom!$A$16,'(ne pas modifier) BDD_REF'!$A$243:$A$262,'(ne pas modifier) BDD_REF'!$B$243:$B$262),IF('Eligibilité_projet'!H13="",0,LOOKUP(RECant_biom!$A$16,'(ne pas modifier) BDD_REF'!$A$243:$A$262,'(ne pas modifier) BDD_REF'!$C$243:$C$262)))</f>
        <v>0</v>
      </c>
      <c r="J16" s="75">
        <f>IF('Eligibilité_projet'!I13="Hors climat Mediterranéen",LOOKUP(RECant_biom!$A$16,'(ne pas modifier) BDD_REF'!$A$243:$A$262,'(ne pas modifier) BDD_REF'!$B$243:$B$262),IF('Eligibilité_projet'!I13="",0,LOOKUP(RECant_biom!$A$16,'(ne pas modifier) BDD_REF'!$A$243:$A$262,'(ne pas modifier) BDD_REF'!$C$243:$C$262)))</f>
        <v>0</v>
      </c>
      <c r="K16" s="75">
        <f>IF('Eligibilité_projet'!J13="Hors climat Mediterranéen",LOOKUP(RECant_biom!$A$16,'(ne pas modifier) BDD_REF'!$A$243:$A$262,'(ne pas modifier) BDD_REF'!$B$243:$B$262),IF('Eligibilité_projet'!J13="",0,LOOKUP(RECant_biom!$A$16,'(ne pas modifier) BDD_REF'!$A$243:$A$262,'(ne pas modifier) BDD_REF'!$C$243:$C$262)))</f>
        <v>0</v>
      </c>
      <c r="L16" s="75">
        <f>IF('Eligibilité_projet'!K13="Hors climat Mediterranéen",LOOKUP(RECant_biom!$A$16,'(ne pas modifier) BDD_REF'!$A$243:$A$262,'(ne pas modifier) BDD_REF'!$B$243:$B$262),IF('Eligibilité_projet'!K13="",0,LOOKUP(RECant_biom!$A$16,'(ne pas modifier) BDD_REF'!$A$243:$A$262,'(ne pas modifier) BDD_REF'!$C$243:$C$262)))</f>
        <v>0</v>
      </c>
      <c r="M16" s="75">
        <f t="shared" si="1"/>
        <v>14.3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61">
        <v>13.0</v>
      </c>
      <c r="B17" s="45" t="s">
        <v>173</v>
      </c>
      <c r="C17" s="75">
        <f>IF('Eligibilité_projet'!B13="Hors climat Mediterranéen",LOOKUP(RECant_biom!$A$17,'(ne pas modifier) BDD_REF'!$A$243:$A$262,'(ne pas modifier) BDD_REF'!$B$243:$B$262),IF('Eligibilité_projet'!B13="",0,LOOKUP(RECant_biom!$A$17,'(ne pas modifier) BDD_REF'!$A$243:$A$262,'(ne pas modifier) BDD_REF'!$C$243:$C$262)))</f>
        <v>14.7</v>
      </c>
      <c r="D17" s="75">
        <f>IF('Eligibilité_projet'!C13="Hors climat Mediterranéen",LOOKUP(RECant_biom!$A$17,'(ne pas modifier) BDD_REF'!$A$243:$A$262,'(ne pas modifier) BDD_REF'!$B$243:$B$262),IF('Eligibilité_projet'!C13="",0,LOOKUP(RECant_biom!$A$17,'(ne pas modifier) BDD_REF'!$A$243:$A$262,'(ne pas modifier) BDD_REF'!$C$243:$C$262)))</f>
        <v>0</v>
      </c>
      <c r="E17" s="75">
        <f>IF('Eligibilité_projet'!D13="Hors climat Mediterranéen",LOOKUP(RECant_biom!$A$17,'(ne pas modifier) BDD_REF'!$A$243:$A$262,'(ne pas modifier) BDD_REF'!$B$243:$B$262),IF('Eligibilité_projet'!D13="",0,LOOKUP(RECant_biom!$A$17,'(ne pas modifier) BDD_REF'!$A$243:$A$262,'(ne pas modifier) BDD_REF'!$C$243:$C$262)))</f>
        <v>0</v>
      </c>
      <c r="F17" s="75">
        <f>IF('Eligibilité_projet'!E13="Hors climat Mediterranéen",LOOKUP(RECant_biom!$A$17,'(ne pas modifier) BDD_REF'!$A$243:$A$262,'(ne pas modifier) BDD_REF'!$B$243:$B$262),IF('Eligibilité_projet'!E13="",0,LOOKUP(RECant_biom!$A$17,'(ne pas modifier) BDD_REF'!$A$243:$A$262,'(ne pas modifier) BDD_REF'!$C$243:$C$262)))</f>
        <v>0</v>
      </c>
      <c r="G17" s="75">
        <f>IF('Eligibilité_projet'!F13="Hors climat Mediterranéen",LOOKUP(RECant_biom!$A$17,'(ne pas modifier) BDD_REF'!$A$243:$A$262,'(ne pas modifier) BDD_REF'!$B$243:$B$262),IF('Eligibilité_projet'!F13="",0,LOOKUP(RECant_biom!$A$17,'(ne pas modifier) BDD_REF'!$A$243:$A$262,'(ne pas modifier) BDD_REF'!$C$243:$C$262)))</f>
        <v>0</v>
      </c>
      <c r="H17" s="75">
        <f>IF('Eligibilité_projet'!G13="Hors climat Mediterranéen",LOOKUP(RECant_biom!$A$17,'(ne pas modifier) BDD_REF'!$A$243:$A$262,'(ne pas modifier) BDD_REF'!$B$243:$B$262),IF('Eligibilité_projet'!G13="",0,LOOKUP(RECant_biom!$A$17,'(ne pas modifier) BDD_REF'!$A$243:$A$262,'(ne pas modifier) BDD_REF'!$C$243:$C$262)))</f>
        <v>0</v>
      </c>
      <c r="I17" s="75">
        <f>IF('Eligibilité_projet'!H13="Hors climat Mediterranéen",LOOKUP(RECant_biom!$A$17,'(ne pas modifier) BDD_REF'!$A$243:$A$262,'(ne pas modifier) BDD_REF'!$B$243:$B$262),IF('Eligibilité_projet'!H13="",0,LOOKUP(RECant_biom!$A$17,'(ne pas modifier) BDD_REF'!$A$243:$A$262,'(ne pas modifier) BDD_REF'!$C$243:$C$262)))</f>
        <v>0</v>
      </c>
      <c r="J17" s="75">
        <f>IF('Eligibilité_projet'!I13="Hors climat Mediterranéen",LOOKUP(RECant_biom!$A$17,'(ne pas modifier) BDD_REF'!$A$243:$A$262,'(ne pas modifier) BDD_REF'!$B$243:$B$262),IF('Eligibilité_projet'!I13="",0,LOOKUP(RECant_biom!$A$17,'(ne pas modifier) BDD_REF'!$A$243:$A$262,'(ne pas modifier) BDD_REF'!$C$243:$C$262)))</f>
        <v>0</v>
      </c>
      <c r="K17" s="75">
        <f>IF('Eligibilité_projet'!J13="Hors climat Mediterranéen",LOOKUP(RECant_biom!$A$17,'(ne pas modifier) BDD_REF'!$A$243:$A$262,'(ne pas modifier) BDD_REF'!$B$243:$B$262),IF('Eligibilité_projet'!J13="",0,LOOKUP(RECant_biom!$A$17,'(ne pas modifier) BDD_REF'!$A$243:$A$262,'(ne pas modifier) BDD_REF'!$C$243:$C$262)))</f>
        <v>0</v>
      </c>
      <c r="L17" s="75">
        <f>IF('Eligibilité_projet'!K13="Hors climat Mediterranéen",LOOKUP(RECant_biom!$A$17,'(ne pas modifier) BDD_REF'!$A$243:$A$262,'(ne pas modifier) BDD_REF'!$B$243:$B$262),IF('Eligibilité_projet'!K13="",0,LOOKUP(RECant_biom!$A$17,'(ne pas modifier) BDD_REF'!$A$243:$A$262,'(ne pas modifier) BDD_REF'!$C$243:$C$262)))</f>
        <v>0</v>
      </c>
      <c r="M17" s="75">
        <f t="shared" si="1"/>
        <v>14.7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61">
        <v>14.0</v>
      </c>
      <c r="B18" s="45" t="s">
        <v>173</v>
      </c>
      <c r="C18" s="75">
        <f>IF('Eligibilité_projet'!B13="Hors climat Mediterranéen",LOOKUP(RECant_biom!$A$18,'(ne pas modifier) BDD_REF'!$A$243:$A$262,'(ne pas modifier) BDD_REF'!$B$243:$B$262),IF('Eligibilité_projet'!B13="",0,LOOKUP(RECant_biom!$A$18,'(ne pas modifier) BDD_REF'!$A$243:$A$262,'(ne pas modifier) BDD_REF'!$C$243:$C$262)))</f>
        <v>15.1</v>
      </c>
      <c r="D18" s="75">
        <f>IF('Eligibilité_projet'!C13="Hors climat Mediterranéen",LOOKUP(RECant_biom!$A$18,'(ne pas modifier) BDD_REF'!$A$243:$A$262,'(ne pas modifier) BDD_REF'!$B$243:$B$262),IF('Eligibilité_projet'!C13="",0,LOOKUP(RECant_biom!$A$18,'(ne pas modifier) BDD_REF'!$A$243:$A$262,'(ne pas modifier) BDD_REF'!$C$243:$C$262)))</f>
        <v>0</v>
      </c>
      <c r="E18" s="75">
        <f>IF('Eligibilité_projet'!D13="Hors climat Mediterranéen",LOOKUP(RECant_biom!$A$18,'(ne pas modifier) BDD_REF'!$A$243:$A$262,'(ne pas modifier) BDD_REF'!$B$243:$B$262),IF('Eligibilité_projet'!D13="",0,LOOKUP(RECant_biom!$A$18,'(ne pas modifier) BDD_REF'!$A$243:$A$262,'(ne pas modifier) BDD_REF'!$C$243:$C$262)))</f>
        <v>0</v>
      </c>
      <c r="F18" s="75">
        <f>IF('Eligibilité_projet'!E13="Hors climat Mediterranéen",LOOKUP(RECant_biom!$A$18,'(ne pas modifier) BDD_REF'!$A$243:$A$262,'(ne pas modifier) BDD_REF'!$B$243:$B$262),IF('Eligibilité_projet'!E13="",0,LOOKUP(RECant_biom!$A$18,'(ne pas modifier) BDD_REF'!$A$243:$A$262,'(ne pas modifier) BDD_REF'!$C$243:$C$262)))</f>
        <v>0</v>
      </c>
      <c r="G18" s="75">
        <f>IF('Eligibilité_projet'!F13="Hors climat Mediterranéen",LOOKUP(RECant_biom!$A$18,'(ne pas modifier) BDD_REF'!$A$243:$A$262,'(ne pas modifier) BDD_REF'!$B$243:$B$262),IF('Eligibilité_projet'!F13="",0,LOOKUP(RECant_biom!$A$18,'(ne pas modifier) BDD_REF'!$A$243:$A$262,'(ne pas modifier) BDD_REF'!$C$243:$C$262)))</f>
        <v>0</v>
      </c>
      <c r="H18" s="75">
        <f>IF('Eligibilité_projet'!G13="Hors climat Mediterranéen",LOOKUP(RECant_biom!$A$18,'(ne pas modifier) BDD_REF'!$A$243:$A$262,'(ne pas modifier) BDD_REF'!$B$243:$B$262),IF('Eligibilité_projet'!G13="",0,LOOKUP(RECant_biom!$A$18,'(ne pas modifier) BDD_REF'!$A$243:$A$262,'(ne pas modifier) BDD_REF'!$C$243:$C$262)))</f>
        <v>0</v>
      </c>
      <c r="I18" s="75">
        <f>IF('Eligibilité_projet'!H13="Hors climat Mediterranéen",LOOKUP(RECant_biom!$A$18,'(ne pas modifier) BDD_REF'!$A$243:$A$262,'(ne pas modifier) BDD_REF'!$B$243:$B$262),IF('Eligibilité_projet'!H13="",0,LOOKUP(RECant_biom!$A$18,'(ne pas modifier) BDD_REF'!$A$243:$A$262,'(ne pas modifier) BDD_REF'!$C$243:$C$262)))</f>
        <v>0</v>
      </c>
      <c r="J18" s="75">
        <f>IF('Eligibilité_projet'!I13="Hors climat Mediterranéen",LOOKUP(RECant_biom!$A$18,'(ne pas modifier) BDD_REF'!$A$243:$A$262,'(ne pas modifier) BDD_REF'!$B$243:$B$262),IF('Eligibilité_projet'!I13="",0,LOOKUP(RECant_biom!$A$18,'(ne pas modifier) BDD_REF'!$A$243:$A$262,'(ne pas modifier) BDD_REF'!$C$243:$C$262)))</f>
        <v>0</v>
      </c>
      <c r="K18" s="75">
        <f>IF('Eligibilité_projet'!J13="Hors climat Mediterranéen",LOOKUP(RECant_biom!$A$18,'(ne pas modifier) BDD_REF'!$A$243:$A$262,'(ne pas modifier) BDD_REF'!$B$243:$B$262),IF('Eligibilité_projet'!J13="",0,LOOKUP(RECant_biom!$A$18,'(ne pas modifier) BDD_REF'!$A$243:$A$262,'(ne pas modifier) BDD_REF'!$C$243:$C$262)))</f>
        <v>0</v>
      </c>
      <c r="L18" s="75">
        <f>IF('Eligibilité_projet'!K13="Hors climat Mediterranéen",LOOKUP(RECant_biom!$A$18,'(ne pas modifier) BDD_REF'!$A$243:$A$262,'(ne pas modifier) BDD_REF'!$B$243:$B$262),IF('Eligibilité_projet'!K13="",0,LOOKUP(RECant_biom!$A$18,'(ne pas modifier) BDD_REF'!$A$243:$A$262,'(ne pas modifier) BDD_REF'!$C$243:$C$262)))</f>
        <v>0</v>
      </c>
      <c r="M18" s="75">
        <f t="shared" si="1"/>
        <v>15.1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61">
        <v>15.0</v>
      </c>
      <c r="B19" s="45" t="s">
        <v>173</v>
      </c>
      <c r="C19" s="75">
        <f>IF('Eligibilité_projet'!B13="Hors climat Mediterranéen",LOOKUP(RECant_biom!$A$19,'(ne pas modifier) BDD_REF'!$A$243:$A$262,'(ne pas modifier) BDD_REF'!$B$243:$B$262),IF('Eligibilité_projet'!B13="",0,LOOKUP(RECant_biom!$A$19,'(ne pas modifier) BDD_REF'!$A$243:$A$262,'(ne pas modifier) BDD_REF'!$C$243:$C$262)))</f>
        <v>15.6</v>
      </c>
      <c r="D19" s="75">
        <f>IF('Eligibilité_projet'!C13="Hors climat Mediterranéen",LOOKUP(RECant_biom!$A$19,'(ne pas modifier) BDD_REF'!$A$243:$A$262,'(ne pas modifier) BDD_REF'!$B$243:$B$262),IF('Eligibilité_projet'!C13="",0,LOOKUP(RECant_biom!$A$19,'(ne pas modifier) BDD_REF'!$A$243:$A$262,'(ne pas modifier) BDD_REF'!$C$243:$C$262)))</f>
        <v>0</v>
      </c>
      <c r="E19" s="75">
        <f>IF('Eligibilité_projet'!D13="Hors climat Mediterranéen",LOOKUP(RECant_biom!$A$19,'(ne pas modifier) BDD_REF'!$A$243:$A$262,'(ne pas modifier) BDD_REF'!$B$243:$B$262),IF('Eligibilité_projet'!D13="",0,LOOKUP(RECant_biom!$A$19,'(ne pas modifier) BDD_REF'!$A$243:$A$262,'(ne pas modifier) BDD_REF'!$C$243:$C$262)))</f>
        <v>0</v>
      </c>
      <c r="F19" s="75">
        <f>IF('Eligibilité_projet'!E13="Hors climat Mediterranéen",LOOKUP(RECant_biom!$A$19,'(ne pas modifier) BDD_REF'!$A$243:$A$262,'(ne pas modifier) BDD_REF'!$B$243:$B$262),IF('Eligibilité_projet'!E13="",0,LOOKUP(RECant_biom!$A$19,'(ne pas modifier) BDD_REF'!$A$243:$A$262,'(ne pas modifier) BDD_REF'!$C$243:$C$262)))</f>
        <v>0</v>
      </c>
      <c r="G19" s="75">
        <f>IF('Eligibilité_projet'!F13="Hors climat Mediterranéen",LOOKUP(RECant_biom!$A$19,'(ne pas modifier) BDD_REF'!$A$243:$A$262,'(ne pas modifier) BDD_REF'!$B$243:$B$262),IF('Eligibilité_projet'!F13="",0,LOOKUP(RECant_biom!$A$19,'(ne pas modifier) BDD_REF'!$A$243:$A$262,'(ne pas modifier) BDD_REF'!$C$243:$C$262)))</f>
        <v>0</v>
      </c>
      <c r="H19" s="75">
        <f>IF('Eligibilité_projet'!G13="Hors climat Mediterranéen",LOOKUP(RECant_biom!$A$19,'(ne pas modifier) BDD_REF'!$A$243:$A$262,'(ne pas modifier) BDD_REF'!$B$243:$B$262),IF('Eligibilité_projet'!G13="",0,LOOKUP(RECant_biom!$A$19,'(ne pas modifier) BDD_REF'!$A$243:$A$262,'(ne pas modifier) BDD_REF'!$C$243:$C$262)))</f>
        <v>0</v>
      </c>
      <c r="I19" s="75">
        <f>IF('Eligibilité_projet'!H13="Hors climat Mediterranéen",LOOKUP(RECant_biom!$A$19,'(ne pas modifier) BDD_REF'!$A$243:$A$262,'(ne pas modifier) BDD_REF'!$B$243:$B$262),IF('Eligibilité_projet'!H13="",0,LOOKUP(RECant_biom!$A$19,'(ne pas modifier) BDD_REF'!$A$243:$A$262,'(ne pas modifier) BDD_REF'!$C$243:$C$262)))</f>
        <v>0</v>
      </c>
      <c r="J19" s="75">
        <f>IF('Eligibilité_projet'!I13="Hors climat Mediterranéen",LOOKUP(RECant_biom!$A$19,'(ne pas modifier) BDD_REF'!$A$243:$A$262,'(ne pas modifier) BDD_REF'!$B$243:$B$262),IF('Eligibilité_projet'!I13="",0,LOOKUP(RECant_biom!$A$19,'(ne pas modifier) BDD_REF'!$A$243:$A$262,'(ne pas modifier) BDD_REF'!$C$243:$C$262)))</f>
        <v>0</v>
      </c>
      <c r="K19" s="75">
        <f>IF('Eligibilité_projet'!J13="Hors climat Mediterranéen",LOOKUP(RECant_biom!$A$19,'(ne pas modifier) BDD_REF'!$A$243:$A$262,'(ne pas modifier) BDD_REF'!$B$243:$B$262),IF('Eligibilité_projet'!J13="",0,LOOKUP(RECant_biom!$A$19,'(ne pas modifier) BDD_REF'!$A$243:$A$262,'(ne pas modifier) BDD_REF'!$C$243:$C$262)))</f>
        <v>0</v>
      </c>
      <c r="L19" s="75">
        <f>IF('Eligibilité_projet'!K13="Hors climat Mediterranéen",LOOKUP(RECant_biom!$A$19,'(ne pas modifier) BDD_REF'!$A$243:$A$262,'(ne pas modifier) BDD_REF'!$B$243:$B$262),IF('Eligibilité_projet'!K13="",0,LOOKUP(RECant_biom!$A$19,'(ne pas modifier) BDD_REF'!$A$243:$A$262,'(ne pas modifier) BDD_REF'!$C$243:$C$262)))</f>
        <v>0</v>
      </c>
      <c r="M19" s="75">
        <f t="shared" si="1"/>
        <v>15.6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61">
        <v>16.0</v>
      </c>
      <c r="B20" s="45" t="s">
        <v>173</v>
      </c>
      <c r="C20" s="75">
        <f>IF('Eligibilité_projet'!B13="Hors climat Mediterranéen",LOOKUP(RECant_biom!$A$20,'(ne pas modifier) BDD_REF'!$A$243:$A$262,'(ne pas modifier) BDD_REF'!$B$243:$B$262),IF('Eligibilité_projet'!B13="",0,LOOKUP(RECant_biom!$A$20,'(ne pas modifier) BDD_REF'!$A$243:$A$262,'(ne pas modifier) BDD_REF'!$C$243:$C$262)))</f>
        <v>15.6</v>
      </c>
      <c r="D20" s="75">
        <f>IF('Eligibilité_projet'!C13="Hors climat Mediterranéen",LOOKUP(RECant_biom!$A$20,'(ne pas modifier) BDD_REF'!$A$243:$A$262,'(ne pas modifier) BDD_REF'!$B$243:$B$262),IF('Eligibilité_projet'!C13="",0,LOOKUP(RECant_biom!$A$20,'(ne pas modifier) BDD_REF'!$A$243:$A$262,'(ne pas modifier) BDD_REF'!$C$243:$C$262)))</f>
        <v>0</v>
      </c>
      <c r="E20" s="75">
        <f>IF('Eligibilité_projet'!D13="Hors climat Mediterranéen",LOOKUP(RECant_biom!$A$20,'(ne pas modifier) BDD_REF'!$A$243:$A$262,'(ne pas modifier) BDD_REF'!$B$243:$B$262),IF('Eligibilité_projet'!D13="",0,LOOKUP(RECant_biom!$A$20,'(ne pas modifier) BDD_REF'!$A$243:$A$262,'(ne pas modifier) BDD_REF'!$C$243:$C$262)))</f>
        <v>0</v>
      </c>
      <c r="F20" s="75">
        <f>IF('Eligibilité_projet'!E13="Hors climat Mediterranéen",LOOKUP(RECant_biom!$A$20,'(ne pas modifier) BDD_REF'!$A$243:$A$262,'(ne pas modifier) BDD_REF'!$B$243:$B$262),IF('Eligibilité_projet'!E13="",0,LOOKUP(RECant_biom!$A$20,'(ne pas modifier) BDD_REF'!$A$243:$A$262,'(ne pas modifier) BDD_REF'!$C$243:$C$262)))</f>
        <v>0</v>
      </c>
      <c r="G20" s="75">
        <f>IF('Eligibilité_projet'!F13="Hors climat Mediterranéen",LOOKUP(RECant_biom!$A$20,'(ne pas modifier) BDD_REF'!$A$243:$A$262,'(ne pas modifier) BDD_REF'!$B$243:$B$262),IF('Eligibilité_projet'!F13="",0,LOOKUP(RECant_biom!$A$20,'(ne pas modifier) BDD_REF'!$A$243:$A$262,'(ne pas modifier) BDD_REF'!$C$243:$C$262)))</f>
        <v>0</v>
      </c>
      <c r="H20" s="75">
        <f>IF('Eligibilité_projet'!G13="Hors climat Mediterranéen",LOOKUP(RECant_biom!$A$20,'(ne pas modifier) BDD_REF'!$A$243:$A$262,'(ne pas modifier) BDD_REF'!$B$243:$B$262),IF('Eligibilité_projet'!G13="",0,LOOKUP(RECant_biom!$A$20,'(ne pas modifier) BDD_REF'!$A$243:$A$262,'(ne pas modifier) BDD_REF'!$C$243:$C$262)))</f>
        <v>0</v>
      </c>
      <c r="I20" s="75">
        <f>IF('Eligibilité_projet'!H13="Hors climat Mediterranéen",LOOKUP(RECant_biom!$A$20,'(ne pas modifier) BDD_REF'!$A$243:$A$262,'(ne pas modifier) BDD_REF'!$B$243:$B$262),IF('Eligibilité_projet'!H13="",0,LOOKUP(RECant_biom!$A$20,'(ne pas modifier) BDD_REF'!$A$243:$A$262,'(ne pas modifier) BDD_REF'!$C$243:$C$262)))</f>
        <v>0</v>
      </c>
      <c r="J20" s="75">
        <f>IF('Eligibilité_projet'!I13="Hors climat Mediterranéen",LOOKUP(RECant_biom!$A$20,'(ne pas modifier) BDD_REF'!$A$243:$A$262,'(ne pas modifier) BDD_REF'!$B$243:$B$262),IF('Eligibilité_projet'!I13="",0,LOOKUP(RECant_biom!$A$20,'(ne pas modifier) BDD_REF'!$A$243:$A$262,'(ne pas modifier) BDD_REF'!$C$243:$C$262)))</f>
        <v>0</v>
      </c>
      <c r="K20" s="75">
        <f>IF('Eligibilité_projet'!J13="Hors climat Mediterranéen",LOOKUP(RECant_biom!$A$20,'(ne pas modifier) BDD_REF'!$A$243:$A$262,'(ne pas modifier) BDD_REF'!$B$243:$B$262),IF('Eligibilité_projet'!J13="",0,LOOKUP(RECant_biom!$A$20,'(ne pas modifier) BDD_REF'!$A$243:$A$262,'(ne pas modifier) BDD_REF'!$C$243:$C$262)))</f>
        <v>0</v>
      </c>
      <c r="L20" s="75">
        <f>IF('Eligibilité_projet'!K13="Hors climat Mediterranéen",LOOKUP(RECant_biom!$A$20,'(ne pas modifier) BDD_REF'!$A$243:$A$262,'(ne pas modifier) BDD_REF'!$B$243:$B$262),IF('Eligibilité_projet'!K13="",0,LOOKUP(RECant_biom!$A$20,'(ne pas modifier) BDD_REF'!$A$243:$A$262,'(ne pas modifier) BDD_REF'!$C$243:$C$262)))</f>
        <v>0</v>
      </c>
      <c r="M20" s="75">
        <f t="shared" si="1"/>
        <v>15.6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61">
        <v>17.0</v>
      </c>
      <c r="B21" s="45" t="s">
        <v>173</v>
      </c>
      <c r="C21" s="75">
        <f>IF('Eligibilité_projet'!B13="Hors climat Mediterranéen",LOOKUP(RECant_biom!$A$21,'(ne pas modifier) BDD_REF'!$A$243:$A$262,'(ne pas modifier) BDD_REF'!$B$243:$B$262),IF('Eligibilité_projet'!B13="",0,LOOKUP(RECant_biom!$A$21,'(ne pas modifier) BDD_REF'!$A$243:$A$262,'(ne pas modifier) BDD_REF'!$C$243:$C$262)))</f>
        <v>15.7</v>
      </c>
      <c r="D21" s="75">
        <f>IF('Eligibilité_projet'!C13="Hors climat Mediterranéen",LOOKUP(RECant_biom!$A$21,'(ne pas modifier) BDD_REF'!$A$243:$A$262,'(ne pas modifier) BDD_REF'!$B$243:$B$262),IF('Eligibilité_projet'!C13="",0,LOOKUP(RECant_biom!$A$21,'(ne pas modifier) BDD_REF'!$A$243:$A$262,'(ne pas modifier) BDD_REF'!$C$243:$C$262)))</f>
        <v>0</v>
      </c>
      <c r="E21" s="75">
        <f>IF('Eligibilité_projet'!D13="Hors climat Mediterranéen",LOOKUP(RECant_biom!$A$21,'(ne pas modifier) BDD_REF'!$A$243:$A$262,'(ne pas modifier) BDD_REF'!$B$243:$B$262),IF('Eligibilité_projet'!D13="",0,LOOKUP(RECant_biom!$A$21,'(ne pas modifier) BDD_REF'!$A$243:$A$262,'(ne pas modifier) BDD_REF'!$C$243:$C$262)))</f>
        <v>0</v>
      </c>
      <c r="F21" s="75">
        <f>IF('Eligibilité_projet'!E13="Hors climat Mediterranéen",LOOKUP(RECant_biom!$A$21,'(ne pas modifier) BDD_REF'!$A$243:$A$262,'(ne pas modifier) BDD_REF'!$B$243:$B$262),IF('Eligibilité_projet'!E13="",0,LOOKUP(RECant_biom!$A$21,'(ne pas modifier) BDD_REF'!$A$243:$A$262,'(ne pas modifier) BDD_REF'!$C$243:$C$262)))</f>
        <v>0</v>
      </c>
      <c r="G21" s="75">
        <f>IF('Eligibilité_projet'!F13="Hors climat Mediterranéen",LOOKUP(RECant_biom!$A$21,'(ne pas modifier) BDD_REF'!$A$243:$A$262,'(ne pas modifier) BDD_REF'!$B$243:$B$262),IF('Eligibilité_projet'!F13="",0,LOOKUP(RECant_biom!$A$21,'(ne pas modifier) BDD_REF'!$A$243:$A$262,'(ne pas modifier) BDD_REF'!$C$243:$C$262)))</f>
        <v>0</v>
      </c>
      <c r="H21" s="75">
        <f>IF('Eligibilité_projet'!G13="Hors climat Mediterranéen",LOOKUP(RECant_biom!$A$21,'(ne pas modifier) BDD_REF'!$A$243:$A$262,'(ne pas modifier) BDD_REF'!$B$243:$B$262),IF('Eligibilité_projet'!G13="",0,LOOKUP(RECant_biom!$A$21,'(ne pas modifier) BDD_REF'!$A$243:$A$262,'(ne pas modifier) BDD_REF'!$C$243:$C$262)))</f>
        <v>0</v>
      </c>
      <c r="I21" s="75">
        <f>IF('Eligibilité_projet'!H13="Hors climat Mediterranéen",LOOKUP(RECant_biom!$A$21,'(ne pas modifier) BDD_REF'!$A$243:$A$262,'(ne pas modifier) BDD_REF'!$B$243:$B$262),IF('Eligibilité_projet'!H13="",0,LOOKUP(RECant_biom!$A$21,'(ne pas modifier) BDD_REF'!$A$243:$A$262,'(ne pas modifier) BDD_REF'!$C$243:$C$262)))</f>
        <v>0</v>
      </c>
      <c r="J21" s="75">
        <f>IF('Eligibilité_projet'!I13="Hors climat Mediterranéen",LOOKUP(RECant_biom!$A$21,'(ne pas modifier) BDD_REF'!$A$243:$A$262,'(ne pas modifier) BDD_REF'!$B$243:$B$262),IF('Eligibilité_projet'!I13="",0,LOOKUP(RECant_biom!$A$21,'(ne pas modifier) BDD_REF'!$A$243:$A$262,'(ne pas modifier) BDD_REF'!$C$243:$C$262)))</f>
        <v>0</v>
      </c>
      <c r="K21" s="75">
        <f>IF('Eligibilité_projet'!J13="Hors climat Mediterranéen",LOOKUP(RECant_biom!$A$21,'(ne pas modifier) BDD_REF'!$A$243:$A$262,'(ne pas modifier) BDD_REF'!$B$243:$B$262),IF('Eligibilité_projet'!J13="",0,LOOKUP(RECant_biom!$A$21,'(ne pas modifier) BDD_REF'!$A$243:$A$262,'(ne pas modifier) BDD_REF'!$C$243:$C$262)))</f>
        <v>0</v>
      </c>
      <c r="L21" s="75">
        <f>IF('Eligibilité_projet'!K13="Hors climat Mediterranéen",LOOKUP(RECant_biom!$A$21,'(ne pas modifier) BDD_REF'!$A$243:$A$262,'(ne pas modifier) BDD_REF'!$B$243:$B$262),IF('Eligibilité_projet'!K13="",0,LOOKUP(RECant_biom!$A$21,'(ne pas modifier) BDD_REF'!$A$243:$A$262,'(ne pas modifier) BDD_REF'!$C$243:$C$262)))</f>
        <v>0</v>
      </c>
      <c r="M21" s="75">
        <f t="shared" si="1"/>
        <v>15.7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61">
        <v>18.0</v>
      </c>
      <c r="B22" s="45" t="s">
        <v>173</v>
      </c>
      <c r="C22" s="75">
        <f>IF('Eligibilité_projet'!B13="Hors climat Mediterranéen",LOOKUP(RECant_biom!$A$22,'(ne pas modifier) BDD_REF'!$A$243:$A$262,'(ne pas modifier) BDD_REF'!$B$243:$B$262),IF('Eligibilité_projet'!B13="",0,LOOKUP(RECant_biom!$A$22,'(ne pas modifier) BDD_REF'!$A$243:$A$262,'(ne pas modifier) BDD_REF'!$C$243:$C$262)))</f>
        <v>15.8</v>
      </c>
      <c r="D22" s="75">
        <f>IF('Eligibilité_projet'!C13="Hors climat Mediterranéen",LOOKUP(RECant_biom!$A$22,'(ne pas modifier) BDD_REF'!$A$243:$A$262,'(ne pas modifier) BDD_REF'!$B$243:$B$262),IF('Eligibilité_projet'!C13="",0,LOOKUP(RECant_biom!$A$22,'(ne pas modifier) BDD_REF'!$A$243:$A$262,'(ne pas modifier) BDD_REF'!$C$243:$C$262)))</f>
        <v>0</v>
      </c>
      <c r="E22" s="75">
        <f>IF('Eligibilité_projet'!D13="Hors climat Mediterranéen",LOOKUP(RECant_biom!$A$22,'(ne pas modifier) BDD_REF'!$A$243:$A$262,'(ne pas modifier) BDD_REF'!$B$243:$B$262),IF('Eligibilité_projet'!D13="",0,LOOKUP(RECant_biom!$A$22,'(ne pas modifier) BDD_REF'!$A$243:$A$262,'(ne pas modifier) BDD_REF'!$C$243:$C$262)))</f>
        <v>0</v>
      </c>
      <c r="F22" s="75">
        <f>IF('Eligibilité_projet'!E13="Hors climat Mediterranéen",LOOKUP(RECant_biom!$A$22,'(ne pas modifier) BDD_REF'!$A$243:$A$262,'(ne pas modifier) BDD_REF'!$B$243:$B$262),IF('Eligibilité_projet'!E13="",0,LOOKUP(RECant_biom!$A$22,'(ne pas modifier) BDD_REF'!$A$243:$A$262,'(ne pas modifier) BDD_REF'!$C$243:$C$262)))</f>
        <v>0</v>
      </c>
      <c r="G22" s="75">
        <f>IF('Eligibilité_projet'!F13="Hors climat Mediterranéen",LOOKUP(RECant_biom!$A$22,'(ne pas modifier) BDD_REF'!$A$243:$A$262,'(ne pas modifier) BDD_REF'!$B$243:$B$262),IF('Eligibilité_projet'!F13="",0,LOOKUP(RECant_biom!$A$22,'(ne pas modifier) BDD_REF'!$A$243:$A$262,'(ne pas modifier) BDD_REF'!$C$243:$C$262)))</f>
        <v>0</v>
      </c>
      <c r="H22" s="75">
        <f>IF('Eligibilité_projet'!G13="Hors climat Mediterranéen",LOOKUP(RECant_biom!$A$22,'(ne pas modifier) BDD_REF'!$A$243:$A$262,'(ne pas modifier) BDD_REF'!$B$243:$B$262),IF('Eligibilité_projet'!G13="",0,LOOKUP(RECant_biom!$A$22,'(ne pas modifier) BDD_REF'!$A$243:$A$262,'(ne pas modifier) BDD_REF'!$C$243:$C$262)))</f>
        <v>0</v>
      </c>
      <c r="I22" s="75">
        <f>IF('Eligibilité_projet'!H13="Hors climat Mediterranéen",LOOKUP(RECant_biom!$A$22,'(ne pas modifier) BDD_REF'!$A$243:$A$262,'(ne pas modifier) BDD_REF'!$B$243:$B$262),IF('Eligibilité_projet'!H13="",0,LOOKUP(RECant_biom!$A$22,'(ne pas modifier) BDD_REF'!$A$243:$A$262,'(ne pas modifier) BDD_REF'!$C$243:$C$262)))</f>
        <v>0</v>
      </c>
      <c r="J22" s="75">
        <f>IF('Eligibilité_projet'!I13="Hors climat Mediterranéen",LOOKUP(RECant_biom!$A$22,'(ne pas modifier) BDD_REF'!$A$243:$A$262,'(ne pas modifier) BDD_REF'!$B$243:$B$262),IF('Eligibilité_projet'!I13="",0,LOOKUP(RECant_biom!$A$22,'(ne pas modifier) BDD_REF'!$A$243:$A$262,'(ne pas modifier) BDD_REF'!$C$243:$C$262)))</f>
        <v>0</v>
      </c>
      <c r="K22" s="75">
        <f>IF('Eligibilité_projet'!J13="Hors climat Mediterranéen",LOOKUP(RECant_biom!$A$22,'(ne pas modifier) BDD_REF'!$A$243:$A$262,'(ne pas modifier) BDD_REF'!$B$243:$B$262),IF('Eligibilité_projet'!J13="",0,LOOKUP(RECant_biom!$A$22,'(ne pas modifier) BDD_REF'!$A$243:$A$262,'(ne pas modifier) BDD_REF'!$C$243:$C$262)))</f>
        <v>0</v>
      </c>
      <c r="L22" s="75">
        <f>IF('Eligibilité_projet'!K13="Hors climat Mediterranéen",LOOKUP(RECant_biom!$A$22,'(ne pas modifier) BDD_REF'!$A$243:$A$262,'(ne pas modifier) BDD_REF'!$B$243:$B$262),IF('Eligibilité_projet'!K13="",0,LOOKUP(RECant_biom!$A$22,'(ne pas modifier) BDD_REF'!$A$243:$A$262,'(ne pas modifier) BDD_REF'!$C$243:$C$262)))</f>
        <v>0</v>
      </c>
      <c r="M22" s="75">
        <f t="shared" si="1"/>
        <v>15.8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61">
        <v>19.0</v>
      </c>
      <c r="B23" s="45" t="s">
        <v>173</v>
      </c>
      <c r="C23" s="75">
        <f>IF('Eligibilité_projet'!B13="Hors climat Mediterranéen",LOOKUP(RECant_biom!$A$23,'(ne pas modifier) BDD_REF'!$A$243:$A$262,'(ne pas modifier) BDD_REF'!$B$243:$B$262),IF('Eligibilité_projet'!B13="",0,LOOKUP(RECant_biom!$A$23,'(ne pas modifier) BDD_REF'!$A$243:$A$262,'(ne pas modifier) BDD_REF'!$C$243:$C$262)))</f>
        <v>15.9</v>
      </c>
      <c r="D23" s="75">
        <f>IF('Eligibilité_projet'!C13="Hors climat Mediterranéen",LOOKUP(RECant_biom!$A$23,'(ne pas modifier) BDD_REF'!$A$243:$A$262,'(ne pas modifier) BDD_REF'!$B$243:$B$262),IF('Eligibilité_projet'!C13="",0,LOOKUP(RECant_biom!$A$23,'(ne pas modifier) BDD_REF'!$A$243:$A$262,'(ne pas modifier) BDD_REF'!$C$243:$C$262)))</f>
        <v>0</v>
      </c>
      <c r="E23" s="75">
        <f>IF('Eligibilité_projet'!D13="Hors climat Mediterranéen",LOOKUP(RECant_biom!$A$23,'(ne pas modifier) BDD_REF'!$A$243:$A$262,'(ne pas modifier) BDD_REF'!$B$243:$B$262),IF('Eligibilité_projet'!D13="",0,LOOKUP(RECant_biom!$A$23,'(ne pas modifier) BDD_REF'!$A$243:$A$262,'(ne pas modifier) BDD_REF'!$C$243:$C$262)))</f>
        <v>0</v>
      </c>
      <c r="F23" s="75">
        <f>IF('Eligibilité_projet'!E13="Hors climat Mediterranéen",LOOKUP(RECant_biom!$A$23,'(ne pas modifier) BDD_REF'!$A$243:$A$262,'(ne pas modifier) BDD_REF'!$B$243:$B$262),IF('Eligibilité_projet'!E13="",0,LOOKUP(RECant_biom!$A$23,'(ne pas modifier) BDD_REF'!$A$243:$A$262,'(ne pas modifier) BDD_REF'!$C$243:$C$262)))</f>
        <v>0</v>
      </c>
      <c r="G23" s="75">
        <f>IF('Eligibilité_projet'!F13="Hors climat Mediterranéen",LOOKUP(RECant_biom!$A$23,'(ne pas modifier) BDD_REF'!$A$243:$A$262,'(ne pas modifier) BDD_REF'!$B$243:$B$262),IF('Eligibilité_projet'!F13="",0,LOOKUP(RECant_biom!$A$23,'(ne pas modifier) BDD_REF'!$A$243:$A$262,'(ne pas modifier) BDD_REF'!$C$243:$C$262)))</f>
        <v>0</v>
      </c>
      <c r="H23" s="75">
        <f>IF('Eligibilité_projet'!G13="Hors climat Mediterranéen",LOOKUP(RECant_biom!$A$23,'(ne pas modifier) BDD_REF'!$A$243:$A$262,'(ne pas modifier) BDD_REF'!$B$243:$B$262),IF('Eligibilité_projet'!G13="",0,LOOKUP(RECant_biom!$A$23,'(ne pas modifier) BDD_REF'!$A$243:$A$262,'(ne pas modifier) BDD_REF'!$C$243:$C$262)))</f>
        <v>0</v>
      </c>
      <c r="I23" s="75">
        <f>IF('Eligibilité_projet'!H13="Hors climat Mediterranéen",LOOKUP(RECant_biom!$A$23,'(ne pas modifier) BDD_REF'!$A$243:$A$262,'(ne pas modifier) BDD_REF'!$B$243:$B$262),IF('Eligibilité_projet'!H13="",0,LOOKUP(RECant_biom!$A$23,'(ne pas modifier) BDD_REF'!$A$243:$A$262,'(ne pas modifier) BDD_REF'!$C$243:$C$262)))</f>
        <v>0</v>
      </c>
      <c r="J23" s="75">
        <f>IF('Eligibilité_projet'!I13="Hors climat Mediterranéen",LOOKUP(RECant_biom!$A$23,'(ne pas modifier) BDD_REF'!$A$243:$A$262,'(ne pas modifier) BDD_REF'!$B$243:$B$262),IF('Eligibilité_projet'!I13="",0,LOOKUP(RECant_biom!$A$23,'(ne pas modifier) BDD_REF'!$A$243:$A$262,'(ne pas modifier) BDD_REF'!$C$243:$C$262)))</f>
        <v>0</v>
      </c>
      <c r="K23" s="75">
        <f>IF('Eligibilité_projet'!J13="Hors climat Mediterranéen",LOOKUP(RECant_biom!$A$23,'(ne pas modifier) BDD_REF'!$A$243:$A$262,'(ne pas modifier) BDD_REF'!$B$243:$B$262),IF('Eligibilité_projet'!J13="",0,LOOKUP(RECant_biom!$A$23,'(ne pas modifier) BDD_REF'!$A$243:$A$262,'(ne pas modifier) BDD_REF'!$C$243:$C$262)))</f>
        <v>0</v>
      </c>
      <c r="L23" s="75">
        <f>IF('Eligibilité_projet'!K13="Hors climat Mediterranéen",LOOKUP(RECant_biom!$A$23,'(ne pas modifier) BDD_REF'!$A$243:$A$262,'(ne pas modifier) BDD_REF'!$B$243:$B$262),IF('Eligibilité_projet'!K13="",0,LOOKUP(RECant_biom!$A$23,'(ne pas modifier) BDD_REF'!$A$243:$A$262,'(ne pas modifier) BDD_REF'!$C$243:$C$262)))</f>
        <v>0</v>
      </c>
      <c r="M23" s="75">
        <f t="shared" si="1"/>
        <v>15.9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61">
        <v>20.0</v>
      </c>
      <c r="B24" s="45" t="s">
        <v>173</v>
      </c>
      <c r="C24" s="75">
        <f>IF('Eligibilité_projet'!B13="Hors climat Mediterranéen",LOOKUP(RECant_biom!$A$24,'(ne pas modifier) BDD_REF'!$A$243:$A$262,'(ne pas modifier) BDD_REF'!$B$243:$B$262),IF('Eligibilité_projet'!B13="",0,LOOKUP(RECant_biom!$A$24,'(ne pas modifier) BDD_REF'!$A$243:$A$262,'(ne pas modifier) BDD_REF'!$C$243:$C$262)))</f>
        <v>16</v>
      </c>
      <c r="D24" s="75">
        <f>IF('Eligibilité_projet'!C13="Hors climat Mediterranéen",LOOKUP(RECant_biom!$A$24,'(ne pas modifier) BDD_REF'!$A$243:$A$262,'(ne pas modifier) BDD_REF'!$B$243:$B$262),IF('Eligibilité_projet'!C13="",0,LOOKUP(RECant_biom!$A$24,'(ne pas modifier) BDD_REF'!$A$243:$A$262,'(ne pas modifier) BDD_REF'!$C$243:$C$262)))</f>
        <v>0</v>
      </c>
      <c r="E24" s="75">
        <f>IF('Eligibilité_projet'!D13="Hors climat Mediterranéen",LOOKUP(RECant_biom!$A$24,'(ne pas modifier) BDD_REF'!$A$243:$A$262,'(ne pas modifier) BDD_REF'!$B$243:$B$262),IF('Eligibilité_projet'!D13="",0,LOOKUP(RECant_biom!$A$24,'(ne pas modifier) BDD_REF'!$A$243:$A$262,'(ne pas modifier) BDD_REF'!$C$243:$C$262)))</f>
        <v>0</v>
      </c>
      <c r="F24" s="75">
        <f>IF('Eligibilité_projet'!E13="Hors climat Mediterranéen",LOOKUP(RECant_biom!$A$24,'(ne pas modifier) BDD_REF'!$A$243:$A$262,'(ne pas modifier) BDD_REF'!$B$243:$B$262),IF('Eligibilité_projet'!E13="",0,LOOKUP(RECant_biom!$A$24,'(ne pas modifier) BDD_REF'!$A$243:$A$262,'(ne pas modifier) BDD_REF'!$C$243:$C$262)))</f>
        <v>0</v>
      </c>
      <c r="G24" s="75">
        <f>IF('Eligibilité_projet'!F13="Hors climat Mediterranéen",LOOKUP(RECant_biom!$A$24,'(ne pas modifier) BDD_REF'!$A$243:$A$262,'(ne pas modifier) BDD_REF'!$B$243:$B$262),IF('Eligibilité_projet'!F13="",0,LOOKUP(RECant_biom!$A$24,'(ne pas modifier) BDD_REF'!$A$243:$A$262,'(ne pas modifier) BDD_REF'!$C$243:$C$262)))</f>
        <v>0</v>
      </c>
      <c r="H24" s="75">
        <f>IF('Eligibilité_projet'!G13="Hors climat Mediterranéen",LOOKUP(RECant_biom!$A$24,'(ne pas modifier) BDD_REF'!$A$243:$A$262,'(ne pas modifier) BDD_REF'!$B$243:$B$262),IF('Eligibilité_projet'!G13="",0,LOOKUP(RECant_biom!$A$24,'(ne pas modifier) BDD_REF'!$A$243:$A$262,'(ne pas modifier) BDD_REF'!$C$243:$C$262)))</f>
        <v>0</v>
      </c>
      <c r="I24" s="75">
        <f>IF('Eligibilité_projet'!H13="Hors climat Mediterranéen",LOOKUP(RECant_biom!$A$24,'(ne pas modifier) BDD_REF'!$A$243:$A$262,'(ne pas modifier) BDD_REF'!$B$243:$B$262),IF('Eligibilité_projet'!H13="",0,LOOKUP(RECant_biom!$A$24,'(ne pas modifier) BDD_REF'!$A$243:$A$262,'(ne pas modifier) BDD_REF'!$C$243:$C$262)))</f>
        <v>0</v>
      </c>
      <c r="J24" s="75">
        <f>IF('Eligibilité_projet'!I13="Hors climat Mediterranéen",LOOKUP(RECant_biom!$A$24,'(ne pas modifier) BDD_REF'!$A$243:$A$262,'(ne pas modifier) BDD_REF'!$B$243:$B$262),IF('Eligibilité_projet'!I13="",0,LOOKUP(RECant_biom!$A$24,'(ne pas modifier) BDD_REF'!$A$243:$A$262,'(ne pas modifier) BDD_REF'!$C$243:$C$262)))</f>
        <v>0</v>
      </c>
      <c r="K24" s="75">
        <f>IF('Eligibilité_projet'!J13="Hors climat Mediterranéen",LOOKUP(RECant_biom!$A$24,'(ne pas modifier) BDD_REF'!$A$243:$A$262,'(ne pas modifier) BDD_REF'!$B$243:$B$262),IF('Eligibilité_projet'!J13="",0,LOOKUP(RECant_biom!$A$24,'(ne pas modifier) BDD_REF'!$A$243:$A$262,'(ne pas modifier) BDD_REF'!$C$243:$C$262)))</f>
        <v>0</v>
      </c>
      <c r="L24" s="75">
        <f>IF('Eligibilité_projet'!K13="Hors climat Mediterranéen",LOOKUP(RECant_biom!$A$24,'(ne pas modifier) BDD_REF'!$A$243:$A$262,'(ne pas modifier) BDD_REF'!$B$243:$B$262),IF('Eligibilité_projet'!K13="",0,LOOKUP(RECant_biom!$A$24,'(ne pas modifier) BDD_REF'!$A$243:$A$262,'(ne pas modifier) BDD_REF'!$C$243:$C$262)))</f>
        <v>0</v>
      </c>
      <c r="M24" s="75">
        <f t="shared" si="1"/>
        <v>16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45"/>
      <c r="B25" s="45" t="s">
        <v>174</v>
      </c>
      <c r="C25" s="75">
        <f>SUMIF($A5:$A24,"&lt;"&amp;'Eligibilité_projet'!B14+1,C5:C24)</f>
        <v>234.9</v>
      </c>
      <c r="D25" s="75">
        <f>SUMIF($A5:$A24,"&lt;"&amp;'Eligibilité_projet'!C14+1,D5:D24)</f>
        <v>0</v>
      </c>
      <c r="E25" s="75">
        <f>SUMIF($A5:$A24,"&lt;"&amp;'Eligibilité_projet'!D14+1,E5:E24)</f>
        <v>0</v>
      </c>
      <c r="F25" s="75">
        <f>SUMIF($A5:$A24,"&lt;"&amp;'Eligibilité_projet'!E14+1,F5:F24)</f>
        <v>0</v>
      </c>
      <c r="G25" s="75">
        <f>SUMIF($A5:$A24,"&lt;"&amp;'Eligibilité_projet'!F14+1,G5:G24)</f>
        <v>0</v>
      </c>
      <c r="H25" s="75">
        <f>SUMIF($A5:$A24,"&lt;"&amp;'Eligibilité_projet'!G14+1,H5:H24)</f>
        <v>0</v>
      </c>
      <c r="I25" s="75">
        <f>SUMIF($A5:$A24,"&lt;"&amp;'Eligibilité_projet'!H14+1,I5:I24)</f>
        <v>0</v>
      </c>
      <c r="J25" s="75">
        <f>SUMIF($A5:$A24,"&lt;"&amp;'Eligibilité_projet'!I14+1,J5:J24)</f>
        <v>0</v>
      </c>
      <c r="K25" s="75">
        <f>SUMIF($A5:$A24,"&lt;"&amp;'Eligibilité_projet'!J14+1,K5:K24)</f>
        <v>0</v>
      </c>
      <c r="L25" s="75">
        <f>SUMIF($A5:$A24,"&lt;"&amp;'Eligibilité_projet'!K14+1,L5:L24)</f>
        <v>0</v>
      </c>
      <c r="M25" s="75">
        <f t="shared" si="1"/>
        <v>234.9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45" t="s">
        <v>175</v>
      </c>
      <c r="B26" s="45" t="s">
        <v>176</v>
      </c>
      <c r="C26" s="65">
        <f>IF('Eligibilité_projet'!B13="",0,IF('Eligibilité_projet'!B13="Hors climat Mediterranéen",LOOKUP('Eligibilité_projet'!B16,'(ne pas modifier) BDD_REF'!$A$236:$A$239,'(ne pas modifier) BDD_REF'!$B$236:$B$239),LOOKUP('Eligibilité_projet'!B16,'(ne pas modifier) BDD_REF'!$A$236:$A$239,'(ne pas modifier) BDD_REF'!$D$236:$D$239)))</f>
        <v>0</v>
      </c>
      <c r="D26" s="65">
        <f>IF('Eligibilité_projet'!C13="",0,IF('Eligibilité_projet'!C13="Hors climat Mediterranéen",LOOKUP('Eligibilité_projet'!C16,'(ne pas modifier) BDD_REF'!$A$236:$A$239,'(ne pas modifier) BDD_REF'!$B$236:$B$239),LOOKUP('Eligibilité_projet'!C16,'(ne pas modifier) BDD_REF'!$A$236:$A$239,'(ne pas modifier) BDD_REF'!$D$236:$D$239)))</f>
        <v>0</v>
      </c>
      <c r="E26" s="65">
        <f>IF('Eligibilité_projet'!D13="",0,IF('Eligibilité_projet'!D13="Hors climat Mediterranéen",LOOKUP('Eligibilité_projet'!D16,'(ne pas modifier) BDD_REF'!$A$236:$A$239,'(ne pas modifier) BDD_REF'!$B$236:$B$239),LOOKUP('Eligibilité_projet'!D16,'(ne pas modifier) BDD_REF'!$A$236:$A$239,'(ne pas modifier) BDD_REF'!$D$236:$D$239)))</f>
        <v>0</v>
      </c>
      <c r="F26" s="65">
        <f>IF('Eligibilité_projet'!E13="",0,IF('Eligibilité_projet'!E13="Hors climat Mediterranéen",LOOKUP('Eligibilité_projet'!E16,'(ne pas modifier) BDD_REF'!$A$236:$A$239,'(ne pas modifier) BDD_REF'!$B$236:$B$239),LOOKUP('Eligibilité_projet'!E16,'(ne pas modifier) BDD_REF'!$A$236:$A$239,'(ne pas modifier) BDD_REF'!$D$236:$D$239)))</f>
        <v>0</v>
      </c>
      <c r="G26" s="65">
        <f>IF('Eligibilité_projet'!F13="",0,IF('Eligibilité_projet'!F13="Hors climat Mediterranéen",LOOKUP('Eligibilité_projet'!F16,'(ne pas modifier) BDD_REF'!$A$236:$A$239,'(ne pas modifier) BDD_REF'!$B$236:$B$239),LOOKUP('Eligibilité_projet'!F16,'(ne pas modifier) BDD_REF'!$A$236:$A$239,'(ne pas modifier) BDD_REF'!$D$236:$D$239)))</f>
        <v>0</v>
      </c>
      <c r="H26" s="65">
        <f>IF('Eligibilité_projet'!G13="",0,IF('Eligibilité_projet'!G13="Hors climat Mediterranéen",LOOKUP('Eligibilité_projet'!G16,'(ne pas modifier) BDD_REF'!$A$236:$A$239,'(ne pas modifier) BDD_REF'!$B$236:$B$239),LOOKUP('Eligibilité_projet'!G16,'(ne pas modifier) BDD_REF'!$A$236:$A$239,'(ne pas modifier) BDD_REF'!$D$236:$D$239)))</f>
        <v>0</v>
      </c>
      <c r="I26" s="65">
        <f>IF('Eligibilité_projet'!H13="",0,IF('Eligibilité_projet'!H13="Hors climat Mediterranéen",LOOKUP('Eligibilité_projet'!H16,'(ne pas modifier) BDD_REF'!$A$236:$A$239,'(ne pas modifier) BDD_REF'!$B$236:$B$239),LOOKUP('Eligibilité_projet'!H16,'(ne pas modifier) BDD_REF'!$A$236:$A$239,'(ne pas modifier) BDD_REF'!$D$236:$D$239)))</f>
        <v>0</v>
      </c>
      <c r="J26" s="65">
        <f>IF('Eligibilité_projet'!I13="",0,IF('Eligibilité_projet'!I13="Hors climat Mediterranéen",LOOKUP('Eligibilité_projet'!I16,'(ne pas modifier) BDD_REF'!$A$236:$A$239,'(ne pas modifier) BDD_REF'!$B$236:$B$239),LOOKUP('Eligibilité_projet'!I16,'(ne pas modifier) BDD_REF'!$A$236:$A$239,'(ne pas modifier) BDD_REF'!$D$236:$D$239)))</f>
        <v>0</v>
      </c>
      <c r="K26" s="65">
        <f>IF('Eligibilité_projet'!J13="",0,IF('Eligibilité_projet'!J13="Hors climat Mediterranéen",LOOKUP('Eligibilité_projet'!J16,'(ne pas modifier) BDD_REF'!$A$236:$A$239,'(ne pas modifier) BDD_REF'!$B$236:$B$239),LOOKUP('Eligibilité_projet'!J16,'(ne pas modifier) BDD_REF'!$A$236:$A$239,'(ne pas modifier) BDD_REF'!$D$236:$D$239)))</f>
        <v>0</v>
      </c>
      <c r="L26" s="65">
        <f>IF('Eligibilité_projet'!K13="",0,IF('Eligibilité_projet'!K13="Hors climat Mediterranéen",LOOKUP('Eligibilité_projet'!K16,'(ne pas modifier) BDD_REF'!$A$236:$A$239,'(ne pas modifier) BDD_REF'!$B$236:$B$239),LOOKUP('Eligibilité_projet'!K16,'(ne pas modifier) BDD_REF'!$A$236:$A$239,'(ne pas modifier) BDD_REF'!$D$236:$D$239)))</f>
        <v>0</v>
      </c>
      <c r="M26" s="75">
        <f t="shared" si="1"/>
        <v>0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45" t="s">
        <v>177</v>
      </c>
      <c r="C27" s="83">
        <f>'Eligibilité_projet'!B14 + 1</f>
        <v>21</v>
      </c>
      <c r="D27" s="83">
        <f>'Eligibilité_projet'!C14 + 1</f>
        <v>1</v>
      </c>
      <c r="E27" s="83">
        <f>'Eligibilité_projet'!D14 + 1</f>
        <v>1</v>
      </c>
      <c r="F27" s="83">
        <f>'Eligibilité_projet'!E14 + 1</f>
        <v>1</v>
      </c>
      <c r="G27" s="83">
        <f>'Eligibilité_projet'!F14 + 1</f>
        <v>1</v>
      </c>
      <c r="H27" s="83">
        <f>'Eligibilité_projet'!G14 + 1</f>
        <v>1</v>
      </c>
      <c r="I27" s="83">
        <f>'Eligibilité_projet'!H14 + 1</f>
        <v>1</v>
      </c>
      <c r="J27" s="83">
        <f>'Eligibilité_projet'!I14 + 1</f>
        <v>1</v>
      </c>
      <c r="K27" s="83">
        <f>'Eligibilité_projet'!J14 + 1</f>
        <v>1</v>
      </c>
      <c r="L27" s="83">
        <f>'Eligibilité_projet'!K14 + 1</f>
        <v>1</v>
      </c>
      <c r="M27" s="75">
        <f t="shared" si="1"/>
        <v>30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73" t="s">
        <v>178</v>
      </c>
      <c r="C28" s="84">
        <f>((C25/C27)-C26)*'Eligibilité_projet'!B8*44/12</f>
        <v>151.7528571</v>
      </c>
      <c r="D28" s="84">
        <f>((D25/D27)-D26)*'Eligibilité_projet'!C8*44/12</f>
        <v>0</v>
      </c>
      <c r="E28" s="84">
        <f>((E25/E27)-E26)*'Eligibilité_projet'!D8*44/12</f>
        <v>0</v>
      </c>
      <c r="F28" s="84">
        <f>((F25/F27)-F26)*'Eligibilité_projet'!E8*44/12</f>
        <v>0</v>
      </c>
      <c r="G28" s="84">
        <f>((G25/G27)-G26)*'Eligibilité_projet'!F8*44/12</f>
        <v>0</v>
      </c>
      <c r="H28" s="84">
        <f>((H25/H27)-H26)*'Eligibilité_projet'!G8*44/12</f>
        <v>0</v>
      </c>
      <c r="I28" s="84">
        <f>((I25/I27)-I26)*'Eligibilité_projet'!H8*44/12</f>
        <v>0</v>
      </c>
      <c r="J28" s="84">
        <f>((J25/J27)-J26)*'Eligibilité_projet'!I8*44/12</f>
        <v>0</v>
      </c>
      <c r="K28" s="84">
        <f>((K25/K27)-K26)*'Eligibilité_projet'!J8*44/12</f>
        <v>0</v>
      </c>
      <c r="L28" s="84">
        <f>((L25/L27)-L26)*'Eligibilité_projet'!K8*44/12</f>
        <v>0</v>
      </c>
      <c r="M28" s="84">
        <f t="shared" si="1"/>
        <v>151.7528571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36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36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36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36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85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3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3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36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36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36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36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36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3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3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3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3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3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3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36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3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36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36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36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36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36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36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36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3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3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36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36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36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36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36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36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36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36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36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36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36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36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36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36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36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36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36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36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36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36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36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3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3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36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36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36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36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36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36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36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36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36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36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36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36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36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36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36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36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36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36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36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36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36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36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36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36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36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36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36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36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36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36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36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36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36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36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36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36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36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36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36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36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36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36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36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36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36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36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36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36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36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36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36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36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36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36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36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36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36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36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36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36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36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36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36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36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36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36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36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36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36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36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36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36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36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36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36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36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36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36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36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36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36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36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36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36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36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36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36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36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36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36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36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36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36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36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36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36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36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36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36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36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36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36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36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36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36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36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36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36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36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36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36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36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36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36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36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36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36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36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36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36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36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36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36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36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36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36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36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36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36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36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36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36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36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36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36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36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36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36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36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36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36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36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36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36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36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36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36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36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36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36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36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36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36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36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36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36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36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36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36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36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36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36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36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36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36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36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36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36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36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36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36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36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36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36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36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36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36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36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36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36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36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36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36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36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36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36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36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36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36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36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36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36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36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36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36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36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36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36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36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36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36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36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36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36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36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36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36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36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36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36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36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36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36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36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36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36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36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36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36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36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36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36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36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36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36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36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36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36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36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36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36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36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36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36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36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36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36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36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36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36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36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36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36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36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36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36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36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36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36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36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36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36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36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36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36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36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36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36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36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36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36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36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36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36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36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36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36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36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36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36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36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36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36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36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36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36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36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36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36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36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36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36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36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36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36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36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36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36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36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36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36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36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36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36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36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36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36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36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36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36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36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36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36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36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36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36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36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36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36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36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36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36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36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36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36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36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36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36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36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36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36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36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36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36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36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36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36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36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36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36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36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36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36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36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36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36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36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36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36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36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36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36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36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36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36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36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36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36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36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36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36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36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36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36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36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36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36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36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36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36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36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36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36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36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36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36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36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36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36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36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36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36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36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36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36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36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36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36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36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36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36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36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36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36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36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36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36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36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36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36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36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36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36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36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36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36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36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36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36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36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36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36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36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36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36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36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36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36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36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36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36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36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36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36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36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36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36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36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36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36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36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36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36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36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36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36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36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36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36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36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36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36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36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36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36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36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36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36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36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36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36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36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36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36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36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36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36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36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36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36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36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36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36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36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36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36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36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36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36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36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36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36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36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36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36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36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36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36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36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36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36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36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36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36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36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36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36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36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36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36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36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36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36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36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36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36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36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36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36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36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36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36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36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36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36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36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36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36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36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36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36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36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36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36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36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36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36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36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36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36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36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36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36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36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36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36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36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36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36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36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36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36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36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36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36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36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36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36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36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36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36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36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36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36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36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36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36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36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36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36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36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36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36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36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36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36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36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36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36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36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36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36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36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36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36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36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36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36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36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36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36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36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36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36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36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36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36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36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36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36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36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36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36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36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36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36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36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36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36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36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36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36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36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36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36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36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36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36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36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36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36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36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36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36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36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36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36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36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36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36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36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36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36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36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36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36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36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36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36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36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36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36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36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36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36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36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36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36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36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36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36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36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36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36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36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36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36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36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36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36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36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36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36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36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36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36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36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36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36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36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36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36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36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36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36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36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36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36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36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36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36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36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36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36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36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36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36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36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36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36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36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36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36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36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36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36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36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36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36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36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36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36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36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36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36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36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36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36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36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36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36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36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36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36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36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36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36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36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36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36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36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36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36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36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36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36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36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36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36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36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36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36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36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36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36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36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36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36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36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36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36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36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36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36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36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36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36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36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36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36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36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36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36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36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36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36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36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36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36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36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36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36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36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36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36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36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36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36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36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36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36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36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36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36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36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36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36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36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36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36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36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36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36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36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36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36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36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36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36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36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36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36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36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36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36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36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36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36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36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36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36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36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36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36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36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36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36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36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36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36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36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36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36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36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36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36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36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36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36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36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36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36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36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36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36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36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36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36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36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36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36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36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36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36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36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36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36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36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36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36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36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36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36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36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36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36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36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36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36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36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36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36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36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36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36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36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36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36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36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36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36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36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36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36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36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36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36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36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36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36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36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36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36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36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36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36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36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36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36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36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36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36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36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36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36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36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36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36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36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36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36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36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36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36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36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36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36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36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36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36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36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36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36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36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36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36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36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36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36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36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36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36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36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36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36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36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36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36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36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36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36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36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36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36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36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36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36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36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36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36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36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36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36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36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36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36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36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36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36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36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36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36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36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36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36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36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36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36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36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36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A2:M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5"/>
    <col customWidth="1" min="2" max="2" width="29.5"/>
    <col customWidth="1" min="3" max="3" width="10.75"/>
    <col customWidth="1" min="4" max="26" width="10.0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19"/>
      <c r="B2" s="58" t="s">
        <v>56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19"/>
      <c r="C4" s="61" t="s">
        <v>8</v>
      </c>
      <c r="D4" s="61" t="s">
        <v>9</v>
      </c>
      <c r="E4" s="61" t="s">
        <v>10</v>
      </c>
      <c r="F4" s="61" t="s">
        <v>11</v>
      </c>
      <c r="G4" s="61" t="s">
        <v>12</v>
      </c>
      <c r="H4" s="61" t="s">
        <v>13</v>
      </c>
      <c r="I4" s="61" t="s">
        <v>14</v>
      </c>
      <c r="J4" s="61" t="s">
        <v>15</v>
      </c>
      <c r="K4" s="61" t="s">
        <v>16</v>
      </c>
      <c r="L4" s="61" t="s">
        <v>17</v>
      </c>
      <c r="M4" s="64" t="s">
        <v>57</v>
      </c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19"/>
      <c r="B5" s="45" t="s">
        <v>179</v>
      </c>
      <c r="C5" s="75">
        <f>IF(AND('Eligibilité_projet'!B13="Hors climat Mediterranéen",'Eligibilité_projet'!B16="Grandes cultures"),'(ne pas modifier) BDD_REF'!$C$267,IF(AND('Eligibilité_projet'!B13="Hors climat Mediterranéen",'Eligibilité_projet'!B16="Prairies permanentes"),'(ne pas modifier) BDD_REF'!$C$266,IF(AND('Eligibilité_projet'!B13="Hors climat Mediterranéen",'Eligibilité_projet'!B16="Viticulture"),'(ne pas modifier) BDD_REF'!$C$265,IF(AND('Eligibilité_projet'!B13="Climat Sec Mediterranéen",'Eligibilité_projet'!B16="Grandes cultures"),'(ne pas modifier) BDD_REF'!$B$267,IF(AND('Eligibilité_projet'!B13="Climat Sec Mediterranéen",'Eligibilité_projet'!B16="Prairies permanentes"),'(ne pas modifier) BDD_REF'!$B$266,IF('Eligibilité_projet'!B13="",0,'(ne pas modifier) BDD_REF'!$B$265))))))</f>
        <v>52</v>
      </c>
      <c r="D5" s="75">
        <f>IF(AND('Eligibilité_projet'!C13="Hors climat Mediterranéen",'Eligibilité_projet'!C16="Grandes cultures"),'(ne pas modifier) BDD_REF'!$C$267,IF(AND('Eligibilité_projet'!C13="Hors climat Mediterranéen",'Eligibilité_projet'!C16="Prairies permanentes"),'(ne pas modifier) BDD_REF'!$C$266,IF(AND('Eligibilité_projet'!C13="Hors climat Mediterranéen",'Eligibilité_projet'!C16="Viticulture"),'(ne pas modifier) BDD_REF'!$C$265,IF(AND('Eligibilité_projet'!C13="Climat Sec Mediterranéen",'Eligibilité_projet'!C16="Grandes cultures"),'(ne pas modifier) BDD_REF'!$B$267,IF(AND('Eligibilité_projet'!C13="Climat Sec Mediterranéen",'Eligibilité_projet'!C16="Prairies permanentes"),'(ne pas modifier) BDD_REF'!$B$266,IF('Eligibilité_projet'!C13="",0,'(ne pas modifier) BDD_REF'!$B$265))))))</f>
        <v>0</v>
      </c>
      <c r="E5" s="65">
        <f>IF(AND('Eligibilité_projet'!D13="Hors climat Mediterranéen",'Eligibilité_projet'!D16="Grandes cultures"),'(ne pas modifier) BDD_REF'!$C$267,IF(AND('Eligibilité_projet'!D13="Hors climat Mediterranéen",'Eligibilité_projet'!D16="Prairies permanentes"),'(ne pas modifier) BDD_REF'!$C$266,IF(AND('Eligibilité_projet'!D13="Hors climat Mediterranéen",'Eligibilité_projet'!D16="Viticulture"),'(ne pas modifier) BDD_REF'!$C$265,IF(AND('Eligibilité_projet'!D13="Climat Sec Mediterranéen",'Eligibilité_projet'!D16="Grandes cultures"),'(ne pas modifier) BDD_REF'!$B$267,IF(AND('Eligibilité_projet'!D13="Climat Sec Mediterranéen",'Eligibilité_projet'!D16="Prairies permanentes"),'(ne pas modifier) BDD_REF'!$B$266,IF('Eligibilité_projet'!D13="",0,'(ne pas modifier) BDD_REF'!$B$265))))))</f>
        <v>0</v>
      </c>
      <c r="F5" s="65">
        <f>IF(AND('Eligibilité_projet'!E13="Hors climat Mediterranéen",'Eligibilité_projet'!E16="Grandes cultures"),'(ne pas modifier) BDD_REF'!$C$267,IF(AND('Eligibilité_projet'!E13="Hors climat Mediterranéen",'Eligibilité_projet'!E16="Prairies permanentes"),'(ne pas modifier) BDD_REF'!$C$266,IF(AND('Eligibilité_projet'!E13="Hors climat Mediterranéen",'Eligibilité_projet'!E16="Viticulture"),'(ne pas modifier) BDD_REF'!$C$265,IF(AND('Eligibilité_projet'!E13="Climat Sec Mediterranéen",'Eligibilité_projet'!E16="Grandes cultures"),'(ne pas modifier) BDD_REF'!$B$267,IF(AND('Eligibilité_projet'!E13="Climat Sec Mediterranéen",'Eligibilité_projet'!E16="Prairies permanentes"),'(ne pas modifier) BDD_REF'!$B$266,IF('Eligibilité_projet'!E13="",0,'(ne pas modifier) BDD_REF'!$B$265))))))</f>
        <v>0</v>
      </c>
      <c r="G5" s="65">
        <f>IF(AND('Eligibilité_projet'!F13="Hors climat Mediterranéen",'Eligibilité_projet'!F16="Grandes cultures"),'(ne pas modifier) BDD_REF'!$C$267,IF(AND('Eligibilité_projet'!F13="Hors climat Mediterranéen",'Eligibilité_projet'!F16="Prairies permanentes"),'(ne pas modifier) BDD_REF'!$C$266,IF(AND('Eligibilité_projet'!F13="Hors climat Mediterranéen",'Eligibilité_projet'!F16="Viticulture"),'(ne pas modifier) BDD_REF'!$C$265,IF(AND('Eligibilité_projet'!F13="Climat Sec Mediterranéen",'Eligibilité_projet'!F16="Grandes cultures"),'(ne pas modifier) BDD_REF'!$B$267,IF(AND('Eligibilité_projet'!F13="Climat Sec Mediterranéen",'Eligibilité_projet'!F16="Prairies permanentes"),'(ne pas modifier) BDD_REF'!$B$266,IF('Eligibilité_projet'!F13="",0,'(ne pas modifier) BDD_REF'!$B$265))))))</f>
        <v>0</v>
      </c>
      <c r="H5" s="65">
        <f>IF(AND('Eligibilité_projet'!G13="Hors climat Mediterranéen",'Eligibilité_projet'!G16="Grandes cultures"),'(ne pas modifier) BDD_REF'!$C$267,IF(AND('Eligibilité_projet'!G13="Hors climat Mediterranéen",'Eligibilité_projet'!G16="Prairies permanentes"),'(ne pas modifier) BDD_REF'!$C$266,IF(AND('Eligibilité_projet'!G13="Hors climat Mediterranéen",'Eligibilité_projet'!G16="Viticulture"),'(ne pas modifier) BDD_REF'!$C$265,IF(AND('Eligibilité_projet'!G13="Climat Sec Mediterranéen",'Eligibilité_projet'!G16="Grandes cultures"),'(ne pas modifier) BDD_REF'!$B$267,IF(AND('Eligibilité_projet'!G13="Climat Sec Mediterranéen",'Eligibilité_projet'!G16="Prairies permanentes"),'(ne pas modifier) BDD_REF'!$B$266,IF('Eligibilité_projet'!G13="",0,'(ne pas modifier) BDD_REF'!$B$265))))))</f>
        <v>0</v>
      </c>
      <c r="I5" s="65">
        <f>IF(AND('Eligibilité_projet'!H13="Hors climat Mediterranéen",'Eligibilité_projet'!H16="Grandes cultures"),'(ne pas modifier) BDD_REF'!$C$267,IF(AND('Eligibilité_projet'!H13="Hors climat Mediterranéen",'Eligibilité_projet'!H16="Prairies permanentes"),'(ne pas modifier) BDD_REF'!$C$266,IF(AND('Eligibilité_projet'!H13="Hors climat Mediterranéen",'Eligibilité_projet'!H16="Viticulture"),'(ne pas modifier) BDD_REF'!$C$265,IF(AND('Eligibilité_projet'!H13="Climat Sec Mediterranéen",'Eligibilité_projet'!H16="Grandes cultures"),'(ne pas modifier) BDD_REF'!$B$267,IF(AND('Eligibilité_projet'!H13="Climat Sec Mediterranéen",'Eligibilité_projet'!H16="Prairies permanentes"),'(ne pas modifier) BDD_REF'!$B$266,IF('Eligibilité_projet'!H13="",0,'(ne pas modifier) BDD_REF'!$B$265))))))</f>
        <v>0</v>
      </c>
      <c r="J5" s="65">
        <f>IF(AND('Eligibilité_projet'!I13="Hors climat Mediterranéen",'Eligibilité_projet'!I16="Grandes cultures"),'(ne pas modifier) BDD_REF'!$C$267,IF(AND('Eligibilité_projet'!I13="Hors climat Mediterranéen",'Eligibilité_projet'!I16="Prairies permanentes"),'(ne pas modifier) BDD_REF'!$C$266,IF(AND('Eligibilité_projet'!I13="Hors climat Mediterranéen",'Eligibilité_projet'!I16="Viticulture"),'(ne pas modifier) BDD_REF'!$C$265,IF(AND('Eligibilité_projet'!I13="Climat Sec Mediterranéen",'Eligibilité_projet'!I16="Grandes cultures"),'(ne pas modifier) BDD_REF'!$B$267,IF(AND('Eligibilité_projet'!I13="Climat Sec Mediterranéen",'Eligibilité_projet'!I16="Prairies permanentes"),'(ne pas modifier) BDD_REF'!$B$266,IF('Eligibilité_projet'!I13="",0,'(ne pas modifier) BDD_REF'!$B$265))))))</f>
        <v>0</v>
      </c>
      <c r="K5" s="65">
        <f>IF(AND('Eligibilité_projet'!J13="Hors climat Mediterranéen",'Eligibilité_projet'!J16="Grandes cultures"),'(ne pas modifier) BDD_REF'!$C$267,IF(AND('Eligibilité_projet'!J13="Hors climat Mediterranéen",'Eligibilité_projet'!J16="Prairies permanentes"),'(ne pas modifier) BDD_REF'!$C$266,IF(AND('Eligibilité_projet'!J13="Hors climat Mediterranéen",'Eligibilité_projet'!J16="Viticulture"),'(ne pas modifier) BDD_REF'!$C$265,IF(AND('Eligibilité_projet'!J13="Climat Sec Mediterranéen",'Eligibilité_projet'!J16="Grandes cultures"),'(ne pas modifier) BDD_REF'!$B$267,IF(AND('Eligibilité_projet'!J13="Climat Sec Mediterranéen",'Eligibilité_projet'!J16="Prairies permanentes"),'(ne pas modifier) BDD_REF'!$B$266,IF('Eligibilité_projet'!J13="",0,'(ne pas modifier) BDD_REF'!$B$265))))))</f>
        <v>0</v>
      </c>
      <c r="L5" s="65">
        <f>IF(AND('Eligibilité_projet'!K13="Hors climat Mediterranéen",'Eligibilité_projet'!K16="Grandes cultures"),'(ne pas modifier) BDD_REF'!$C$267,IF(AND('Eligibilité_projet'!K13="Hors climat Mediterranéen",'Eligibilité_projet'!K16="Prairies permanentes"),'(ne pas modifier) BDD_REF'!$C$266,IF(AND('Eligibilité_projet'!K13="Hors climat Mediterranéen",'Eligibilité_projet'!K16="Viticulture"),'(ne pas modifier) BDD_REF'!$C$265,IF(AND('Eligibilité_projet'!K13="Climat Sec Mediterranéen",'Eligibilité_projet'!K16="Grandes cultures"),'(ne pas modifier) BDD_REF'!$B$267,IF(AND('Eligibilité_projet'!K13="Climat Sec Mediterranéen",'Eligibilité_projet'!K16="Prairies permanentes"),'(ne pas modifier) BDD_REF'!$B$266,IF('Eligibilité_projet'!K13="",0,'(ne pas modifier) BDD_REF'!$B$265))))))</f>
        <v>0</v>
      </c>
      <c r="M5" s="75">
        <f t="shared" ref="M5:M9" si="1">SUM(C5:L5)</f>
        <v>52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19"/>
      <c r="B6" s="45" t="s">
        <v>180</v>
      </c>
      <c r="C6" s="75">
        <f>IF('Eligibilité_projet'!B13="Hors climat Mediterranéen",'(ne pas modifier) BDD_REF'!$C$271,IF('Eligibilité_projet'!B13="",0,'(ne pas modifier) BDD_REF'!$B$271))</f>
        <v>47</v>
      </c>
      <c r="D6" s="75">
        <f>IF('Eligibilité_projet'!C13="Hors climat Mediterranéen",'(ne pas modifier) BDD_REF'!$C$271,IF('Eligibilité_projet'!C13="",0,'(ne pas modifier) BDD_REF'!$B$271))</f>
        <v>0</v>
      </c>
      <c r="E6" s="75">
        <f>IF('Eligibilité_projet'!D13="Hors climat Mediterranéen",'(ne pas modifier) BDD_REF'!$C$271,IF('Eligibilité_projet'!D13="",0,'(ne pas modifier) BDD_REF'!$B$271))</f>
        <v>0</v>
      </c>
      <c r="F6" s="75">
        <f>IF('Eligibilité_projet'!E13="Hors climat Mediterranéen",'(ne pas modifier) BDD_REF'!$C$271,IF('Eligibilité_projet'!E13="",0,'(ne pas modifier) BDD_REF'!$B$271))</f>
        <v>0</v>
      </c>
      <c r="G6" s="75">
        <f>IF('Eligibilité_projet'!F13="Hors climat Mediterranéen",'(ne pas modifier) BDD_REF'!$C$271,IF('Eligibilité_projet'!F13="",0,'(ne pas modifier) BDD_REF'!$B$271))</f>
        <v>0</v>
      </c>
      <c r="H6" s="75">
        <f>IF('Eligibilité_projet'!G13="Hors climat Mediterranéen",'(ne pas modifier) BDD_REF'!$C$271,IF('Eligibilité_projet'!G13="",0,'(ne pas modifier) BDD_REF'!$B$271))</f>
        <v>0</v>
      </c>
      <c r="I6" s="75">
        <f>IF('Eligibilité_projet'!H13="Hors climat Mediterranéen",'(ne pas modifier) BDD_REF'!$C$271,IF('Eligibilité_projet'!H13="",0,'(ne pas modifier) BDD_REF'!$B$271))</f>
        <v>0</v>
      </c>
      <c r="J6" s="75">
        <f>IF('Eligibilité_projet'!I13="Hors climat Mediterranéen",'(ne pas modifier) BDD_REF'!$C$271,IF('Eligibilité_projet'!I13="",0,'(ne pas modifier) BDD_REF'!$B$271))</f>
        <v>0</v>
      </c>
      <c r="K6" s="75">
        <f>IF('Eligibilité_projet'!J13="Hors climat Mediterranéen",'(ne pas modifier) BDD_REF'!$C$271,IF('Eligibilité_projet'!J13="",0,'(ne pas modifier) BDD_REF'!$B$271))</f>
        <v>0</v>
      </c>
      <c r="L6" s="75">
        <f>IF('Eligibilité_projet'!K13="Hors climat Mediterranéen",'(ne pas modifier) BDD_REF'!$C$271,IF('Eligibilité_projet'!K13="",0,'(ne pas modifier) BDD_REF'!$B$271))</f>
        <v>0</v>
      </c>
      <c r="M6" s="75">
        <f t="shared" si="1"/>
        <v>47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19"/>
      <c r="B7" s="45" t="s">
        <v>181</v>
      </c>
      <c r="C7" s="75">
        <f>'Eligibilité_projet'!B15</f>
        <v>1</v>
      </c>
      <c r="D7" s="75" t="str">
        <f>'Eligibilité_projet'!C15</f>
        <v/>
      </c>
      <c r="E7" s="75" t="str">
        <f>'Eligibilité_projet'!D15</f>
        <v/>
      </c>
      <c r="F7" s="75" t="str">
        <f>'Eligibilité_projet'!E15</f>
        <v/>
      </c>
      <c r="G7" s="75" t="str">
        <f>'Eligibilité_projet'!F15</f>
        <v/>
      </c>
      <c r="H7" s="75" t="str">
        <f>'Eligibilité_projet'!G15</f>
        <v/>
      </c>
      <c r="I7" s="75" t="str">
        <f>'Eligibilité_projet'!H15</f>
        <v/>
      </c>
      <c r="J7" s="75" t="str">
        <f>'Eligibilité_projet'!I15</f>
        <v/>
      </c>
      <c r="K7" s="75" t="str">
        <f>'Eligibilité_projet'!J15</f>
        <v/>
      </c>
      <c r="L7" s="75" t="str">
        <f>'Eligibilité_projet'!K15</f>
        <v/>
      </c>
      <c r="M7" s="75">
        <f t="shared" si="1"/>
        <v>1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19"/>
      <c r="B8" s="45" t="s">
        <v>182</v>
      </c>
      <c r="C8" s="75">
        <f>'Eligibilité_projet'!B14</f>
        <v>20</v>
      </c>
      <c r="D8" s="75" t="str">
        <f>'Eligibilité_projet'!C14</f>
        <v/>
      </c>
      <c r="E8" s="75" t="str">
        <f>'Eligibilité_projet'!D14</f>
        <v/>
      </c>
      <c r="F8" s="75" t="str">
        <f>'Eligibilité_projet'!E14</f>
        <v/>
      </c>
      <c r="G8" s="75" t="str">
        <f>'Eligibilité_projet'!F14</f>
        <v/>
      </c>
      <c r="H8" s="75" t="str">
        <f>'Eligibilité_projet'!G14</f>
        <v/>
      </c>
      <c r="I8" s="75" t="str">
        <f>'Eligibilité_projet'!H14</f>
        <v/>
      </c>
      <c r="J8" s="75" t="str">
        <f>'Eligibilité_projet'!I14</f>
        <v/>
      </c>
      <c r="K8" s="75" t="str">
        <f>'Eligibilité_projet'!J14</f>
        <v/>
      </c>
      <c r="L8" s="75" t="str">
        <f>'Eligibilité_projet'!K14</f>
        <v/>
      </c>
      <c r="M8" s="75">
        <f t="shared" si="1"/>
        <v>20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73" t="s">
        <v>183</v>
      </c>
      <c r="C9" s="73">
        <f>((C6-C5)+('(ne pas modifier) BDD_REF'!$B$275*C7*C8))*'Eligibilité_projet'!B8*44/12</f>
        <v>65.12</v>
      </c>
      <c r="D9" s="73">
        <f>((D6-D5)+('(ne pas modifier) BDD_REF'!$B$275*D7*D8))*'Eligibilité_projet'!C8*44/12</f>
        <v>0</v>
      </c>
      <c r="E9" s="73">
        <f>((E6-E5)+('(ne pas modifier) BDD_REF'!$B$275*E7*E8))*'Eligibilité_projet'!D8*44/12</f>
        <v>0</v>
      </c>
      <c r="F9" s="73">
        <f>((F6-F5)+('(ne pas modifier) BDD_REF'!$B$275*F7*F8))*'Eligibilité_projet'!E8*44/12</f>
        <v>0</v>
      </c>
      <c r="G9" s="73">
        <f>((G6-G5)+('(ne pas modifier) BDD_REF'!$B$275*G7*G8))*'Eligibilité_projet'!F8*44/12</f>
        <v>0</v>
      </c>
      <c r="H9" s="73">
        <f>((H6-H5)+('(ne pas modifier) BDD_REF'!$B$275*H7*H8))*'Eligibilité_projet'!G8*44/12</f>
        <v>0</v>
      </c>
      <c r="I9" s="73">
        <f>((I6-I5)+('(ne pas modifier) BDD_REF'!$B$275*I7*I8))*'Eligibilité_projet'!H8*44/12</f>
        <v>0</v>
      </c>
      <c r="J9" s="73">
        <f>((J6-J5)+('(ne pas modifier) BDD_REF'!$B$275*J7*J8))*'Eligibilité_projet'!I8*44/12</f>
        <v>0</v>
      </c>
      <c r="K9" s="73">
        <f>((K6-K5)+('(ne pas modifier) BDD_REF'!$B$275*K7*K8))*'Eligibilité_projet'!J8*44/12</f>
        <v>0</v>
      </c>
      <c r="L9" s="73">
        <f>((L6-L5)+('(ne pas modifier) BDD_REF'!$B$275*L7*L8))*'Eligibilité_projet'!K8*44/12</f>
        <v>0</v>
      </c>
      <c r="M9" s="73">
        <f t="shared" si="1"/>
        <v>65.12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86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1">
    <mergeCell ref="B2:M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13"/>
    <col customWidth="1" min="2" max="2" width="38.88"/>
    <col customWidth="1" min="3" max="4" width="10.0"/>
    <col customWidth="1" min="5" max="5" width="19.63"/>
    <col customWidth="1" min="6" max="26" width="10.0"/>
  </cols>
  <sheetData>
    <row r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47.25" customHeight="1">
      <c r="A2" s="19"/>
      <c r="B2" s="63" t="s">
        <v>184</v>
      </c>
      <c r="C2" s="60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19"/>
      <c r="B4" s="87" t="s">
        <v>185</v>
      </c>
      <c r="C4" s="8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89" t="s">
        <v>186</v>
      </c>
      <c r="B6" s="30" t="s">
        <v>187</v>
      </c>
      <c r="C6" s="62" t="str">
        <f>IF('Eligibilité_projet'!C2="NON","/",'RECeff + REIamont (1)'!L7)</f>
        <v>/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90" t="s">
        <v>188</v>
      </c>
      <c r="B7" s="30" t="s">
        <v>187</v>
      </c>
      <c r="C7" s="62">
        <f>IF('Eligibilité_projet'!C2="OUI","/",'RECeff + REIamont (2)'!M144)</f>
        <v>-34.66847793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29"/>
      <c r="B8" s="30" t="s">
        <v>110</v>
      </c>
      <c r="C8" s="62">
        <f>REIaval!M20</f>
        <v>0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19"/>
      <c r="B9" s="30" t="s">
        <v>189</v>
      </c>
      <c r="C9" s="62">
        <f>RECant_biom!M28</f>
        <v>151.7528571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19"/>
      <c r="B10" s="30" t="s">
        <v>183</v>
      </c>
      <c r="C10" s="62">
        <f>RECant_sol!M9</f>
        <v>65.12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19"/>
      <c r="B11" s="67" t="s">
        <v>190</v>
      </c>
      <c r="C11" s="91">
        <f>SUM(IF('Eligibilité_projet'!C2="OUI",-C6,-C7),-C8,C10,C9)</f>
        <v>251.5413351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19"/>
      <c r="B13" s="87" t="s">
        <v>191</v>
      </c>
      <c r="C13" s="8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19"/>
      <c r="B15" s="30" t="s">
        <v>187</v>
      </c>
      <c r="C15" s="62">
        <f>IF('Eligibilité_projet'!C2="OUI",C6*(1-0.15),C7)</f>
        <v>-34.66847793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19"/>
      <c r="B16" s="30" t="s">
        <v>110</v>
      </c>
      <c r="C16" s="62">
        <f>C8</f>
        <v>0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19"/>
      <c r="B17" s="30" t="s">
        <v>189</v>
      </c>
      <c r="C17" s="62">
        <f>C9*(1-0.1)</f>
        <v>136.5775714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30" t="s">
        <v>183</v>
      </c>
      <c r="C18" s="62">
        <f>RE!C10</f>
        <v>65.12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67" t="s">
        <v>190</v>
      </c>
      <c r="C19" s="91">
        <f>SUM(-C15,-C16,((C17+C18)*(0.9)))</f>
        <v>216.1962922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hidden="1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15.75" hidden="1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15.7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5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3">
    <mergeCell ref="B2:C2"/>
    <mergeCell ref="B4:C4"/>
    <mergeCell ref="B13:C13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3.75"/>
    <col customWidth="1" min="2" max="2" width="35.88"/>
    <col customWidth="1" min="3" max="3" width="39.13"/>
    <col customWidth="1" min="4" max="4" width="25.0"/>
    <col customWidth="1" min="5" max="5" width="21.5"/>
    <col customWidth="1" min="6" max="6" width="25.25"/>
    <col customWidth="1" min="7" max="7" width="19.5"/>
    <col customWidth="1" min="8" max="8" width="16.75"/>
    <col customWidth="1" min="9" max="26" width="10.0"/>
  </cols>
  <sheetData>
    <row r="1">
      <c r="A1" s="92" t="s">
        <v>192</v>
      </c>
      <c r="B1" s="93" t="s">
        <v>193</v>
      </c>
      <c r="C1" s="93" t="s">
        <v>32</v>
      </c>
      <c r="D1" s="93" t="s">
        <v>194</v>
      </c>
      <c r="E1" s="94" t="s">
        <v>195</v>
      </c>
      <c r="F1" s="36"/>
      <c r="G1" s="36"/>
      <c r="H1" s="86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15.0" customHeight="1">
      <c r="A2" s="95" t="s">
        <v>196</v>
      </c>
      <c r="B2" s="95" t="s">
        <v>29</v>
      </c>
      <c r="C2" s="80" t="s">
        <v>33</v>
      </c>
      <c r="D2" s="80" t="str">
        <f t="shared" ref="D2:D17" si="1">CONCATENATE(B2," - ",C2)</f>
        <v>Hors climat Mediterranéen - Grandes cultures</v>
      </c>
      <c r="E2" s="80">
        <v>52.0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95" t="s">
        <v>196</v>
      </c>
      <c r="B3" s="95" t="s">
        <v>29</v>
      </c>
      <c r="C3" s="80" t="s">
        <v>197</v>
      </c>
      <c r="D3" s="80" t="str">
        <f t="shared" si="1"/>
        <v>Hors climat Mediterranéen - Prairies permanentes</v>
      </c>
      <c r="E3" s="80">
        <v>85.0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95" t="s">
        <v>196</v>
      </c>
      <c r="B4" s="95" t="s">
        <v>29</v>
      </c>
      <c r="C4" s="80" t="s">
        <v>198</v>
      </c>
      <c r="D4" s="80" t="str">
        <f t="shared" si="1"/>
        <v>Hors climat Mediterranéen - Viticulture</v>
      </c>
      <c r="E4" s="80">
        <v>34.0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95" t="s">
        <v>196</v>
      </c>
      <c r="B5" s="95" t="s">
        <v>29</v>
      </c>
      <c r="C5" s="80" t="s">
        <v>199</v>
      </c>
      <c r="D5" s="80" t="str">
        <f t="shared" si="1"/>
        <v>Hors climat Mediterranéen - Vergers</v>
      </c>
      <c r="E5" s="80">
        <v>47.0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15.0" customHeight="1">
      <c r="A6" s="95" t="s">
        <v>196</v>
      </c>
      <c r="B6" s="95" t="s">
        <v>200</v>
      </c>
      <c r="C6" s="80" t="s">
        <v>33</v>
      </c>
      <c r="D6" s="80" t="str">
        <f t="shared" si="1"/>
        <v>Climat Sec Mediterranéen - Grandes cultures</v>
      </c>
      <c r="E6" s="80">
        <v>43.1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95" t="s">
        <v>196</v>
      </c>
      <c r="B7" s="95" t="s">
        <v>200</v>
      </c>
      <c r="C7" s="80" t="b">
        <f>IF('Eligibilité_projet'!B13="",'(ne pas modifier) BDD_REF'!B234:E234)</f>
        <v>0</v>
      </c>
      <c r="D7" s="80" t="str">
        <f t="shared" si="1"/>
        <v>Climat Sec Mediterranéen - FALSE</v>
      </c>
      <c r="E7" s="80">
        <v>49.5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95" t="s">
        <v>196</v>
      </c>
      <c r="B8" s="95" t="s">
        <v>200</v>
      </c>
      <c r="C8" s="80" t="s">
        <v>198</v>
      </c>
      <c r="D8" s="80" t="str">
        <f t="shared" si="1"/>
        <v>Climat Sec Mediterranéen - Viticulture</v>
      </c>
      <c r="E8" s="80">
        <v>34.3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95" t="s">
        <v>196</v>
      </c>
      <c r="B9" s="95" t="s">
        <v>200</v>
      </c>
      <c r="C9" s="80" t="s">
        <v>199</v>
      </c>
      <c r="D9" s="80" t="str">
        <f t="shared" si="1"/>
        <v>Climat Sec Mediterranéen - Vergers</v>
      </c>
      <c r="E9" s="80">
        <v>41.5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95" t="s">
        <v>196</v>
      </c>
      <c r="B10" s="95" t="s">
        <v>200</v>
      </c>
      <c r="C10" s="80" t="s">
        <v>201</v>
      </c>
      <c r="D10" s="80" t="str">
        <f t="shared" si="1"/>
        <v>Climat Sec Mediterranéen - Friche herbacée</v>
      </c>
      <c r="E10" s="80">
        <v>52.7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95" t="s">
        <v>202</v>
      </c>
      <c r="B11" s="95" t="s">
        <v>29</v>
      </c>
      <c r="C11" s="80" t="s">
        <v>33</v>
      </c>
      <c r="D11" s="80" t="str">
        <f t="shared" si="1"/>
        <v>Hors climat Mediterranéen - Grandes cultures</v>
      </c>
      <c r="E11" s="80">
        <f>(E5-E2)/20</f>
        <v>-0.25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95" t="s">
        <v>202</v>
      </c>
      <c r="B12" s="95" t="s">
        <v>29</v>
      </c>
      <c r="C12" s="80" t="s">
        <v>197</v>
      </c>
      <c r="D12" s="80" t="str">
        <f t="shared" si="1"/>
        <v>Hors climat Mediterranéen - Prairies permanentes</v>
      </c>
      <c r="E12" s="80">
        <f>(E5-E3)/20</f>
        <v>-1.9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95" t="s">
        <v>202</v>
      </c>
      <c r="B13" s="95" t="s">
        <v>29</v>
      </c>
      <c r="C13" s="80" t="s">
        <v>198</v>
      </c>
      <c r="D13" s="80" t="str">
        <f t="shared" si="1"/>
        <v>Hors climat Mediterranéen - Viticulture</v>
      </c>
      <c r="E13" s="80">
        <f>(E5-E4)/20</f>
        <v>0.65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95" t="s">
        <v>202</v>
      </c>
      <c r="B14" s="95" t="s">
        <v>200</v>
      </c>
      <c r="C14" s="80" t="s">
        <v>33</v>
      </c>
      <c r="D14" s="80" t="str">
        <f t="shared" si="1"/>
        <v>Climat Sec Mediterranéen - Grandes cultures</v>
      </c>
      <c r="E14" s="80">
        <f>(E9-E6)/20</f>
        <v>-0.08</v>
      </c>
      <c r="F14" s="19"/>
      <c r="G14" s="96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95" t="s">
        <v>202</v>
      </c>
      <c r="B15" s="95" t="s">
        <v>200</v>
      </c>
      <c r="C15" s="80" t="s">
        <v>197</v>
      </c>
      <c r="D15" s="80" t="str">
        <f t="shared" si="1"/>
        <v>Climat Sec Mediterranéen - Prairies permanentes</v>
      </c>
      <c r="E15" s="80">
        <f>(E9-E7)/20</f>
        <v>-0.4</v>
      </c>
      <c r="F15" s="19"/>
      <c r="G15" s="96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95" t="s">
        <v>202</v>
      </c>
      <c r="B16" s="95" t="s">
        <v>200</v>
      </c>
      <c r="C16" s="80" t="s">
        <v>198</v>
      </c>
      <c r="D16" s="80" t="str">
        <f t="shared" si="1"/>
        <v>Climat Sec Mediterranéen - Viticulture</v>
      </c>
      <c r="E16" s="80">
        <f>(E9-E8)/20</f>
        <v>0.36</v>
      </c>
      <c r="F16" s="19"/>
      <c r="G16" s="96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95" t="s">
        <v>202</v>
      </c>
      <c r="B17" s="95" t="s">
        <v>200</v>
      </c>
      <c r="C17" s="80" t="s">
        <v>201</v>
      </c>
      <c r="D17" s="80" t="str">
        <f t="shared" si="1"/>
        <v>Climat Sec Mediterranéen - Friche herbacée</v>
      </c>
      <c r="E17" s="80">
        <f>(E9-E10)/20</f>
        <v>-0.56</v>
      </c>
      <c r="F17" s="19"/>
      <c r="G17" s="96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97" t="s">
        <v>203</v>
      </c>
      <c r="B20" s="97" t="s">
        <v>25</v>
      </c>
      <c r="C20" s="97" t="s">
        <v>204</v>
      </c>
      <c r="D20" s="97" t="s">
        <v>205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ht="15.75" customHeight="1">
      <c r="A21" s="80" t="s">
        <v>206</v>
      </c>
      <c r="B21" s="80" t="s">
        <v>207</v>
      </c>
      <c r="C21" s="80" t="str">
        <f t="shared" ref="C21:C42" si="2">CONCATENATE(A21," - ",B21)</f>
        <v>Abricotier - Gobelet</v>
      </c>
      <c r="D21" s="80">
        <v>300.0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ht="15.75" customHeight="1">
      <c r="A22" s="80" t="s">
        <v>208</v>
      </c>
      <c r="B22" s="80" t="s">
        <v>207</v>
      </c>
      <c r="C22" s="80" t="str">
        <f t="shared" si="2"/>
        <v>Amandier - Gobelet</v>
      </c>
      <c r="D22" s="80">
        <v>150.0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ht="15.75" customHeight="1">
      <c r="A23" s="80" t="s">
        <v>209</v>
      </c>
      <c r="B23" s="80" t="s">
        <v>210</v>
      </c>
      <c r="C23" s="80" t="str">
        <f t="shared" si="2"/>
        <v>Cerisier de table - Axe</v>
      </c>
      <c r="D23" s="80">
        <v>600.0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ht="15.75" customHeight="1">
      <c r="A24" s="80" t="s">
        <v>211</v>
      </c>
      <c r="B24" s="80" t="s">
        <v>207</v>
      </c>
      <c r="C24" s="80" t="str">
        <f t="shared" si="2"/>
        <v>Cerisier - Gobelet</v>
      </c>
      <c r="D24" s="80">
        <v>150.0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15.75" customHeight="1">
      <c r="A25" s="80" t="s">
        <v>23</v>
      </c>
      <c r="B25" s="80" t="s">
        <v>26</v>
      </c>
      <c r="C25" s="80" t="str">
        <f t="shared" si="2"/>
        <v>Châtaignier - Plein vent</v>
      </c>
      <c r="D25" s="80">
        <v>40.0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15.75" customHeight="1">
      <c r="A26" s="80" t="s">
        <v>212</v>
      </c>
      <c r="B26" s="80" t="s">
        <v>26</v>
      </c>
      <c r="C26" s="80" t="str">
        <f t="shared" si="2"/>
        <v>Clémentinier - Plein vent</v>
      </c>
      <c r="D26" s="80">
        <v>500.0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15.75" customHeight="1">
      <c r="A27" s="80" t="s">
        <v>213</v>
      </c>
      <c r="B27" s="80" t="s">
        <v>207</v>
      </c>
      <c r="C27" s="80" t="str">
        <f t="shared" si="2"/>
        <v>Cognassier - Gobelet</v>
      </c>
      <c r="D27" s="80">
        <v>300.0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15.75" customHeight="1">
      <c r="A28" s="80" t="s">
        <v>213</v>
      </c>
      <c r="B28" s="80" t="s">
        <v>210</v>
      </c>
      <c r="C28" s="80" t="str">
        <f t="shared" si="2"/>
        <v>Cognassier - Axe</v>
      </c>
      <c r="D28" s="80">
        <v>1000.0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ht="15.75" customHeight="1">
      <c r="A29" s="80" t="s">
        <v>214</v>
      </c>
      <c r="B29" s="80" t="s">
        <v>207</v>
      </c>
      <c r="C29" s="80" t="str">
        <f t="shared" si="2"/>
        <v>Figuier - Gobelet</v>
      </c>
      <c r="D29" s="80">
        <v>200.0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ht="15.75" customHeight="1">
      <c r="A30" s="80" t="s">
        <v>215</v>
      </c>
      <c r="B30" s="80" t="s">
        <v>216</v>
      </c>
      <c r="C30" s="80" t="str">
        <f t="shared" si="2"/>
        <v>Kiwi - T-Barre</v>
      </c>
      <c r="D30" s="80">
        <v>350.0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ht="15.75" customHeight="1">
      <c r="A31" s="80" t="s">
        <v>217</v>
      </c>
      <c r="B31" s="80" t="s">
        <v>207</v>
      </c>
      <c r="C31" s="80" t="str">
        <f t="shared" si="2"/>
        <v>Noisetier - Gobelet</v>
      </c>
      <c r="D31" s="80">
        <v>250.0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ht="15.75" customHeight="1">
      <c r="A32" s="80" t="s">
        <v>218</v>
      </c>
      <c r="B32" s="80" t="s">
        <v>26</v>
      </c>
      <c r="C32" s="80" t="str">
        <f t="shared" si="2"/>
        <v>Noyer - Plein vent</v>
      </c>
      <c r="D32" s="80">
        <v>50.0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ht="15.75" customHeight="1">
      <c r="A33" s="80" t="s">
        <v>219</v>
      </c>
      <c r="B33" s="80" t="s">
        <v>210</v>
      </c>
      <c r="C33" s="80" t="str">
        <f t="shared" si="2"/>
        <v>Pêcher - Axe</v>
      </c>
      <c r="D33" s="80">
        <v>1000.0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ht="15.75" customHeight="1">
      <c r="A34" s="80" t="s">
        <v>219</v>
      </c>
      <c r="B34" s="80" t="s">
        <v>220</v>
      </c>
      <c r="C34" s="80" t="str">
        <f t="shared" si="2"/>
        <v>Pêcher - Upsilon</v>
      </c>
      <c r="D34" s="80">
        <v>500.0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15.75" customHeight="1">
      <c r="A35" s="80" t="s">
        <v>219</v>
      </c>
      <c r="B35" s="80" t="s">
        <v>221</v>
      </c>
      <c r="C35" s="80" t="str">
        <f t="shared" si="2"/>
        <v>Pêcher - Palmette</v>
      </c>
      <c r="D35" s="80">
        <v>500.0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15.75" customHeight="1">
      <c r="A36" s="80" t="s">
        <v>219</v>
      </c>
      <c r="B36" s="80" t="s">
        <v>207</v>
      </c>
      <c r="C36" s="80" t="str">
        <f t="shared" si="2"/>
        <v>Pêcher - Gobelet</v>
      </c>
      <c r="D36" s="80">
        <v>350.0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15.75" customHeight="1">
      <c r="A37" s="80" t="s">
        <v>222</v>
      </c>
      <c r="B37" s="80" t="s">
        <v>210</v>
      </c>
      <c r="C37" s="80" t="str">
        <f t="shared" si="2"/>
        <v>Poirier - Axe</v>
      </c>
      <c r="D37" s="80">
        <v>1000.0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.75" customHeight="1">
      <c r="A38" s="80" t="s">
        <v>222</v>
      </c>
      <c r="B38" s="80" t="s">
        <v>207</v>
      </c>
      <c r="C38" s="80" t="str">
        <f t="shared" si="2"/>
        <v>Poirier - Gobelet</v>
      </c>
      <c r="D38" s="80">
        <v>300.0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15.75" customHeight="1">
      <c r="A39" s="80" t="s">
        <v>223</v>
      </c>
      <c r="B39" s="80" t="s">
        <v>210</v>
      </c>
      <c r="C39" s="80" t="str">
        <f t="shared" si="2"/>
        <v>Pommier - Axe</v>
      </c>
      <c r="D39" s="80">
        <v>1000.0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15.75" customHeight="1">
      <c r="A40" s="80" t="s">
        <v>223</v>
      </c>
      <c r="B40" s="80" t="s">
        <v>207</v>
      </c>
      <c r="C40" s="80" t="str">
        <f t="shared" si="2"/>
        <v>Pommier - Gobelet</v>
      </c>
      <c r="D40" s="80">
        <v>300.0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.75" customHeight="1">
      <c r="A41" s="80" t="s">
        <v>224</v>
      </c>
      <c r="B41" s="80" t="s">
        <v>210</v>
      </c>
      <c r="C41" s="80" t="str">
        <f t="shared" si="2"/>
        <v>Prunier de table - Axe</v>
      </c>
      <c r="D41" s="80">
        <v>1000.0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15.75" customHeight="1">
      <c r="A42" s="80" t="s">
        <v>224</v>
      </c>
      <c r="B42" s="80" t="s">
        <v>207</v>
      </c>
      <c r="C42" s="80" t="str">
        <f t="shared" si="2"/>
        <v>Prunier de table - Gobelet</v>
      </c>
      <c r="D42" s="80">
        <v>300.0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.75" customHeight="1">
      <c r="A44" s="19"/>
      <c r="B44" s="98" t="s">
        <v>200</v>
      </c>
      <c r="C44" s="59"/>
      <c r="D44" s="60"/>
      <c r="E44" s="98" t="s">
        <v>225</v>
      </c>
      <c r="F44" s="59"/>
      <c r="G44" s="6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.75" customHeight="1">
      <c r="A45" s="99" t="s">
        <v>226</v>
      </c>
      <c r="B45" s="100" t="s">
        <v>227</v>
      </c>
      <c r="C45" s="93" t="s">
        <v>228</v>
      </c>
      <c r="D45" s="101" t="s">
        <v>229</v>
      </c>
      <c r="E45" s="100" t="s">
        <v>230</v>
      </c>
      <c r="F45" s="93" t="s">
        <v>231</v>
      </c>
      <c r="G45" s="101" t="s">
        <v>232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.75" customHeight="1">
      <c r="A46" s="80">
        <v>1.0</v>
      </c>
      <c r="B46" s="80">
        <v>2.4</v>
      </c>
      <c r="C46" s="80">
        <v>9.9</v>
      </c>
      <c r="D46" s="80">
        <f t="shared" ref="D46:D65" si="3">B46-C46</f>
        <v>-7.5</v>
      </c>
      <c r="E46" s="80">
        <v>2.7</v>
      </c>
      <c r="F46" s="80">
        <v>5.0</v>
      </c>
      <c r="G46" s="80">
        <f t="shared" ref="G46:G65" si="4">E46-F46</f>
        <v>-2.3</v>
      </c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.75" customHeight="1">
      <c r="A47" s="80">
        <v>2.0</v>
      </c>
      <c r="B47" s="80">
        <v>3.72</v>
      </c>
      <c r="C47" s="80">
        <v>9.9</v>
      </c>
      <c r="D47" s="80">
        <f t="shared" si="3"/>
        <v>-6.18</v>
      </c>
      <c r="E47" s="80">
        <v>4.2</v>
      </c>
      <c r="F47" s="80">
        <v>5.0</v>
      </c>
      <c r="G47" s="80">
        <f t="shared" si="4"/>
        <v>-0.8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.75" customHeight="1">
      <c r="A48" s="80">
        <v>3.0</v>
      </c>
      <c r="B48" s="80">
        <v>5.04</v>
      </c>
      <c r="C48" s="80">
        <v>9.9</v>
      </c>
      <c r="D48" s="80">
        <f t="shared" si="3"/>
        <v>-4.86</v>
      </c>
      <c r="E48" s="80">
        <v>5.6</v>
      </c>
      <c r="F48" s="80">
        <v>5.0</v>
      </c>
      <c r="G48" s="80">
        <f t="shared" si="4"/>
        <v>0.6</v>
      </c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.75" customHeight="1">
      <c r="A49" s="80">
        <v>4.0</v>
      </c>
      <c r="B49" s="80">
        <v>6.36</v>
      </c>
      <c r="C49" s="80">
        <v>9.9</v>
      </c>
      <c r="D49" s="80">
        <f t="shared" si="3"/>
        <v>-3.54</v>
      </c>
      <c r="E49" s="80">
        <v>7.1</v>
      </c>
      <c r="F49" s="80">
        <v>5.0</v>
      </c>
      <c r="G49" s="80">
        <f t="shared" si="4"/>
        <v>2.1</v>
      </c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.75" customHeight="1">
      <c r="A50" s="80">
        <v>5.0</v>
      </c>
      <c r="B50" s="80">
        <v>6.6</v>
      </c>
      <c r="C50" s="80">
        <v>9.9</v>
      </c>
      <c r="D50" s="80">
        <f t="shared" si="3"/>
        <v>-3.3</v>
      </c>
      <c r="E50" s="80">
        <v>7.4</v>
      </c>
      <c r="F50" s="80">
        <v>5.0</v>
      </c>
      <c r="G50" s="80">
        <f t="shared" si="4"/>
        <v>2.4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.75" customHeight="1">
      <c r="A51" s="80">
        <v>6.0</v>
      </c>
      <c r="B51" s="80">
        <v>7.7</v>
      </c>
      <c r="C51" s="80">
        <v>9.9</v>
      </c>
      <c r="D51" s="80">
        <f t="shared" si="3"/>
        <v>-2.2</v>
      </c>
      <c r="E51" s="80">
        <v>8.6</v>
      </c>
      <c r="F51" s="80">
        <v>5.0</v>
      </c>
      <c r="G51" s="80">
        <f t="shared" si="4"/>
        <v>3.6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.75" customHeight="1">
      <c r="A52" s="80">
        <v>7.0</v>
      </c>
      <c r="B52" s="80">
        <v>8.8</v>
      </c>
      <c r="C52" s="80">
        <v>9.9</v>
      </c>
      <c r="D52" s="80">
        <f t="shared" si="3"/>
        <v>-1.1</v>
      </c>
      <c r="E52" s="80">
        <v>9.8</v>
      </c>
      <c r="F52" s="80">
        <v>5.0</v>
      </c>
      <c r="G52" s="80">
        <f t="shared" si="4"/>
        <v>4.8</v>
      </c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.75" customHeight="1">
      <c r="A53" s="80">
        <v>8.0</v>
      </c>
      <c r="B53" s="80">
        <v>9.9</v>
      </c>
      <c r="C53" s="80">
        <v>9.9</v>
      </c>
      <c r="D53" s="80">
        <f t="shared" si="3"/>
        <v>0</v>
      </c>
      <c r="E53" s="80">
        <v>11.1</v>
      </c>
      <c r="F53" s="80">
        <v>5.0</v>
      </c>
      <c r="G53" s="80">
        <f t="shared" si="4"/>
        <v>6.1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.75" customHeight="1">
      <c r="A54" s="80">
        <v>9.0</v>
      </c>
      <c r="B54" s="80">
        <v>11.0</v>
      </c>
      <c r="C54" s="80">
        <v>9.9</v>
      </c>
      <c r="D54" s="80">
        <f t="shared" si="3"/>
        <v>1.1</v>
      </c>
      <c r="E54" s="80">
        <v>12.3</v>
      </c>
      <c r="F54" s="80">
        <v>5.0</v>
      </c>
      <c r="G54" s="80">
        <f t="shared" si="4"/>
        <v>7.3</v>
      </c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.75" customHeight="1">
      <c r="A55" s="80">
        <v>10.0</v>
      </c>
      <c r="B55" s="80">
        <v>12.1</v>
      </c>
      <c r="C55" s="80">
        <v>9.9</v>
      </c>
      <c r="D55" s="80">
        <f t="shared" si="3"/>
        <v>2.2</v>
      </c>
      <c r="E55" s="80">
        <v>13.5</v>
      </c>
      <c r="F55" s="80">
        <v>5.0</v>
      </c>
      <c r="G55" s="80">
        <f t="shared" si="4"/>
        <v>8.5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.75" customHeight="1">
      <c r="A56" s="80">
        <v>11.0</v>
      </c>
      <c r="B56" s="80">
        <v>12.46</v>
      </c>
      <c r="C56" s="80">
        <v>9.9</v>
      </c>
      <c r="D56" s="80">
        <f t="shared" si="3"/>
        <v>2.56</v>
      </c>
      <c r="E56" s="80">
        <v>13.9</v>
      </c>
      <c r="F56" s="80">
        <v>5.0</v>
      </c>
      <c r="G56" s="80">
        <f t="shared" si="4"/>
        <v>8.9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15.75" customHeight="1">
      <c r="A57" s="80">
        <v>12.0</v>
      </c>
      <c r="B57" s="80">
        <v>12.82</v>
      </c>
      <c r="C57" s="80">
        <v>9.9</v>
      </c>
      <c r="D57" s="80">
        <f t="shared" si="3"/>
        <v>2.92</v>
      </c>
      <c r="E57" s="80">
        <v>14.3</v>
      </c>
      <c r="F57" s="80">
        <v>5.0</v>
      </c>
      <c r="G57" s="80">
        <f t="shared" si="4"/>
        <v>9.3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15.75" customHeight="1">
      <c r="A58" s="80">
        <v>13.0</v>
      </c>
      <c r="B58" s="80">
        <v>13.18</v>
      </c>
      <c r="C58" s="80">
        <v>9.9</v>
      </c>
      <c r="D58" s="80">
        <f t="shared" si="3"/>
        <v>3.28</v>
      </c>
      <c r="E58" s="80">
        <v>14.7</v>
      </c>
      <c r="F58" s="80">
        <v>5.0</v>
      </c>
      <c r="G58" s="80">
        <f t="shared" si="4"/>
        <v>9.7</v>
      </c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5.75" customHeight="1">
      <c r="A59" s="80">
        <v>14.0</v>
      </c>
      <c r="B59" s="80">
        <v>13.54</v>
      </c>
      <c r="C59" s="80">
        <v>9.9</v>
      </c>
      <c r="D59" s="80">
        <f t="shared" si="3"/>
        <v>3.64</v>
      </c>
      <c r="E59" s="80">
        <v>15.1</v>
      </c>
      <c r="F59" s="80">
        <v>5.0</v>
      </c>
      <c r="G59" s="80">
        <f t="shared" si="4"/>
        <v>10.1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.75" customHeight="1">
      <c r="A60" s="80">
        <v>15.0</v>
      </c>
      <c r="B60" s="80">
        <v>13.9</v>
      </c>
      <c r="C60" s="80">
        <v>9.9</v>
      </c>
      <c r="D60" s="80">
        <f t="shared" si="3"/>
        <v>4</v>
      </c>
      <c r="E60" s="80">
        <v>15.6</v>
      </c>
      <c r="F60" s="80">
        <v>5.0</v>
      </c>
      <c r="G60" s="80">
        <f t="shared" si="4"/>
        <v>10.6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.75" customHeight="1">
      <c r="A61" s="80">
        <v>16.0</v>
      </c>
      <c r="B61" s="80">
        <v>13.98</v>
      </c>
      <c r="C61" s="80">
        <v>9.9</v>
      </c>
      <c r="D61" s="80">
        <f t="shared" si="3"/>
        <v>4.08</v>
      </c>
      <c r="E61" s="80">
        <v>15.6</v>
      </c>
      <c r="F61" s="80">
        <v>5.0</v>
      </c>
      <c r="G61" s="80">
        <f t="shared" si="4"/>
        <v>10.6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.75" customHeight="1">
      <c r="A62" s="80">
        <v>17.0</v>
      </c>
      <c r="B62" s="80">
        <v>14.06</v>
      </c>
      <c r="C62" s="80">
        <v>9.9</v>
      </c>
      <c r="D62" s="80">
        <f t="shared" si="3"/>
        <v>4.16</v>
      </c>
      <c r="E62" s="80">
        <v>15.7</v>
      </c>
      <c r="F62" s="80">
        <v>5.0</v>
      </c>
      <c r="G62" s="80">
        <f t="shared" si="4"/>
        <v>10.7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.75" customHeight="1">
      <c r="A63" s="80">
        <v>18.0</v>
      </c>
      <c r="B63" s="80">
        <v>14.14</v>
      </c>
      <c r="C63" s="80">
        <v>9.9</v>
      </c>
      <c r="D63" s="80">
        <f t="shared" si="3"/>
        <v>4.24</v>
      </c>
      <c r="E63" s="80">
        <v>15.8</v>
      </c>
      <c r="F63" s="80">
        <v>5.0</v>
      </c>
      <c r="G63" s="80">
        <f t="shared" si="4"/>
        <v>10.8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ht="15.75" customHeight="1">
      <c r="A64" s="80">
        <v>19.0</v>
      </c>
      <c r="B64" s="80">
        <v>14.22</v>
      </c>
      <c r="C64" s="80">
        <v>9.9</v>
      </c>
      <c r="D64" s="80">
        <f t="shared" si="3"/>
        <v>4.32</v>
      </c>
      <c r="E64" s="80">
        <v>15.9</v>
      </c>
      <c r="F64" s="80">
        <v>5.0</v>
      </c>
      <c r="G64" s="80">
        <f t="shared" si="4"/>
        <v>10.9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ht="15.75" customHeight="1">
      <c r="A65" s="80">
        <v>20.0</v>
      </c>
      <c r="B65" s="80">
        <v>14.3</v>
      </c>
      <c r="C65" s="80">
        <v>9.9</v>
      </c>
      <c r="D65" s="80">
        <f t="shared" si="3"/>
        <v>4.4</v>
      </c>
      <c r="E65" s="80">
        <v>16.0</v>
      </c>
      <c r="F65" s="80">
        <v>5.0</v>
      </c>
      <c r="G65" s="80">
        <f t="shared" si="4"/>
        <v>11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ht="15.75" customHeight="1">
      <c r="A67" s="102" t="s">
        <v>233</v>
      </c>
      <c r="B67" s="102" t="s">
        <v>32</v>
      </c>
      <c r="C67" s="102" t="s">
        <v>234</v>
      </c>
      <c r="D67" s="102" t="s">
        <v>235</v>
      </c>
      <c r="E67" s="102" t="s">
        <v>236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ht="15.75" customHeight="1">
      <c r="A68" s="103">
        <v>10.0</v>
      </c>
      <c r="B68" s="80" t="s">
        <v>33</v>
      </c>
      <c r="C68" s="95" t="s">
        <v>200</v>
      </c>
      <c r="D68" s="80" t="str">
        <f t="shared" ref="D68:D133" si="5">CONCATENATE(A68," - ",B68,"-",C68)</f>
        <v>10 - Grandes cultures-Climat Sec Mediterranéen</v>
      </c>
      <c r="E68" s="104">
        <f>SUM(B$46:B$55)/11</f>
        <v>6.692727273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ht="15.75" customHeight="1">
      <c r="A69" s="103">
        <v>11.0</v>
      </c>
      <c r="B69" s="80" t="s">
        <v>33</v>
      </c>
      <c r="C69" s="95" t="s">
        <v>200</v>
      </c>
      <c r="D69" s="80" t="str">
        <f t="shared" si="5"/>
        <v>11 - Grandes cultures-Climat Sec Mediterranéen</v>
      </c>
      <c r="E69" s="104">
        <f>SUM(B$46:B$56)/12</f>
        <v>7.173333333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ht="15.75" customHeight="1">
      <c r="A70" s="103">
        <v>12.0</v>
      </c>
      <c r="B70" s="80" t="s">
        <v>33</v>
      </c>
      <c r="C70" s="95" t="s">
        <v>200</v>
      </c>
      <c r="D70" s="80" t="str">
        <f t="shared" si="5"/>
        <v>12 - Grandes cultures-Climat Sec Mediterranéen</v>
      </c>
      <c r="E70" s="104">
        <f>SUM(B$46:B$57)/(A70+1)</f>
        <v>7.607692308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ht="15.75" customHeight="1">
      <c r="A71" s="103">
        <v>13.0</v>
      </c>
      <c r="B71" s="80" t="s">
        <v>33</v>
      </c>
      <c r="C71" s="95" t="s">
        <v>200</v>
      </c>
      <c r="D71" s="80" t="str">
        <f t="shared" si="5"/>
        <v>13 - Grandes cultures-Climat Sec Mediterranéen</v>
      </c>
      <c r="E71" s="104">
        <f>SUM(B$46:B$58)/14</f>
        <v>8.005714286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ht="15.75" customHeight="1">
      <c r="A72" s="103">
        <v>14.0</v>
      </c>
      <c r="B72" s="80" t="s">
        <v>33</v>
      </c>
      <c r="C72" s="95" t="s">
        <v>200</v>
      </c>
      <c r="D72" s="80" t="str">
        <f t="shared" si="5"/>
        <v>14 - Grandes cultures-Climat Sec Mediterranéen</v>
      </c>
      <c r="E72" s="104">
        <f>SUM(B$46:B$59)/15</f>
        <v>8.374666667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ht="15.75" customHeight="1">
      <c r="A73" s="103">
        <v>15.0</v>
      </c>
      <c r="B73" s="80" t="s">
        <v>33</v>
      </c>
      <c r="C73" s="95" t="s">
        <v>200</v>
      </c>
      <c r="D73" s="80" t="str">
        <f t="shared" si="5"/>
        <v>15 - Grandes cultures-Climat Sec Mediterranéen</v>
      </c>
      <c r="E73" s="104">
        <f>SUM(B$46:B$60)/16</f>
        <v>8.72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ht="15.75" customHeight="1">
      <c r="A74" s="103">
        <v>16.0</v>
      </c>
      <c r="B74" s="80" t="s">
        <v>33</v>
      </c>
      <c r="C74" s="95" t="s">
        <v>200</v>
      </c>
      <c r="D74" s="80" t="str">
        <f t="shared" si="5"/>
        <v>16 - Grandes cultures-Climat Sec Mediterranéen</v>
      </c>
      <c r="E74" s="104">
        <f>SUM(B$46:B$61)/17</f>
        <v>9.029411765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ht="15.75" customHeight="1">
      <c r="A75" s="103">
        <v>17.0</v>
      </c>
      <c r="B75" s="80" t="s">
        <v>33</v>
      </c>
      <c r="C75" s="95" t="s">
        <v>200</v>
      </c>
      <c r="D75" s="80" t="str">
        <f t="shared" si="5"/>
        <v>17 - Grandes cultures-Climat Sec Mediterranéen</v>
      </c>
      <c r="E75" s="104">
        <f>SUM(B$46:B$62)/18</f>
        <v>9.308888889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ht="15.75" customHeight="1">
      <c r="A76" s="103">
        <v>18.0</v>
      </c>
      <c r="B76" s="80" t="s">
        <v>33</v>
      </c>
      <c r="C76" s="95" t="s">
        <v>200</v>
      </c>
      <c r="D76" s="80" t="str">
        <f t="shared" si="5"/>
        <v>18 - Grandes cultures-Climat Sec Mediterranéen</v>
      </c>
      <c r="E76" s="104">
        <f>SUM(B$46:B$63)/19</f>
        <v>9.563157895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ht="15.75" customHeight="1">
      <c r="A77" s="103">
        <v>19.0</v>
      </c>
      <c r="B77" s="80" t="s">
        <v>33</v>
      </c>
      <c r="C77" s="95" t="s">
        <v>200</v>
      </c>
      <c r="D77" s="80" t="str">
        <f t="shared" si="5"/>
        <v>19 - Grandes cultures-Climat Sec Mediterranéen</v>
      </c>
      <c r="E77" s="104">
        <f>SUM(B$46:B$64)/20</f>
        <v>9.796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ht="15.75" customHeight="1">
      <c r="A78" s="103">
        <v>20.0</v>
      </c>
      <c r="B78" s="80" t="s">
        <v>33</v>
      </c>
      <c r="C78" s="95" t="s">
        <v>200</v>
      </c>
      <c r="D78" s="80" t="str">
        <f t="shared" si="5"/>
        <v>20 - Grandes cultures-Climat Sec Mediterranéen</v>
      </c>
      <c r="E78" s="104">
        <f>SUM(B$46:B$65)/21</f>
        <v>10.01047619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ht="15.75" customHeight="1">
      <c r="A79" s="103">
        <v>10.0</v>
      </c>
      <c r="B79" s="80" t="s">
        <v>197</v>
      </c>
      <c r="C79" s="95" t="s">
        <v>200</v>
      </c>
      <c r="D79" s="80" t="str">
        <f t="shared" si="5"/>
        <v>10 - Prairies permanentes-Climat Sec Mediterranéen</v>
      </c>
      <c r="E79" s="104">
        <f>SUM(B$46:B$55)/11</f>
        <v>6.692727273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ht="15.75" customHeight="1">
      <c r="A80" s="103">
        <v>11.0</v>
      </c>
      <c r="B80" s="80" t="s">
        <v>197</v>
      </c>
      <c r="C80" s="95" t="s">
        <v>200</v>
      </c>
      <c r="D80" s="80" t="str">
        <f t="shared" si="5"/>
        <v>11 - Prairies permanentes-Climat Sec Mediterranéen</v>
      </c>
      <c r="E80" s="104">
        <f>SUM(B$46:B$56)/12</f>
        <v>7.173333333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>
      <c r="A81" s="103">
        <v>12.0</v>
      </c>
      <c r="B81" s="80" t="s">
        <v>197</v>
      </c>
      <c r="C81" s="95" t="s">
        <v>200</v>
      </c>
      <c r="D81" s="80" t="str">
        <f t="shared" si="5"/>
        <v>12 - Prairies permanentes-Climat Sec Mediterranéen</v>
      </c>
      <c r="E81" s="104">
        <f>SUM(B$46:B$57)/(A81+1)</f>
        <v>7.607692308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ht="15.75" customHeight="1">
      <c r="A82" s="103">
        <v>13.0</v>
      </c>
      <c r="B82" s="80" t="s">
        <v>197</v>
      </c>
      <c r="C82" s="95" t="s">
        <v>200</v>
      </c>
      <c r="D82" s="80" t="str">
        <f t="shared" si="5"/>
        <v>13 - Prairies permanentes-Climat Sec Mediterranéen</v>
      </c>
      <c r="E82" s="104">
        <f>SUM(B$46:B$58)/14</f>
        <v>8.005714286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ht="15.75" customHeight="1">
      <c r="A83" s="103">
        <v>14.0</v>
      </c>
      <c r="B83" s="80" t="s">
        <v>197</v>
      </c>
      <c r="C83" s="95" t="s">
        <v>200</v>
      </c>
      <c r="D83" s="80" t="str">
        <f t="shared" si="5"/>
        <v>14 - Prairies permanentes-Climat Sec Mediterranéen</v>
      </c>
      <c r="E83" s="104">
        <f>SUM(B$46:B$59)/15</f>
        <v>8.374666667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ht="15.75" customHeight="1">
      <c r="A84" s="103">
        <v>15.0</v>
      </c>
      <c r="B84" s="80" t="s">
        <v>197</v>
      </c>
      <c r="C84" s="95" t="s">
        <v>200</v>
      </c>
      <c r="D84" s="80" t="str">
        <f t="shared" si="5"/>
        <v>15 - Prairies permanentes-Climat Sec Mediterranéen</v>
      </c>
      <c r="E84" s="104">
        <f>SUM(B$46:B$60)/16</f>
        <v>8.72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ht="15.75" customHeight="1">
      <c r="A85" s="103">
        <v>16.0</v>
      </c>
      <c r="B85" s="80" t="s">
        <v>197</v>
      </c>
      <c r="C85" s="95" t="s">
        <v>200</v>
      </c>
      <c r="D85" s="80" t="str">
        <f t="shared" si="5"/>
        <v>16 - Prairies permanentes-Climat Sec Mediterranéen</v>
      </c>
      <c r="E85" s="104">
        <f>SUM(B$46:B$61)/17</f>
        <v>9.029411765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ht="15.75" customHeight="1">
      <c r="A86" s="103">
        <v>17.0</v>
      </c>
      <c r="B86" s="80" t="s">
        <v>197</v>
      </c>
      <c r="C86" s="95" t="s">
        <v>200</v>
      </c>
      <c r="D86" s="80" t="str">
        <f t="shared" si="5"/>
        <v>17 - Prairies permanentes-Climat Sec Mediterranéen</v>
      </c>
      <c r="E86" s="104">
        <f>SUM(B$46:B$62)/18</f>
        <v>9.308888889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ht="15.75" customHeight="1">
      <c r="A87" s="103">
        <v>18.0</v>
      </c>
      <c r="B87" s="80" t="s">
        <v>197</v>
      </c>
      <c r="C87" s="95" t="s">
        <v>200</v>
      </c>
      <c r="D87" s="80" t="str">
        <f t="shared" si="5"/>
        <v>18 - Prairies permanentes-Climat Sec Mediterranéen</v>
      </c>
      <c r="E87" s="104">
        <f>SUM(B$46:B$63)/19</f>
        <v>9.563157895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ht="15.75" customHeight="1">
      <c r="A88" s="103">
        <v>19.0</v>
      </c>
      <c r="B88" s="80" t="s">
        <v>197</v>
      </c>
      <c r="C88" s="95" t="s">
        <v>200</v>
      </c>
      <c r="D88" s="80" t="str">
        <f t="shared" si="5"/>
        <v>19 - Prairies permanentes-Climat Sec Mediterranéen</v>
      </c>
      <c r="E88" s="104">
        <f>SUM(B$46:B$64)/20</f>
        <v>9.796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ht="15.75" customHeight="1">
      <c r="A89" s="103">
        <v>20.0</v>
      </c>
      <c r="B89" s="80" t="s">
        <v>197</v>
      </c>
      <c r="C89" s="95" t="s">
        <v>200</v>
      </c>
      <c r="D89" s="80" t="str">
        <f t="shared" si="5"/>
        <v>20 - Prairies permanentes-Climat Sec Mediterranéen</v>
      </c>
      <c r="E89" s="104">
        <f>SUM(B$46:B$65)/21</f>
        <v>10.01047619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ht="15.75" customHeight="1">
      <c r="A90" s="103">
        <v>10.0</v>
      </c>
      <c r="B90" s="80" t="s">
        <v>198</v>
      </c>
      <c r="C90" s="95" t="s">
        <v>200</v>
      </c>
      <c r="D90" s="80" t="str">
        <f t="shared" si="5"/>
        <v>10 - Viticulture-Climat Sec Mediterranéen</v>
      </c>
      <c r="E90" s="104">
        <f>SUM(D46:D55)/11</f>
        <v>-2.307272727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ht="15.75" customHeight="1">
      <c r="A91" s="103">
        <v>11.0</v>
      </c>
      <c r="B91" s="80" t="s">
        <v>198</v>
      </c>
      <c r="C91" s="95" t="s">
        <v>200</v>
      </c>
      <c r="D91" s="80" t="str">
        <f t="shared" si="5"/>
        <v>11 - Viticulture-Climat Sec Mediterranéen</v>
      </c>
      <c r="E91" s="104">
        <f>SUM(D46:D56)/12</f>
        <v>-1.901666667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ht="15.75" customHeight="1">
      <c r="A92" s="103">
        <v>12.0</v>
      </c>
      <c r="B92" s="80" t="s">
        <v>198</v>
      </c>
      <c r="C92" s="95" t="s">
        <v>200</v>
      </c>
      <c r="D92" s="80" t="str">
        <f t="shared" si="5"/>
        <v>12 - Viticulture-Climat Sec Mediterranéen</v>
      </c>
      <c r="E92" s="104">
        <f>SUM(D46:D57)/13</f>
        <v>-1.530769231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ht="15.75" customHeight="1">
      <c r="A93" s="103">
        <v>13.0</v>
      </c>
      <c r="B93" s="80" t="s">
        <v>198</v>
      </c>
      <c r="C93" s="95" t="s">
        <v>200</v>
      </c>
      <c r="D93" s="80" t="str">
        <f t="shared" si="5"/>
        <v>13 - Viticulture-Climat Sec Mediterranéen</v>
      </c>
      <c r="E93" s="104">
        <f>SUM(D46:D58)/14</f>
        <v>-1.187142857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ht="15.75" customHeight="1">
      <c r="A94" s="103">
        <v>14.0</v>
      </c>
      <c r="B94" s="80" t="s">
        <v>198</v>
      </c>
      <c r="C94" s="95" t="s">
        <v>200</v>
      </c>
      <c r="D94" s="80" t="str">
        <f t="shared" si="5"/>
        <v>14 - Viticulture-Climat Sec Mediterranéen</v>
      </c>
      <c r="E94" s="104">
        <f>SUM(D46:D59)/15</f>
        <v>-0.8653333333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ht="15.75" customHeight="1">
      <c r="A95" s="103">
        <v>15.0</v>
      </c>
      <c r="B95" s="80" t="s">
        <v>198</v>
      </c>
      <c r="C95" s="95" t="s">
        <v>200</v>
      </c>
      <c r="D95" s="80" t="str">
        <f t="shared" si="5"/>
        <v>15 - Viticulture-Climat Sec Mediterranéen</v>
      </c>
      <c r="E95" s="104">
        <f>SUM(D46:D60)/16</f>
        <v>-0.56125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ht="15.75" customHeight="1">
      <c r="A96" s="103">
        <v>16.0</v>
      </c>
      <c r="B96" s="80" t="s">
        <v>198</v>
      </c>
      <c r="C96" s="95" t="s">
        <v>200</v>
      </c>
      <c r="D96" s="80" t="str">
        <f t="shared" si="5"/>
        <v>16 - Viticulture-Climat Sec Mediterranéen</v>
      </c>
      <c r="E96" s="104">
        <f>SUM(D46:D61)/17</f>
        <v>-0.2882352941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ht="15.75" customHeight="1">
      <c r="A97" s="103">
        <v>17.0</v>
      </c>
      <c r="B97" s="80" t="s">
        <v>198</v>
      </c>
      <c r="C97" s="95" t="s">
        <v>200</v>
      </c>
      <c r="D97" s="80" t="str">
        <f t="shared" si="5"/>
        <v>17 - Viticulture-Climat Sec Mediterranéen</v>
      </c>
      <c r="E97" s="104">
        <f>SUM(D46:D62)/18</f>
        <v>-0.04111111111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ht="15.75" customHeight="1">
      <c r="A98" s="103">
        <v>18.0</v>
      </c>
      <c r="B98" s="80" t="s">
        <v>198</v>
      </c>
      <c r="C98" s="95" t="s">
        <v>200</v>
      </c>
      <c r="D98" s="80" t="str">
        <f t="shared" si="5"/>
        <v>18 - Viticulture-Climat Sec Mediterranéen</v>
      </c>
      <c r="E98" s="104">
        <f>SUM(D46:D63)/19</f>
        <v>0.1842105263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ht="15.75" customHeight="1">
      <c r="A99" s="103">
        <v>19.0</v>
      </c>
      <c r="B99" s="80" t="s">
        <v>198</v>
      </c>
      <c r="C99" s="95" t="s">
        <v>200</v>
      </c>
      <c r="D99" s="80" t="str">
        <f t="shared" si="5"/>
        <v>19 - Viticulture-Climat Sec Mediterranéen</v>
      </c>
      <c r="E99" s="104">
        <f>SUM(D46:D64)/20</f>
        <v>0.391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ht="15.75" customHeight="1">
      <c r="A100" s="103">
        <v>20.0</v>
      </c>
      <c r="B100" s="80" t="s">
        <v>198</v>
      </c>
      <c r="C100" s="95" t="s">
        <v>200</v>
      </c>
      <c r="D100" s="80" t="str">
        <f t="shared" si="5"/>
        <v>20 - Viticulture-Climat Sec Mediterranéen</v>
      </c>
      <c r="E100" s="104">
        <f>SUM(D46:D65)/21</f>
        <v>0.5819047619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ht="15.75" customHeight="1">
      <c r="A101" s="103">
        <v>10.0</v>
      </c>
      <c r="B101" s="80" t="s">
        <v>33</v>
      </c>
      <c r="C101" s="95" t="s">
        <v>29</v>
      </c>
      <c r="D101" s="80" t="str">
        <f t="shared" si="5"/>
        <v>10 - Grandes cultures-Hors climat Mediterranéen</v>
      </c>
      <c r="E101" s="104">
        <f>SUM(E$46:E$55)/11</f>
        <v>7.481818182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ht="15.75" customHeight="1">
      <c r="A102" s="103">
        <v>11.0</v>
      </c>
      <c r="B102" s="80" t="s">
        <v>33</v>
      </c>
      <c r="C102" s="95" t="s">
        <v>29</v>
      </c>
      <c r="D102" s="80" t="str">
        <f t="shared" si="5"/>
        <v>11 - Grandes cultures-Hors climat Mediterranéen</v>
      </c>
      <c r="E102" s="104">
        <f>SUM(E$46:E$56)/12</f>
        <v>8.016666667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ht="15.75" customHeight="1">
      <c r="A103" s="103">
        <v>12.0</v>
      </c>
      <c r="B103" s="80" t="s">
        <v>33</v>
      </c>
      <c r="C103" s="95" t="s">
        <v>29</v>
      </c>
      <c r="D103" s="80" t="str">
        <f t="shared" si="5"/>
        <v>12 - Grandes cultures-Hors climat Mediterranéen</v>
      </c>
      <c r="E103" s="104">
        <f>SUM(E$46:E$57)/(A103+1)</f>
        <v>8.5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ht="15.75" customHeight="1">
      <c r="A104" s="103">
        <v>13.0</v>
      </c>
      <c r="B104" s="80" t="s">
        <v>33</v>
      </c>
      <c r="C104" s="95" t="s">
        <v>29</v>
      </c>
      <c r="D104" s="80" t="str">
        <f t="shared" si="5"/>
        <v>13 - Grandes cultures-Hors climat Mediterranéen</v>
      </c>
      <c r="E104" s="104">
        <f>SUM(E$46:E$58)/14</f>
        <v>8.942857143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ht="15.75" customHeight="1">
      <c r="A105" s="103">
        <v>14.0</v>
      </c>
      <c r="B105" s="80" t="s">
        <v>33</v>
      </c>
      <c r="C105" s="95" t="s">
        <v>29</v>
      </c>
      <c r="D105" s="80" t="str">
        <f t="shared" si="5"/>
        <v>14 - Grandes cultures-Hors climat Mediterranéen</v>
      </c>
      <c r="E105" s="104">
        <f>SUM(E$46:E$59)/15</f>
        <v>9.353333333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ht="15.75" customHeight="1">
      <c r="A106" s="103">
        <v>15.0</v>
      </c>
      <c r="B106" s="80" t="s">
        <v>33</v>
      </c>
      <c r="C106" s="95" t="s">
        <v>29</v>
      </c>
      <c r="D106" s="80" t="str">
        <f t="shared" si="5"/>
        <v>15 - Grandes cultures-Hors climat Mediterranéen</v>
      </c>
      <c r="E106" s="104">
        <f>SUM(E$46:E$60)/16</f>
        <v>9.74375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ht="15.75" customHeight="1">
      <c r="A107" s="103">
        <v>16.0</v>
      </c>
      <c r="B107" s="80" t="s">
        <v>33</v>
      </c>
      <c r="C107" s="95" t="s">
        <v>29</v>
      </c>
      <c r="D107" s="80" t="str">
        <f t="shared" si="5"/>
        <v>16 - Grandes cultures-Hors climat Mediterranéen</v>
      </c>
      <c r="E107" s="104">
        <f>SUM(E$46:E$61)/17</f>
        <v>10.08823529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ht="15.75" customHeight="1">
      <c r="A108" s="103">
        <v>17.0</v>
      </c>
      <c r="B108" s="80" t="s">
        <v>33</v>
      </c>
      <c r="C108" s="95" t="s">
        <v>29</v>
      </c>
      <c r="D108" s="80" t="str">
        <f t="shared" si="5"/>
        <v>17 - Grandes cultures-Hors climat Mediterranéen</v>
      </c>
      <c r="E108" s="104">
        <f>SUM(E$46:E$62)/18</f>
        <v>10.4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ht="15.75" customHeight="1">
      <c r="A109" s="103">
        <v>18.0</v>
      </c>
      <c r="B109" s="80" t="s">
        <v>33</v>
      </c>
      <c r="C109" s="95" t="s">
        <v>29</v>
      </c>
      <c r="D109" s="80" t="str">
        <f t="shared" si="5"/>
        <v>18 - Grandes cultures-Hors climat Mediterranéen</v>
      </c>
      <c r="E109" s="104">
        <f>SUM(E$46:E$63)/19</f>
        <v>10.68421053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ht="15.75" customHeight="1">
      <c r="A110" s="103">
        <v>19.0</v>
      </c>
      <c r="B110" s="80" t="s">
        <v>33</v>
      </c>
      <c r="C110" s="95" t="s">
        <v>29</v>
      </c>
      <c r="D110" s="80" t="str">
        <f t="shared" si="5"/>
        <v>19 - Grandes cultures-Hors climat Mediterranéen</v>
      </c>
      <c r="E110" s="104">
        <f>SUM(E$46:E$64)/20</f>
        <v>10.945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ht="15.75" customHeight="1">
      <c r="A111" s="103">
        <v>20.0</v>
      </c>
      <c r="B111" s="80" t="s">
        <v>33</v>
      </c>
      <c r="C111" s="95" t="s">
        <v>29</v>
      </c>
      <c r="D111" s="80" t="str">
        <f t="shared" si="5"/>
        <v>20 - Grandes cultures-Hors climat Mediterranéen</v>
      </c>
      <c r="E111" s="104">
        <f>SUM(E$46:E$65)/21</f>
        <v>11.18571429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ht="15.75" customHeight="1">
      <c r="A112" s="103">
        <v>10.0</v>
      </c>
      <c r="B112" s="80" t="s">
        <v>197</v>
      </c>
      <c r="C112" s="95" t="s">
        <v>29</v>
      </c>
      <c r="D112" s="80" t="str">
        <f t="shared" si="5"/>
        <v>10 - Prairies permanentes-Hors climat Mediterranéen</v>
      </c>
      <c r="E112" s="104">
        <f>SUM(E$46:E$55)/11</f>
        <v>7.481818182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ht="15.75" customHeight="1">
      <c r="A113" s="103">
        <v>11.0</v>
      </c>
      <c r="B113" s="80" t="s">
        <v>197</v>
      </c>
      <c r="C113" s="95" t="s">
        <v>29</v>
      </c>
      <c r="D113" s="80" t="str">
        <f t="shared" si="5"/>
        <v>11 - Prairies permanentes-Hors climat Mediterranéen</v>
      </c>
      <c r="E113" s="104">
        <f>SUM(E$46:E$56)/12</f>
        <v>8.016666667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ht="15.75" customHeight="1">
      <c r="A114" s="103">
        <v>12.0</v>
      </c>
      <c r="B114" s="80" t="s">
        <v>197</v>
      </c>
      <c r="C114" s="95" t="s">
        <v>29</v>
      </c>
      <c r="D114" s="80" t="str">
        <f t="shared" si="5"/>
        <v>12 - Prairies permanentes-Hors climat Mediterranéen</v>
      </c>
      <c r="E114" s="104">
        <f>SUM(E$46:E$57)/(A114+1)</f>
        <v>8.5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ht="15.75" customHeight="1">
      <c r="A115" s="103">
        <v>13.0</v>
      </c>
      <c r="B115" s="80" t="s">
        <v>197</v>
      </c>
      <c r="C115" s="95" t="s">
        <v>29</v>
      </c>
      <c r="D115" s="80" t="str">
        <f t="shared" si="5"/>
        <v>13 - Prairies permanentes-Hors climat Mediterranéen</v>
      </c>
      <c r="E115" s="104">
        <f>SUM(E$46:E$58)/14</f>
        <v>8.942857143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ht="15.75" customHeight="1">
      <c r="A116" s="103">
        <v>14.0</v>
      </c>
      <c r="B116" s="80" t="s">
        <v>197</v>
      </c>
      <c r="C116" s="95" t="s">
        <v>29</v>
      </c>
      <c r="D116" s="80" t="str">
        <f t="shared" si="5"/>
        <v>14 - Prairies permanentes-Hors climat Mediterranéen</v>
      </c>
      <c r="E116" s="104">
        <f>SUM(E$46:E$59)/15</f>
        <v>9.353333333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ht="15.75" customHeight="1">
      <c r="A117" s="103">
        <v>15.0</v>
      </c>
      <c r="B117" s="80" t="s">
        <v>197</v>
      </c>
      <c r="C117" s="95" t="s">
        <v>29</v>
      </c>
      <c r="D117" s="80" t="str">
        <f t="shared" si="5"/>
        <v>15 - Prairies permanentes-Hors climat Mediterranéen</v>
      </c>
      <c r="E117" s="104">
        <f>SUM(E$46:E$60)/16</f>
        <v>9.74375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ht="15.75" customHeight="1">
      <c r="A118" s="103">
        <v>16.0</v>
      </c>
      <c r="B118" s="80" t="s">
        <v>197</v>
      </c>
      <c r="C118" s="95" t="s">
        <v>29</v>
      </c>
      <c r="D118" s="80" t="str">
        <f t="shared" si="5"/>
        <v>16 - Prairies permanentes-Hors climat Mediterranéen</v>
      </c>
      <c r="E118" s="104">
        <f>SUM(E$46:E$61)/17</f>
        <v>10.08823529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ht="15.75" customHeight="1">
      <c r="A119" s="103">
        <v>17.0</v>
      </c>
      <c r="B119" s="80" t="s">
        <v>197</v>
      </c>
      <c r="C119" s="95" t="s">
        <v>29</v>
      </c>
      <c r="D119" s="80" t="str">
        <f t="shared" si="5"/>
        <v>17 - Prairies permanentes-Hors climat Mediterranéen</v>
      </c>
      <c r="E119" s="104">
        <f>SUM(E$46:E$62)/18</f>
        <v>10.4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ht="15.75" customHeight="1">
      <c r="A120" s="103">
        <v>18.0</v>
      </c>
      <c r="B120" s="80" t="s">
        <v>197</v>
      </c>
      <c r="C120" s="95" t="s">
        <v>29</v>
      </c>
      <c r="D120" s="80" t="str">
        <f t="shared" si="5"/>
        <v>18 - Prairies permanentes-Hors climat Mediterranéen</v>
      </c>
      <c r="E120" s="104">
        <f>SUM(E$46:E$63)/19</f>
        <v>10.68421053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ht="15.75" customHeight="1">
      <c r="A121" s="103">
        <v>19.0</v>
      </c>
      <c r="B121" s="80" t="s">
        <v>197</v>
      </c>
      <c r="C121" s="95" t="s">
        <v>29</v>
      </c>
      <c r="D121" s="80" t="str">
        <f t="shared" si="5"/>
        <v>19 - Prairies permanentes-Hors climat Mediterranéen</v>
      </c>
      <c r="E121" s="104">
        <f>SUM(E$46:E$64)/20</f>
        <v>10.945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ht="15.75" customHeight="1">
      <c r="A122" s="103">
        <v>20.0</v>
      </c>
      <c r="B122" s="80" t="s">
        <v>197</v>
      </c>
      <c r="C122" s="95" t="s">
        <v>29</v>
      </c>
      <c r="D122" s="80" t="str">
        <f t="shared" si="5"/>
        <v>20 - Prairies permanentes-Hors climat Mediterranéen</v>
      </c>
      <c r="E122" s="104">
        <f>SUM(E$46:E$65)/21</f>
        <v>11.18571429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ht="15.75" customHeight="1">
      <c r="A123" s="103">
        <v>10.0</v>
      </c>
      <c r="B123" s="80" t="s">
        <v>198</v>
      </c>
      <c r="C123" s="95" t="s">
        <v>29</v>
      </c>
      <c r="D123" s="80" t="str">
        <f t="shared" si="5"/>
        <v>10 - Viticulture-Hors climat Mediterranéen</v>
      </c>
      <c r="E123" s="104">
        <f>SUM(G$46:G$55)/11</f>
        <v>2.936363636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ht="15.75" customHeight="1">
      <c r="A124" s="103">
        <v>11.0</v>
      </c>
      <c r="B124" s="80" t="s">
        <v>198</v>
      </c>
      <c r="C124" s="95" t="s">
        <v>29</v>
      </c>
      <c r="D124" s="80" t="str">
        <f t="shared" si="5"/>
        <v>11 - Viticulture-Hors climat Mediterranéen</v>
      </c>
      <c r="E124" s="104">
        <f>SUM(G$46:G$56)/12</f>
        <v>3.433333333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ht="15.75" customHeight="1">
      <c r="A125" s="103">
        <v>12.0</v>
      </c>
      <c r="B125" s="80" t="s">
        <v>198</v>
      </c>
      <c r="C125" s="95" t="s">
        <v>29</v>
      </c>
      <c r="D125" s="80" t="str">
        <f t="shared" si="5"/>
        <v>12 - Viticulture-Hors climat Mediterranéen</v>
      </c>
      <c r="E125" s="104">
        <f>SUM(G$46:G$57)/(A125+1)</f>
        <v>3.884615385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ht="15.75" customHeight="1">
      <c r="A126" s="103">
        <v>13.0</v>
      </c>
      <c r="B126" s="80" t="s">
        <v>198</v>
      </c>
      <c r="C126" s="95" t="s">
        <v>29</v>
      </c>
      <c r="D126" s="80" t="str">
        <f t="shared" si="5"/>
        <v>13 - Viticulture-Hors climat Mediterranéen</v>
      </c>
      <c r="E126" s="104">
        <f>SUM(G$46:G$58)/14</f>
        <v>4.3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ht="15.75" customHeight="1">
      <c r="A127" s="103">
        <v>14.0</v>
      </c>
      <c r="B127" s="80" t="s">
        <v>198</v>
      </c>
      <c r="C127" s="95" t="s">
        <v>29</v>
      </c>
      <c r="D127" s="80" t="str">
        <f t="shared" si="5"/>
        <v>14 - Viticulture-Hors climat Mediterranéen</v>
      </c>
      <c r="E127" s="104">
        <f>SUM(G$46:G$59)/15</f>
        <v>4.686666667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ht="15.75" customHeight="1">
      <c r="A128" s="103">
        <v>15.0</v>
      </c>
      <c r="B128" s="80" t="s">
        <v>198</v>
      </c>
      <c r="C128" s="95" t="s">
        <v>29</v>
      </c>
      <c r="D128" s="80" t="str">
        <f t="shared" si="5"/>
        <v>15 - Viticulture-Hors climat Mediterranéen</v>
      </c>
      <c r="E128" s="104">
        <f>SUM(G$46:G$60)/16</f>
        <v>5.05625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ht="15.75" customHeight="1">
      <c r="A129" s="103">
        <v>16.0</v>
      </c>
      <c r="B129" s="80" t="s">
        <v>198</v>
      </c>
      <c r="C129" s="95" t="s">
        <v>29</v>
      </c>
      <c r="D129" s="80" t="str">
        <f t="shared" si="5"/>
        <v>16 - Viticulture-Hors climat Mediterranéen</v>
      </c>
      <c r="E129" s="104">
        <f>SUM(G$46:G$61)/17</f>
        <v>5.382352941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ht="15.75" customHeight="1">
      <c r="A130" s="103">
        <v>17.0</v>
      </c>
      <c r="B130" s="80" t="s">
        <v>198</v>
      </c>
      <c r="C130" s="95" t="s">
        <v>29</v>
      </c>
      <c r="D130" s="80" t="str">
        <f t="shared" si="5"/>
        <v>17 - Viticulture-Hors climat Mediterranéen</v>
      </c>
      <c r="E130" s="104">
        <f>SUM(G$46:G$62)/18</f>
        <v>5.677777778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ht="15.75" customHeight="1">
      <c r="A131" s="103">
        <v>18.0</v>
      </c>
      <c r="B131" s="80" t="s">
        <v>198</v>
      </c>
      <c r="C131" s="95" t="s">
        <v>29</v>
      </c>
      <c r="D131" s="80" t="str">
        <f t="shared" si="5"/>
        <v>18 - Viticulture-Hors climat Mediterranéen</v>
      </c>
      <c r="E131" s="104">
        <f>SUM(G$46:G$63)/19</f>
        <v>5.947368421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ht="15.75" customHeight="1">
      <c r="A132" s="103">
        <v>19.0</v>
      </c>
      <c r="B132" s="80" t="s">
        <v>198</v>
      </c>
      <c r="C132" s="95" t="s">
        <v>29</v>
      </c>
      <c r="D132" s="80" t="str">
        <f t="shared" si="5"/>
        <v>19 - Viticulture-Hors climat Mediterranéen</v>
      </c>
      <c r="E132" s="104">
        <f>SUM(G$46:G$64)/20</f>
        <v>6.195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ht="15.75" customHeight="1">
      <c r="A133" s="103">
        <v>20.0</v>
      </c>
      <c r="B133" s="80" t="s">
        <v>198</v>
      </c>
      <c r="C133" s="95" t="s">
        <v>29</v>
      </c>
      <c r="D133" s="80" t="str">
        <f t="shared" si="5"/>
        <v>20 - Viticulture-Hors climat Mediterranéen</v>
      </c>
      <c r="E133" s="104">
        <f>SUM(G$46:G$65)/21</f>
        <v>6.423809524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ht="15.75" customHeight="1">
      <c r="A134" s="105"/>
      <c r="B134" s="19"/>
      <c r="C134" s="86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ht="15.75" customHeight="1">
      <c r="A135" s="105"/>
      <c r="B135" s="19"/>
      <c r="C135" s="86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ht="15.75" customHeight="1">
      <c r="A136" s="102" t="s">
        <v>237</v>
      </c>
      <c r="B136" s="102" t="s">
        <v>238</v>
      </c>
      <c r="C136" s="86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ht="15.75" customHeight="1">
      <c r="A137" s="103" t="s">
        <v>239</v>
      </c>
      <c r="B137" s="106">
        <v>3023.665918752</v>
      </c>
      <c r="C137" s="86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ht="15.75" customHeight="1">
      <c r="A138" s="103" t="s">
        <v>39</v>
      </c>
      <c r="B138" s="106">
        <v>3462.3325584952004</v>
      </c>
      <c r="C138" s="86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ht="15.75" customHeight="1">
      <c r="A139" s="103" t="s">
        <v>240</v>
      </c>
      <c r="B139" s="106">
        <v>1051.9666372200002</v>
      </c>
      <c r="C139" s="86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ht="15.75" customHeight="1">
      <c r="A140" s="103" t="s">
        <v>241</v>
      </c>
      <c r="B140" s="106">
        <v>680.1109242000001</v>
      </c>
      <c r="C140" s="86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ht="15.75" customHeight="1">
      <c r="A141" s="103" t="s">
        <v>242</v>
      </c>
      <c r="B141" s="106">
        <v>3969.2165201334</v>
      </c>
      <c r="C141" s="86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ht="15.75" customHeight="1">
      <c r="A142" s="103" t="s">
        <v>243</v>
      </c>
      <c r="B142" s="106">
        <v>3120.9100082900004</v>
      </c>
      <c r="C142" s="86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ht="15.75" customHeight="1">
      <c r="A143" s="103" t="s">
        <v>244</v>
      </c>
      <c r="B143" s="106">
        <v>3118.35725015</v>
      </c>
      <c r="C143" s="86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ht="15.75" customHeight="1">
      <c r="A144" s="103" t="s">
        <v>245</v>
      </c>
      <c r="B144" s="106">
        <v>2602.140331525</v>
      </c>
      <c r="C144" s="86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ht="15.75" customHeight="1">
      <c r="A145" s="103" t="s">
        <v>246</v>
      </c>
      <c r="B145" s="106">
        <v>4557.9951523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ht="15.75" customHeight="1">
      <c r="A146" s="103" t="s">
        <v>247</v>
      </c>
      <c r="B146" s="106">
        <v>3047.448611238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ht="15.75" customHeight="1">
      <c r="A147" s="103" t="s">
        <v>248</v>
      </c>
      <c r="B147" s="106">
        <v>740.69039575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ht="15.75" customHeight="1">
      <c r="A148" s="103" t="s">
        <v>249</v>
      </c>
      <c r="B148" s="106">
        <v>897.807145404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ht="15.75" customHeight="1">
      <c r="A149" s="103" t="s">
        <v>250</v>
      </c>
      <c r="B149" s="106">
        <v>883.162094997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ht="15.75" customHeight="1">
      <c r="A150" s="103" t="s">
        <v>251</v>
      </c>
      <c r="B150" s="106">
        <v>1019.94225066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ht="15.75" customHeight="1">
      <c r="A151" s="103" t="s">
        <v>252</v>
      </c>
      <c r="B151" s="106">
        <v>889.4613931517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ht="15.75" customHeight="1">
      <c r="A152" s="103" t="s">
        <v>253</v>
      </c>
      <c r="B152" s="106">
        <v>752.7208180097799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ht="15.75" customHeight="1">
      <c r="A153" s="103" t="s">
        <v>254</v>
      </c>
      <c r="B153" s="106">
        <v>946.9611047855999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ht="15.75" customHeight="1">
      <c r="A154" s="103" t="s">
        <v>255</v>
      </c>
      <c r="B154" s="106">
        <v>1074.1029483240002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ht="15.75" customHeight="1">
      <c r="A155" s="103" t="s">
        <v>256</v>
      </c>
      <c r="B155" s="106">
        <v>1420.210775454</v>
      </c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ht="15.75" customHeight="1">
      <c r="A156" s="103" t="s">
        <v>257</v>
      </c>
      <c r="B156" s="106">
        <v>774.6155356614801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ht="15.75" customHeight="1">
      <c r="A157" s="103" t="s">
        <v>258</v>
      </c>
      <c r="B157" s="106">
        <v>765.12397890409</v>
      </c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ht="15.75" customHeight="1">
      <c r="A158" s="103" t="s">
        <v>259</v>
      </c>
      <c r="B158" s="106">
        <v>1001.1849360304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ht="15.75" customHeight="1">
      <c r="A159" s="103" t="s">
        <v>260</v>
      </c>
      <c r="B159" s="106">
        <v>1279.8013208596</v>
      </c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ht="15.75" customHeight="1">
      <c r="A160" s="103" t="s">
        <v>261</v>
      </c>
      <c r="B160" s="106">
        <v>723.8056459708899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ht="15.75" customHeight="1">
      <c r="A161" s="103" t="s">
        <v>262</v>
      </c>
      <c r="B161" s="106">
        <v>1232.6787939830401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ht="15.75" customHeight="1">
      <c r="A162" s="103" t="s">
        <v>263</v>
      </c>
      <c r="B162" s="106">
        <v>1788.5815223823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ht="15.75" customHeight="1">
      <c r="A163" s="103" t="s">
        <v>264</v>
      </c>
      <c r="B163" s="106">
        <v>626.4057981341149</v>
      </c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ht="15.75" customHeight="1">
      <c r="A164" s="103" t="s">
        <v>265</v>
      </c>
      <c r="B164" s="106">
        <v>1886.3492469093</v>
      </c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ht="15.75" customHeight="1">
      <c r="A165" s="103" t="s">
        <v>266</v>
      </c>
      <c r="B165" s="106">
        <v>1245.7052980295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ht="15.75" customHeight="1">
      <c r="A166" s="103" t="s">
        <v>267</v>
      </c>
      <c r="B166" s="106">
        <v>1283.4653141729998</v>
      </c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ht="15.75" customHeight="1">
      <c r="A167" s="103" t="s">
        <v>268</v>
      </c>
      <c r="B167" s="106">
        <v>1487.4535399215001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ht="15.75" customHeight="1">
      <c r="A168" s="103" t="s">
        <v>269</v>
      </c>
      <c r="B168" s="106">
        <v>1457.6311863044998</v>
      </c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ht="15.75" customHeight="1">
      <c r="A169" s="103" t="s">
        <v>270</v>
      </c>
      <c r="B169" s="106">
        <v>1441.472337333</v>
      </c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ht="15.75" customHeight="1">
      <c r="A170" s="103" t="s">
        <v>37</v>
      </c>
      <c r="B170" s="106">
        <v>2444.8047991999997</v>
      </c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ht="15.75" customHeight="1">
      <c r="A171" s="103" t="s">
        <v>271</v>
      </c>
      <c r="B171" s="106">
        <v>3601.9636359103997</v>
      </c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ht="15.75" customHeight="1">
      <c r="A172" s="103" t="s">
        <v>272</v>
      </c>
      <c r="B172" s="106">
        <v>2724.2246671013995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ht="15.75" customHeight="1">
      <c r="A173" s="103" t="s">
        <v>273</v>
      </c>
      <c r="B173" s="106">
        <v>2678.1548398122004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ht="15.75" customHeight="1">
      <c r="A174" s="103" t="s">
        <v>274</v>
      </c>
      <c r="B174" s="106">
        <v>925.3909092800001</v>
      </c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ht="15.75" customHeight="1">
      <c r="A175" s="103" t="s">
        <v>275</v>
      </c>
      <c r="B175" s="106">
        <v>832.8402558299999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ht="15.75" customHeight="1">
      <c r="A176" s="103" t="s">
        <v>276</v>
      </c>
      <c r="B176" s="106">
        <v>3847.6402921410004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ht="15.75" customHeight="1">
      <c r="A177" s="103" t="s">
        <v>277</v>
      </c>
      <c r="B177" s="106">
        <v>3849.286881009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ht="15.75" customHeight="1">
      <c r="A178" s="103" t="s">
        <v>278</v>
      </c>
      <c r="B178" s="106">
        <v>3453.808887522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ht="15.75" customHeight="1">
      <c r="A179" s="103" t="s">
        <v>279</v>
      </c>
      <c r="B179" s="106">
        <v>3391.198188147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ht="15.75" customHeight="1">
      <c r="A180" s="103" t="s">
        <v>280</v>
      </c>
      <c r="B180" s="106">
        <v>3759.2860042549196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ht="15.75" customHeight="1">
      <c r="A181" s="103" t="s">
        <v>281</v>
      </c>
      <c r="B181" s="106">
        <v>2658.9292517203125</v>
      </c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ht="15.75" customHeight="1">
      <c r="A182" s="103" t="s">
        <v>282</v>
      </c>
      <c r="B182" s="106">
        <v>4303.899327222656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ht="15.75" customHeight="1">
      <c r="A183" s="103" t="s">
        <v>283</v>
      </c>
      <c r="B183" s="106">
        <v>4054.8428879156254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ht="15.75" customHeight="1">
      <c r="A184" s="103" t="s">
        <v>284</v>
      </c>
      <c r="B184" s="106">
        <v>3165.3350675625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ht="15.75" customHeight="1">
      <c r="A185" s="103" t="s">
        <v>285</v>
      </c>
      <c r="B185" s="106">
        <v>21727.5203746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ht="15.75" customHeight="1">
      <c r="A186" s="103" t="s">
        <v>286</v>
      </c>
      <c r="B186" s="106">
        <v>763729.1882641559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ht="15.75" customHeight="1">
      <c r="A187" s="103" t="s">
        <v>287</v>
      </c>
      <c r="B187" s="106">
        <v>28201.949841089998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ht="15.75" customHeight="1">
      <c r="A188" s="103" t="s">
        <v>288</v>
      </c>
      <c r="B188" s="106">
        <v>745475.316533725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ht="15.75" customHeight="1">
      <c r="A189" s="103" t="s">
        <v>289</v>
      </c>
      <c r="B189" s="106">
        <v>1313.20633695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ht="15.75" customHeight="1">
      <c r="A190" s="103" t="s">
        <v>290</v>
      </c>
      <c r="B190" s="106">
        <v>864.2033364299998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ht="15.75" customHeight="1">
      <c r="A191" s="103" t="s">
        <v>35</v>
      </c>
      <c r="B191" s="106">
        <v>2605.90067452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ht="15.75" customHeight="1">
      <c r="A193" s="29" t="s">
        <v>237</v>
      </c>
      <c r="B193" s="107" t="s">
        <v>238</v>
      </c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ht="15.75" customHeight="1">
      <c r="A194" s="19" t="s">
        <v>291</v>
      </c>
      <c r="B194" s="108">
        <v>5895.9797374104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ht="15.75" customHeight="1">
      <c r="A195" s="19" t="s">
        <v>292</v>
      </c>
      <c r="B195" s="108">
        <v>2576.2094178333336</v>
      </c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ht="15.75" customHeight="1">
      <c r="A196" s="19" t="s">
        <v>293</v>
      </c>
      <c r="B196" s="108">
        <v>4062.9965796</v>
      </c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ht="15.75" customHeight="1">
      <c r="A197" s="19" t="s">
        <v>294</v>
      </c>
      <c r="B197" s="108">
        <v>4011.4789508640006</v>
      </c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ht="15.75" customHeight="1">
      <c r="A198" s="19" t="s">
        <v>295</v>
      </c>
      <c r="B198" s="108">
        <v>2682.7232290992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ht="15.75" customHeight="1">
      <c r="A199" s="19" t="s">
        <v>296</v>
      </c>
      <c r="B199" s="108">
        <v>2548.7495763313045</v>
      </c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ht="15.75" customHeight="1">
      <c r="A200" s="19" t="s">
        <v>297</v>
      </c>
      <c r="B200" s="108">
        <v>3366.7024762240003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ht="15.75" customHeight="1">
      <c r="A201" s="19" t="s">
        <v>298</v>
      </c>
      <c r="B201" s="108">
        <v>3370.039337136</v>
      </c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ht="15.75" customHeight="1">
      <c r="A202" s="19" t="s">
        <v>299</v>
      </c>
      <c r="B202" s="108">
        <v>3392.0923222031997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ht="15.75" customHeight="1">
      <c r="A203" s="19" t="s">
        <v>300</v>
      </c>
      <c r="B203" s="108">
        <v>3141.3860726075795</v>
      </c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ht="15.75" customHeight="1">
      <c r="A205" s="29" t="s">
        <v>301</v>
      </c>
      <c r="B205" s="29" t="s">
        <v>195</v>
      </c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ht="15.75" customHeight="1">
      <c r="A206" s="19" t="s">
        <v>302</v>
      </c>
      <c r="B206" s="19">
        <v>0.016</v>
      </c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ht="15.75" customHeight="1">
      <c r="A207" s="19" t="s">
        <v>303</v>
      </c>
      <c r="B207" s="19">
        <v>0.006</v>
      </c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ht="15.75" customHeight="1">
      <c r="A208" s="19" t="s">
        <v>304</v>
      </c>
      <c r="B208" s="109">
        <v>0.01</v>
      </c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ht="15.75" customHeight="1">
      <c r="A209" s="19" t="s">
        <v>305</v>
      </c>
      <c r="B209" s="109">
        <v>0.011</v>
      </c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ht="15.75" customHeight="1">
      <c r="A210" s="19" t="s">
        <v>306</v>
      </c>
      <c r="B210" s="109">
        <v>0.057</v>
      </c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ht="15.75" customHeight="1">
      <c r="A211" s="19" t="s">
        <v>307</v>
      </c>
      <c r="B211" s="109">
        <v>4.51</v>
      </c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ht="15.75" customHeight="1">
      <c r="A212" s="19" t="s">
        <v>308</v>
      </c>
      <c r="B212" s="109">
        <v>1.45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ht="15.75" customHeight="1">
      <c r="A213" s="19" t="s">
        <v>309</v>
      </c>
      <c r="B213" s="109">
        <v>0.71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ht="15.75" customHeight="1">
      <c r="A214" s="110" t="s">
        <v>310</v>
      </c>
      <c r="B214" s="109">
        <v>6.009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ht="15.75" customHeight="1">
      <c r="A215" s="110" t="s">
        <v>311</v>
      </c>
      <c r="B215" s="109">
        <v>8.985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ht="15.75" customHeight="1">
      <c r="A216" s="110" t="s">
        <v>312</v>
      </c>
      <c r="B216" s="109">
        <v>25.134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ht="15.75" customHeight="1">
      <c r="A217" s="111" t="s">
        <v>313</v>
      </c>
      <c r="B217" s="109">
        <v>8.478</v>
      </c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ht="15.75" customHeight="1">
      <c r="A218" s="112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ht="15.75" customHeight="1">
      <c r="A219" s="19" t="s">
        <v>314</v>
      </c>
      <c r="B219" s="19">
        <v>0.11</v>
      </c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ht="15.75" customHeight="1">
      <c r="A220" s="19" t="s">
        <v>315</v>
      </c>
      <c r="B220" s="19">
        <v>0.21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ht="15.75" customHeight="1">
      <c r="A221" s="113" t="s">
        <v>316</v>
      </c>
      <c r="B221" s="19">
        <v>0.24</v>
      </c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ht="15.75" customHeight="1">
      <c r="A223" s="29" t="s">
        <v>317</v>
      </c>
      <c r="B223" s="29" t="s">
        <v>318</v>
      </c>
      <c r="C223" s="29" t="s">
        <v>319</v>
      </c>
      <c r="D223" s="29" t="s">
        <v>320</v>
      </c>
      <c r="E223" s="29" t="s">
        <v>321</v>
      </c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ht="15.75" customHeight="1">
      <c r="A224" s="19" t="s">
        <v>121</v>
      </c>
      <c r="B224" s="19" t="s">
        <v>322</v>
      </c>
      <c r="C224" s="19">
        <f t="shared" ref="C224:C229" si="6">D224+E224</f>
        <v>3.068</v>
      </c>
      <c r="D224" s="19">
        <v>2.646</v>
      </c>
      <c r="E224" s="19">
        <v>0.422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ht="15.75" customHeight="1">
      <c r="A225" s="19" t="s">
        <v>126</v>
      </c>
      <c r="B225" s="19" t="s">
        <v>322</v>
      </c>
      <c r="C225" s="19">
        <f t="shared" si="6"/>
        <v>3.071</v>
      </c>
      <c r="D225" s="19">
        <v>2.646</v>
      </c>
      <c r="E225" s="19">
        <v>0.425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ht="15.75" customHeight="1">
      <c r="A226" s="19" t="s">
        <v>323</v>
      </c>
      <c r="B226" s="19" t="s">
        <v>322</v>
      </c>
      <c r="C226" s="19">
        <f t="shared" si="6"/>
        <v>3.286</v>
      </c>
      <c r="D226" s="19">
        <v>2.698</v>
      </c>
      <c r="E226" s="19">
        <v>0.588</v>
      </c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ht="15.75" customHeight="1">
      <c r="A227" s="19" t="s">
        <v>125</v>
      </c>
      <c r="B227" s="19" t="s">
        <v>324</v>
      </c>
      <c r="C227" s="19">
        <f t="shared" si="6"/>
        <v>3.417</v>
      </c>
      <c r="D227" s="19">
        <v>2.827</v>
      </c>
      <c r="E227" s="19">
        <v>0.59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ht="15.75" customHeight="1">
      <c r="A228" s="19" t="s">
        <v>125</v>
      </c>
      <c r="B228" s="19" t="s">
        <v>325</v>
      </c>
      <c r="C228" s="19">
        <f t="shared" si="6"/>
        <v>0.2482</v>
      </c>
      <c r="D228" s="19">
        <v>0.2052</v>
      </c>
      <c r="E228" s="19">
        <v>0.043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ht="15.75" customHeight="1">
      <c r="A229" s="19" t="s">
        <v>326</v>
      </c>
      <c r="B229" s="19" t="s">
        <v>324</v>
      </c>
      <c r="C229" s="19">
        <f t="shared" si="6"/>
        <v>3.543</v>
      </c>
      <c r="D229" s="19">
        <v>2.944</v>
      </c>
      <c r="E229" s="19">
        <v>0.599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ht="15.75" customHeight="1">
      <c r="A231" s="19" t="s">
        <v>327</v>
      </c>
      <c r="B231" s="19">
        <v>265.0</v>
      </c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ht="15.0" customHeight="1">
      <c r="A234" s="80"/>
      <c r="B234" s="80" t="s">
        <v>328</v>
      </c>
      <c r="C234" s="80"/>
      <c r="D234" s="80" t="s">
        <v>329</v>
      </c>
      <c r="E234" s="80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ht="15.75" customHeight="1">
      <c r="A235" s="80" t="s">
        <v>330</v>
      </c>
      <c r="B235" s="80" t="s">
        <v>331</v>
      </c>
      <c r="C235" s="80" t="s">
        <v>332</v>
      </c>
      <c r="D235" s="80" t="s">
        <v>333</v>
      </c>
      <c r="E235" s="80" t="s">
        <v>332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ht="15.75" customHeight="1">
      <c r="A236" s="80" t="s">
        <v>33</v>
      </c>
      <c r="B236" s="80">
        <v>0.0</v>
      </c>
      <c r="C236" s="80" t="s">
        <v>334</v>
      </c>
      <c r="D236" s="80">
        <v>0.0</v>
      </c>
      <c r="E236" s="80" t="s">
        <v>334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ht="15.75" customHeight="1">
      <c r="A237" s="80" t="s">
        <v>197</v>
      </c>
      <c r="B237" s="80">
        <v>0.0</v>
      </c>
      <c r="C237" s="80" t="s">
        <v>334</v>
      </c>
      <c r="D237" s="80">
        <v>0.0</v>
      </c>
      <c r="E237" s="80" t="s">
        <v>334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ht="15.75" customHeight="1">
      <c r="A238" s="80" t="s">
        <v>198</v>
      </c>
      <c r="B238" s="80">
        <v>5.0</v>
      </c>
      <c r="C238" s="80" t="s">
        <v>335</v>
      </c>
      <c r="D238" s="80">
        <v>9.9</v>
      </c>
      <c r="E238" s="80" t="s">
        <v>336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ht="15.75" customHeight="1">
      <c r="A239" s="80" t="s">
        <v>337</v>
      </c>
      <c r="B239" s="80">
        <v>16.0</v>
      </c>
      <c r="C239" s="80" t="s">
        <v>335</v>
      </c>
      <c r="D239" s="80">
        <v>14.3</v>
      </c>
      <c r="E239" s="80" t="s">
        <v>336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ht="15.0" customHeight="1">
      <c r="A241" s="80"/>
      <c r="B241" s="80" t="s">
        <v>328</v>
      </c>
      <c r="C241" s="80" t="s">
        <v>329</v>
      </c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ht="18.75" customHeight="1">
      <c r="A242" s="80" t="s">
        <v>338</v>
      </c>
      <c r="B242" s="80" t="s">
        <v>339</v>
      </c>
      <c r="C242" s="80" t="s">
        <v>340</v>
      </c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ht="15.75" customHeight="1">
      <c r="A243" s="80">
        <v>1.0</v>
      </c>
      <c r="B243" s="80">
        <v>2.7</v>
      </c>
      <c r="C243" s="80">
        <v>2.4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ht="15.75" customHeight="1">
      <c r="A244" s="80">
        <v>2.0</v>
      </c>
      <c r="B244" s="80">
        <v>4.2</v>
      </c>
      <c r="C244" s="80">
        <v>3.72</v>
      </c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ht="15.75" customHeight="1">
      <c r="A245" s="80">
        <v>3.0</v>
      </c>
      <c r="B245" s="80">
        <v>5.6</v>
      </c>
      <c r="C245" s="80">
        <v>5.04</v>
      </c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ht="15.75" customHeight="1">
      <c r="A246" s="80">
        <v>4.0</v>
      </c>
      <c r="B246" s="80">
        <v>7.1</v>
      </c>
      <c r="C246" s="80">
        <v>6.36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ht="15.75" customHeight="1">
      <c r="A247" s="80">
        <v>5.0</v>
      </c>
      <c r="B247" s="80">
        <v>7.4</v>
      </c>
      <c r="C247" s="80">
        <v>6.6</v>
      </c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ht="15.75" customHeight="1">
      <c r="A248" s="80">
        <v>6.0</v>
      </c>
      <c r="B248" s="80">
        <v>8.6</v>
      </c>
      <c r="C248" s="80">
        <v>7.7</v>
      </c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ht="15.75" customHeight="1">
      <c r="A249" s="80">
        <v>7.0</v>
      </c>
      <c r="B249" s="80">
        <v>9.8</v>
      </c>
      <c r="C249" s="80">
        <v>8.8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ht="15.75" customHeight="1">
      <c r="A250" s="80">
        <v>8.0</v>
      </c>
      <c r="B250" s="80">
        <v>11.1</v>
      </c>
      <c r="C250" s="80">
        <v>9.9</v>
      </c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ht="15.75" customHeight="1">
      <c r="A251" s="80">
        <v>9.0</v>
      </c>
      <c r="B251" s="80">
        <v>12.3</v>
      </c>
      <c r="C251" s="80">
        <v>11.0</v>
      </c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ht="15.75" customHeight="1">
      <c r="A252" s="80">
        <v>10.0</v>
      </c>
      <c r="B252" s="80">
        <v>13.5</v>
      </c>
      <c r="C252" s="80">
        <v>12.1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ht="15.75" customHeight="1">
      <c r="A253" s="80">
        <v>11.0</v>
      </c>
      <c r="B253" s="80">
        <v>13.9</v>
      </c>
      <c r="C253" s="80">
        <v>12.46</v>
      </c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ht="15.75" customHeight="1">
      <c r="A254" s="80">
        <v>12.0</v>
      </c>
      <c r="B254" s="80">
        <v>14.3</v>
      </c>
      <c r="C254" s="80">
        <v>12.82</v>
      </c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ht="15.75" customHeight="1">
      <c r="A255" s="80">
        <v>13.0</v>
      </c>
      <c r="B255" s="80">
        <v>14.7</v>
      </c>
      <c r="C255" s="80">
        <v>13.18</v>
      </c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ht="15.75" customHeight="1">
      <c r="A256" s="80">
        <v>14.0</v>
      </c>
      <c r="B256" s="80">
        <v>15.1</v>
      </c>
      <c r="C256" s="80">
        <v>13.54</v>
      </c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ht="15.75" customHeight="1">
      <c r="A257" s="80">
        <v>15.0</v>
      </c>
      <c r="B257" s="80">
        <v>15.6</v>
      </c>
      <c r="C257" s="80">
        <v>13.9</v>
      </c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ht="15.75" customHeight="1">
      <c r="A258" s="80">
        <v>16.0</v>
      </c>
      <c r="B258" s="80">
        <v>15.6</v>
      </c>
      <c r="C258" s="80">
        <v>13.98</v>
      </c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ht="15.75" customHeight="1">
      <c r="A259" s="80">
        <v>17.0</v>
      </c>
      <c r="B259" s="80">
        <v>15.7</v>
      </c>
      <c r="C259" s="80">
        <v>14.06</v>
      </c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ht="15.75" customHeight="1">
      <c r="A260" s="80">
        <v>18.0</v>
      </c>
      <c r="B260" s="80">
        <v>15.8</v>
      </c>
      <c r="C260" s="80">
        <v>14.14</v>
      </c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ht="15.75" customHeight="1">
      <c r="A261" s="80">
        <v>19.0</v>
      </c>
      <c r="B261" s="80">
        <v>15.9</v>
      </c>
      <c r="C261" s="80">
        <v>14.22</v>
      </c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ht="15.75" customHeight="1">
      <c r="A262" s="80">
        <v>20.0</v>
      </c>
      <c r="B262" s="80">
        <v>16.0</v>
      </c>
      <c r="C262" s="80">
        <v>14.3</v>
      </c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ht="15.0" customHeight="1">
      <c r="A264" s="80" t="s">
        <v>32</v>
      </c>
      <c r="B264" s="80" t="s">
        <v>341</v>
      </c>
      <c r="C264" s="80" t="s">
        <v>342</v>
      </c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ht="15.75" customHeight="1">
      <c r="A265" s="80" t="s">
        <v>198</v>
      </c>
      <c r="B265" s="80">
        <v>34.3</v>
      </c>
      <c r="C265" s="80">
        <v>34.0</v>
      </c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ht="15.75" customHeight="1">
      <c r="A266" s="80" t="s">
        <v>197</v>
      </c>
      <c r="B266" s="80">
        <v>49.5</v>
      </c>
      <c r="C266" s="80">
        <v>85.0</v>
      </c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ht="15.75" customHeight="1">
      <c r="A267" s="80" t="s">
        <v>33</v>
      </c>
      <c r="B267" s="80">
        <v>43.1</v>
      </c>
      <c r="C267" s="80">
        <v>52.0</v>
      </c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ht="15.75" customHeight="1">
      <c r="A268" s="80" t="s">
        <v>343</v>
      </c>
      <c r="B268" s="80" t="s">
        <v>344</v>
      </c>
      <c r="C268" s="80" t="s">
        <v>345</v>
      </c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ht="15.0" customHeight="1">
      <c r="A270" s="80" t="s">
        <v>32</v>
      </c>
      <c r="B270" s="80" t="s">
        <v>346</v>
      </c>
      <c r="C270" s="80" t="s">
        <v>342</v>
      </c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ht="15.75" customHeight="1">
      <c r="A271" s="80" t="s">
        <v>337</v>
      </c>
      <c r="B271" s="80">
        <v>41.5</v>
      </c>
      <c r="C271" s="80">
        <v>47.0</v>
      </c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ht="15.75" customHeight="1">
      <c r="A272" s="80" t="s">
        <v>343</v>
      </c>
      <c r="B272" s="80" t="s">
        <v>344</v>
      </c>
      <c r="C272" s="80" t="s">
        <v>345</v>
      </c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ht="15.75" customHeight="1">
      <c r="A275" s="80" t="s">
        <v>347</v>
      </c>
      <c r="B275" s="80">
        <v>0.49</v>
      </c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ht="15.75" customHeight="1">
      <c r="A277" s="80" t="s">
        <v>348</v>
      </c>
      <c r="B277" s="80">
        <v>277.778</v>
      </c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2">
    <mergeCell ref="B44:D44"/>
    <mergeCell ref="E44:G44"/>
  </mergeCell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2020-09-28T09:31:11Z</dcterms:created>
  <dc:creator>HENAFF Morgane</dc:creator>
</cp:coreProperties>
</file>