
<file path=[Content_Types].xml><?xml version="1.0" encoding="utf-8"?>
<Types xmlns="http://schemas.openxmlformats.org/package/2006/content-types">
  <Default ContentType="image/jpeg" Extension="jpg"/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Eligibilité_projet" sheetId="2" r:id="rId5"/>
    <sheet state="visible" name="RECeff + REIamont (1)" sheetId="3" r:id="rId6"/>
    <sheet state="visible" name="RECeff + REIamont (2)" sheetId="4" r:id="rId7"/>
    <sheet state="visible" name="REIaval" sheetId="5" r:id="rId8"/>
    <sheet state="visible" name="RECant_biom" sheetId="6" r:id="rId9"/>
    <sheet state="visible" name="RECant_sol" sheetId="7" r:id="rId10"/>
    <sheet state="visible" name="RE" sheetId="8" r:id="rId11"/>
    <sheet state="visible" name="(ne pas modifier) BDD_REF" sheetId="9" r:id="rId12"/>
    <sheet state="visible" name="(ne pas modifier) LISTES" sheetId="10" r:id="rId13"/>
  </sheets>
  <definedNames/>
  <calcPr/>
  <extLst>
    <ext uri="GoogleSheetsCustomDataVersion1">
      <go:sheetsCustomData xmlns:go="http://customooxmlschemas.google.com/" r:id="rId14" roundtripDataSignature="AMtx7mjfcdQUTlyors+Tkzjb24uJ2qFfMA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A214">
      <text>
        <t xml:space="preserve">======
ID#AAAATUhA9JU
MYNARD Louise    (2021-12-22 09:06:52)
MYNARD Louise
attente de la modif texte méthode pour préciser unités</t>
      </text>
    </comment>
  </commentList>
  <extLst>
    <ext uri="GoogleSheetsCustomDataVersion1">
      <go:sheetsCustomData xmlns:go="http://customooxmlschemas.google.com/" r:id="rId1" roundtripDataSignature="AMtx7mgz+uuSLd9KI+Nq1jsmtVZ4LUe/kw=="/>
    </ext>
  </extLst>
</comments>
</file>

<file path=xl/sharedStrings.xml><?xml version="1.0" encoding="utf-8"?>
<sst xmlns="http://schemas.openxmlformats.org/spreadsheetml/2006/main" count="885" uniqueCount="352">
  <si>
    <t>Les cellules à remplir sont indiquées en jaune (si vous ne parvenez pas à supprimer une donnée, tappez sur Suppr)</t>
  </si>
  <si>
    <t>Ce calculateur a été élaboré par le Minitère de la Transition Ecologique et permet notamment de calculer les réductions d'émissions associés aux projets suivant la méthode "Plantation de vergers".</t>
  </si>
  <si>
    <r>
      <rPr>
        <rFont val="Calibri"/>
        <color theme="1"/>
        <sz val="14.0"/>
      </rPr>
      <t xml:space="preserve">Tout projet demandant le label bas-carbone au titre de la méthode "Plantation de vergers" devra utiliser ce calculateur. Il se compose de 7 onglets.
</t>
    </r>
    <r>
      <rPr>
        <rFont val="Symbol"/>
        <color theme="1"/>
        <sz val="14.0"/>
      </rPr>
      <t>®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</rPr>
      <t xml:space="preserve">un onglet </t>
    </r>
    <r>
      <rPr>
        <rFont val="Calibri"/>
        <b/>
        <color theme="1"/>
        <sz val="14.0"/>
      </rPr>
      <t xml:space="preserve">Eligibilité_projet </t>
    </r>
    <r>
      <rPr>
        <rFont val="Calibri"/>
        <color theme="1"/>
        <sz val="14.0"/>
      </rPr>
      <t xml:space="preserve">où le porteur de projet </t>
    </r>
    <r>
      <rPr>
        <rFont val="Calibri"/>
        <color theme="1"/>
        <sz val="14.0"/>
        <u/>
      </rPr>
      <t>doit renseigner</t>
    </r>
    <r>
      <rPr>
        <rFont val="Calibri"/>
        <color theme="1"/>
        <sz val="14.0"/>
      </rPr>
      <t xml:space="preserve"> les principales informations du projet afin s'il est éligible ou non.</t>
    </r>
    <r>
      <rPr>
        <rFont val="Calibri"/>
        <color theme="1"/>
        <sz val="14.0"/>
      </rPr>
      <t xml:space="preserve">
</t>
    </r>
    <r>
      <rPr>
        <rFont val="Symbol"/>
        <color theme="1"/>
        <sz val="14.0"/>
      </rPr>
      <t xml:space="preserve">® </t>
    </r>
    <r>
      <rPr>
        <rFont val="Calibri"/>
        <color theme="1"/>
        <sz val="14.0"/>
      </rPr>
      <t xml:space="preserve">un onglet </t>
    </r>
    <r>
      <rPr>
        <rFont val="Calibri"/>
        <b/>
        <color theme="1"/>
        <sz val="14.0"/>
      </rPr>
      <t>RECeff + REIamont (1)</t>
    </r>
    <r>
      <rPr>
        <rFont val="Calibri"/>
        <color theme="1"/>
        <sz val="12.0"/>
      </rPr>
      <t xml:space="preserve"> </t>
    </r>
    <r>
      <rPr>
        <rFont val="Calibri"/>
        <color theme="1"/>
        <sz val="14.0"/>
      </rPr>
      <t xml:space="preserve">que le porteur de projet </t>
    </r>
    <r>
      <rPr>
        <rFont val="Calibri"/>
        <color theme="1"/>
        <sz val="14.0"/>
        <u/>
      </rPr>
      <t>n'a pas à remplir</t>
    </r>
    <r>
      <rPr>
        <rFont val="Calibri"/>
        <color theme="1"/>
        <sz val="14.0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rFont val="Calibri"/>
        <color theme="1"/>
        <sz val="14.0"/>
        <u/>
      </rPr>
      <t xml:space="preserve">S'il choisit cette option, l'onglet suivant, </t>
    </r>
    <r>
      <rPr>
        <rFont val="Calibri"/>
        <b/>
        <color theme="1"/>
        <sz val="14.0"/>
        <u/>
      </rPr>
      <t>RECeff + REIamont (2)</t>
    </r>
    <r>
      <rPr>
        <rFont val="Calibri"/>
        <color theme="1"/>
        <sz val="14.0"/>
        <u/>
      </rPr>
      <t xml:space="preserve"> n'est pas à compléter</t>
    </r>
    <r>
      <rPr>
        <rFont val="Calibri"/>
        <color theme="1"/>
        <sz val="14.0"/>
      </rPr>
      <t xml:space="preserve">. </t>
    </r>
    <r>
      <rPr>
        <rFont val="Symbol"/>
        <color theme="1"/>
        <sz val="14.0"/>
      </rPr>
      <t xml:space="preserve">
® </t>
    </r>
    <r>
      <rPr>
        <rFont val="Calibri"/>
        <color theme="1"/>
        <sz val="14.0"/>
      </rPr>
      <t xml:space="preserve">un onglet </t>
    </r>
    <r>
      <rPr>
        <rFont val="Calibri"/>
        <b/>
        <color theme="1"/>
        <sz val="14.0"/>
      </rPr>
      <t>RECeff + REIamont (2)</t>
    </r>
    <r>
      <rPr>
        <rFont val="Calibri"/>
        <color theme="1"/>
        <sz val="14.0"/>
      </rPr>
      <t xml:space="preserve"> dans lequel le porteur de projet </t>
    </r>
    <r>
      <rPr>
        <rFont val="Calibri"/>
        <color theme="1"/>
        <sz val="14.0"/>
        <u/>
      </rPr>
      <t>doit renseigner</t>
    </r>
    <r>
      <rPr>
        <rFont val="Calibri"/>
        <color theme="1"/>
        <sz val="14.0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rFont val="Symbol"/>
        <color theme="1"/>
        <sz val="14.0"/>
      </rPr>
      <t xml:space="preserve">
® </t>
    </r>
    <r>
      <rPr>
        <rFont val="Calibri"/>
        <color theme="1"/>
        <sz val="14.0"/>
      </rPr>
      <t xml:space="preserve">un onglet </t>
    </r>
    <r>
      <rPr>
        <rFont val="Calibri"/>
        <b/>
        <color theme="1"/>
        <sz val="14.0"/>
      </rPr>
      <t>REIaval</t>
    </r>
    <r>
      <rPr>
        <rFont val="Calibri"/>
        <color theme="1"/>
        <sz val="14.0"/>
      </rPr>
      <t xml:space="preserve"> que le porteur de projet </t>
    </r>
    <r>
      <rPr>
        <rFont val="Calibri"/>
        <color theme="1"/>
        <sz val="14.0"/>
        <u/>
      </rPr>
      <t>peut choisir de remplir ou non</t>
    </r>
    <r>
      <rPr>
        <rFont val="Calibri"/>
        <color theme="1"/>
        <sz val="14.0"/>
      </rPr>
      <t xml:space="preserve"> s'il fait le choix de valoriser des coproduits du verger en énergie.</t>
    </r>
    <r>
      <rPr>
        <rFont val="Symbol"/>
        <color theme="1"/>
        <sz val="14.0"/>
      </rPr>
      <t xml:space="preserve">
® </t>
    </r>
    <r>
      <rPr>
        <rFont val="Calibri"/>
        <color theme="1"/>
        <sz val="14.0"/>
      </rPr>
      <t xml:space="preserve">un onglet </t>
    </r>
    <r>
      <rPr>
        <rFont val="Calibri"/>
        <b/>
        <color theme="1"/>
        <sz val="14.0"/>
      </rPr>
      <t>RECant_biom</t>
    </r>
    <r>
      <rPr>
        <rFont val="Calibri"/>
        <color theme="1"/>
        <sz val="14.0"/>
      </rPr>
      <t xml:space="preserve"> qui permet de calculter les réductions d’émissions anticipées liées au stockage du carbone dans la biomasse. Le porteur de projet </t>
    </r>
    <r>
      <rPr>
        <rFont val="Calibri"/>
        <color theme="1"/>
        <sz val="14.0"/>
        <u/>
      </rPr>
      <t>n'a pas à remplir</t>
    </r>
    <r>
      <rPr>
        <rFont val="Calibri"/>
        <color theme="1"/>
        <sz val="14.0"/>
      </rPr>
      <t xml:space="preserve"> cet onglet, le calcul est automatisé. </t>
    </r>
    <r>
      <rPr>
        <rFont val="Symbol"/>
        <color theme="1"/>
        <sz val="14.0"/>
      </rPr>
      <t xml:space="preserve">
® </t>
    </r>
    <r>
      <rPr>
        <rFont val="Calibri"/>
        <color theme="1"/>
        <sz val="14.0"/>
      </rPr>
      <t>un onglet</t>
    </r>
    <r>
      <rPr>
        <rFont val="Calibri"/>
        <b/>
        <color theme="1"/>
        <sz val="14.0"/>
      </rPr>
      <t xml:space="preserve"> RECant_sol</t>
    </r>
    <r>
      <rPr>
        <rFont val="Calibri"/>
        <color theme="1"/>
        <sz val="14.0"/>
      </rPr>
      <t xml:space="preserve"> qui permet de calculter les réductions d’émissions liées au stockage du carbone dans le sol. Le porteur de projet </t>
    </r>
    <r>
      <rPr>
        <rFont val="Calibri"/>
        <color theme="1"/>
        <sz val="14.0"/>
        <u/>
      </rPr>
      <t>n'a pas à remplir</t>
    </r>
    <r>
      <rPr>
        <rFont val="Calibri"/>
        <color theme="1"/>
        <sz val="14.0"/>
      </rPr>
      <t xml:space="preserve"> cet onglet, le calcul est automatisé.</t>
    </r>
    <r>
      <rPr>
        <rFont val="Symbol"/>
        <color theme="1"/>
        <sz val="14.0"/>
      </rPr>
      <t xml:space="preserve">
®</t>
    </r>
    <r>
      <rPr>
        <rFont val="Calibri"/>
        <color theme="1"/>
        <sz val="14.0"/>
      </rPr>
      <t xml:space="preserve"> un onglet </t>
    </r>
    <r>
      <rPr>
        <rFont val="Calibri"/>
        <b/>
        <color theme="1"/>
        <sz val="14.0"/>
      </rPr>
      <t>RE</t>
    </r>
    <r>
      <rPr>
        <rFont val="Calibri"/>
        <color theme="1"/>
        <sz val="14.0"/>
      </rPr>
      <t xml:space="preserve"> permet de faire la somme des réductions d'émissions du projet et d'affecter les rabais. Le porteur de projet </t>
    </r>
    <r>
      <rPr>
        <rFont val="Calibri"/>
        <color theme="1"/>
        <sz val="14.0"/>
        <u/>
      </rPr>
      <t>n'a pas à remplir</t>
    </r>
    <r>
      <rPr>
        <rFont val="Calibri"/>
        <color theme="1"/>
        <sz val="14.0"/>
      </rPr>
      <t xml:space="preserve"> cet onglet, le calcul est automatisé. Les valeurs finales qui y sont inscrites doivent être retranscrites dans le Document Descriptif de Projet.</t>
    </r>
  </si>
  <si>
    <r>
      <rPr>
        <rFont val="Calibri"/>
        <color theme="1"/>
        <sz val="14.0"/>
      </rPr>
      <t>Pour que le tableur fonctionne correctement, vous devez</t>
    </r>
    <r>
      <rPr>
        <rFont val="Calibri"/>
        <b/>
        <color theme="1"/>
        <sz val="14.0"/>
      </rPr>
      <t xml:space="preserve"> l'enregistrer </t>
    </r>
    <r>
      <rPr>
        <rFont val="Calibri"/>
        <color theme="1"/>
        <sz val="14.0"/>
      </rPr>
      <t>sur votre ordinateur. 
Si vous effectuez des modifications et que vous ne les voyez pas apparaître, tentez de</t>
    </r>
    <r>
      <rPr>
        <rFont val="Calibri"/>
        <b/>
        <color theme="1"/>
        <sz val="14.0"/>
      </rPr>
      <t xml:space="preserve"> l'enregistrer de nouveau</t>
    </r>
    <r>
      <rPr>
        <rFont val="Calibri"/>
        <color theme="1"/>
        <sz val="14.0"/>
      </rPr>
      <t xml:space="preserve"> (CTRL + S).</t>
    </r>
  </si>
  <si>
    <r>
      <rPr>
        <rFont val="Calibri"/>
        <color theme="1"/>
        <sz val="12.0"/>
      </rPr>
      <t xml:space="preserve">Si vous plantez des </t>
    </r>
    <r>
      <rPr>
        <rFont val="Calibri"/>
        <b/>
        <color theme="1"/>
        <sz val="12.0"/>
      </rPr>
      <t>pommiers et/ou des pêchers et/ou des clémentiniers</t>
    </r>
    <r>
      <rPr>
        <rFont val="Calibri"/>
        <color theme="1"/>
        <sz val="12.0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rFont val="Calibri"/>
        <color rgb="FF2F5496"/>
        <sz val="12.0"/>
      </rPr>
      <t>RECeff + REIamont (1)</t>
    </r>
    <r>
      <rPr>
        <rFont val="Calibri"/>
        <color theme="1"/>
        <sz val="12.0"/>
      </rPr>
      <t xml:space="preserve"> et vous n'avez pas à remplir l'onglet </t>
    </r>
    <r>
      <rPr>
        <rFont val="Calibri"/>
        <color rgb="FF2F5496"/>
        <sz val="12.0"/>
      </rPr>
      <t>RECeff + REIamont (2)</t>
    </r>
    <r>
      <rPr>
        <rFont val="Calibri"/>
        <color theme="1"/>
        <sz val="12.0"/>
      </rPr>
      <t xml:space="preserve">
Si non, vous devez remplir l'onflet </t>
    </r>
    <r>
      <rPr>
        <rFont val="Calibri"/>
        <color rgb="FF2F5496"/>
        <sz val="12.0"/>
      </rPr>
      <t>RECeff + REIamont (2)</t>
    </r>
  </si>
  <si>
    <t>NON</t>
  </si>
  <si>
    <t>OUI</t>
  </si>
  <si>
    <t>INFORMATIONS (une seule espèce/parcelle)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</si>
  <si>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</si>
  <si>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</si>
  <si>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</si>
  <si>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</si>
  <si>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</si>
  <si>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</si>
  <si>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</si>
  <si>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</si>
  <si>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</si>
  <si>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</si>
  <si>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TOTAL</t>
  </si>
  <si>
    <t xml:space="preserve">Commune </t>
  </si>
  <si>
    <t>47300 LE LEDAT</t>
  </si>
  <si>
    <t>Surface parcelle (ha)</t>
  </si>
  <si>
    <t>Espèce plantée</t>
  </si>
  <si>
    <t>Châtaignier</t>
  </si>
  <si>
    <t>Espèce selon référentiel Agribalyse (à compléter si vous souhaitez planter des pommiers/pêchers/clémentiniers)</t>
  </si>
  <si>
    <t>Type de plantation</t>
  </si>
  <si>
    <t>Plein vent</t>
  </si>
  <si>
    <t>Densité objectif de plantation (plants/ha)</t>
  </si>
  <si>
    <t>Climat de la zone de plantation</t>
  </si>
  <si>
    <t>Hors climat Mediterranéen</t>
  </si>
  <si>
    <t>Durée de vie prévue du verger (années)</t>
  </si>
  <si>
    <t>% enherbement prévu</t>
  </si>
  <si>
    <t>Usage de référence</t>
  </si>
  <si>
    <t>Grandes cultures</t>
  </si>
  <si>
    <r>
      <rPr>
        <rFont val="Calibri"/>
        <b/>
        <color theme="1"/>
        <sz val="10.0"/>
      </rPr>
      <t xml:space="preserve">Culture en place année n-1 </t>
    </r>
    <r>
      <rPr>
        <rFont val="Calibri"/>
        <b val="0"/>
        <color theme="1"/>
        <sz val="10.0"/>
      </rPr>
      <t>(ou culture qui s'en rapproche le plus si elle n'est pas dans la liste, sauf cas extreme et contacter le service instructeur)</t>
    </r>
  </si>
  <si>
    <t>Féverole, conventionnelle – Moyenne nationale (France)</t>
  </si>
  <si>
    <r>
      <rPr>
        <rFont val="Calibri"/>
        <b/>
        <color theme="1"/>
        <sz val="10.0"/>
      </rPr>
      <t>Culture en place année n-2 (</t>
    </r>
    <r>
      <rPr>
        <rFont val="Calibri"/>
        <b val="0"/>
        <color theme="1"/>
        <sz val="10.0"/>
      </rPr>
      <t>ou culture qui s'en rapproche le plus si elle n'est pas dans la liste, sauf cas extreme et contacter le service instructeur)</t>
    </r>
  </si>
  <si>
    <t>Herbe conservée, foin, prairie temporaire, avec trèfle, Nord-Ouest</t>
  </si>
  <si>
    <t>Culture en place année n-3  (ou culture qui s'en rapproche le plus si elle n'est pas dans la liste, sauf cas extreme et contacter le service instructeur)</t>
  </si>
  <si>
    <t>Herbe conservée, foin, prairie permanente, avec trèfle, Nord-Ouest</t>
  </si>
  <si>
    <r>
      <rPr>
        <rFont val="Calibri"/>
        <b/>
        <color theme="1"/>
        <sz val="11.0"/>
      </rPr>
      <t xml:space="preserve">SAU en cultures fruitières de l'exploitation avant-projet </t>
    </r>
    <r>
      <rPr>
        <rFont val="Calibri"/>
        <b/>
        <i/>
        <color theme="1"/>
        <sz val="10.0"/>
      </rPr>
      <t>(moyenne des 3 dernières années)</t>
    </r>
  </si>
  <si>
    <r>
      <rPr>
        <rFont val="Calibri"/>
        <b/>
        <color theme="1"/>
        <sz val="11.0"/>
      </rPr>
      <t>SAU en culture fruitières à l'échelle de l'exploitation en phase de projet</t>
    </r>
    <r>
      <rPr>
        <rFont val="Calibri"/>
        <b/>
        <i/>
        <color theme="1"/>
        <sz val="10.0"/>
      </rPr>
      <t xml:space="preserve"> (moyenne des 5 années de projet)</t>
    </r>
  </si>
  <si>
    <t>CRITERE D'ELIGIBILITE</t>
  </si>
  <si>
    <t>Critère d'éligibilité 1 - Densité minimale de plants</t>
  </si>
  <si>
    <t>Espèce - Type plantation</t>
  </si>
  <si>
    <t>Densité objectif minimale</t>
  </si>
  <si>
    <r>
      <rPr>
        <rFont val="Calibri"/>
        <b/>
        <color theme="1"/>
        <sz val="11.0"/>
      </rPr>
      <t>Validation critère</t>
    </r>
    <r>
      <rPr>
        <rFont val="Calibri"/>
        <color theme="1"/>
        <sz val="11.0"/>
      </rPr>
      <t xml:space="preserve"> (si le tableur affiche #N/A, la validatation de ce critèrte sera déteminée par le service instructeur)</t>
    </r>
  </si>
  <si>
    <t>Critère d'éligibilité 2 - Augmentation de la surface nette en culture fruitière</t>
  </si>
  <si>
    <t xml:space="preserve">Validation critère </t>
  </si>
  <si>
    <t>Critère d'éligibilité 3 - Augmentation du stock de carbone total</t>
  </si>
  <si>
    <t>Climat-Usage de référence</t>
  </si>
  <si>
    <t>Durée de vie - Usage de référence</t>
  </si>
  <si>
    <t>Estimation REC ANT_SOL (en teqCO2)</t>
  </si>
  <si>
    <t>Estimation REC ANT_BIOM (en teqCO2)</t>
  </si>
  <si>
    <t>Estimation REC ANT_SOL + REC ANT_BIOM (en teq CO2)</t>
  </si>
  <si>
    <t>Critère d'éligibilité 4 - Enherbement du verger sur au moins 50% de sa surface</t>
  </si>
  <si>
    <t>Rien n'est à compléter</t>
  </si>
  <si>
    <t>Somme des parcelles</t>
  </si>
  <si>
    <t>EGES ref (en teqCO2/ha/an)</t>
  </si>
  <si>
    <t>EGES projet (en teqCO2/ha/an)</t>
  </si>
  <si>
    <t>RE (en teqCO2)</t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</si>
  <si>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</si>
  <si>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EGESref (en teqCO2/ha/an)</t>
  </si>
  <si>
    <t>Année 1</t>
  </si>
  <si>
    <t>QNmin (en kgN/ha/an)</t>
  </si>
  <si>
    <t>QNorg (en kgN/ha/an)</t>
  </si>
  <si>
    <t>QNres (en kgN/ha/an)</t>
  </si>
  <si>
    <t>EN2O dir (kg N20-N/ha)</t>
  </si>
  <si>
    <t>EN2O vol (kg N20-N/ha)</t>
  </si>
  <si>
    <t>EN2O less (kg N20-N/ha)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</si>
  <si>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</si>
  <si>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</si>
  <si>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</si>
  <si>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</si>
  <si>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</si>
  <si>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</si>
  <si>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ECO2e engins (en teqCO2/ha/an)</t>
  </si>
  <si>
    <t>Consommation électricité pour l'irrigation (en kWh/ha/an)</t>
  </si>
  <si>
    <t>ECO2e irrigation (en teqCO2/ha/an)</t>
  </si>
  <si>
    <t>ECO2e energie (en teqCO2/ha/an)</t>
  </si>
  <si>
    <t>QP (en kgP2O5/ha/an)</t>
  </si>
  <si>
    <t>QK (en kgK2O/ha/an)</t>
  </si>
  <si>
    <t>ECO2engrais (en teqCO2/ha/an)</t>
  </si>
  <si>
    <t>ECO2plants</t>
  </si>
  <si>
    <t>MA = Matière Active</t>
  </si>
  <si>
    <t>Quantité MA Fongicides (kg/ha/an)</t>
  </si>
  <si>
    <t>Quantité MA Herbicides (kg/ha/an)</t>
  </si>
  <si>
    <t>Quantité MA Insecticides (kg/ha/an)</t>
  </si>
  <si>
    <t>Quantité MA Autres (kg/ha/an)</t>
  </si>
  <si>
    <t>ECO2phyto (en teqCO2/ha/an)</t>
  </si>
  <si>
    <t>ECO2e intrants (en teqCO2/ha/an)</t>
  </si>
  <si>
    <t>EGESprojet (en teqCO2/ha/an)</t>
  </si>
  <si>
    <t>Année 2</t>
  </si>
  <si>
    <t>attente modif texte méthode</t>
  </si>
  <si>
    <t>Année 3</t>
  </si>
  <si>
    <t>Année 4</t>
  </si>
  <si>
    <t>Année 5</t>
  </si>
  <si>
    <t>EGESprojet sur les 5 ans (en teqCO2/ha)</t>
  </si>
  <si>
    <t>RE sur 5 ans (en teqCO2/ha)</t>
  </si>
  <si>
    <t>EGESprojet sur les 5 ans (en teqCO2)</t>
  </si>
  <si>
    <t>Cet onglet est facultatif et n'est à remplir que si le porteur de projet fait le choix de valoriser des coproduits de son verger en énergie.</t>
  </si>
  <si>
    <t>Projet</t>
  </si>
  <si>
    <t>Pouvoir Calorifique Inférieur (PCI) du coproduit valorisé (en kWh PCI/ tonne)</t>
  </si>
  <si>
    <t>FE de l’énergie fossile substituée (en teq CO2/kWh PCI)</t>
  </si>
  <si>
    <t>EGES transport les émissions associées au transport du coproduit de son lieu de fabrication jusqu’au site énergétique (en teq CO2/tonne)</t>
  </si>
  <si>
    <t>Coefficient de substitution du coproduit du verger valorisé en phase de projet (en teq CO2/tonne)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</si>
  <si>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</si>
  <si>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</si>
  <si>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Référence pour une des 3 années précédant le projet</t>
  </si>
  <si>
    <t>Flux_CP ref, quantité de coproduits valorisées en énergie dans le scénario de référence (en tonnes)</t>
  </si>
  <si>
    <t>REIaval (teq CO2)</t>
  </si>
  <si>
    <t>Anthracite</t>
  </si>
  <si>
    <t>Butane - inclus maritime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</si>
  <si>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</si>
  <si>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</si>
  <si>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</si>
  <si>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</si>
  <si>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</si>
  <si>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</si>
  <si>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</si>
  <si>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</si>
  <si>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domestique</t>
  </si>
  <si>
    <t>Fioul lourd</t>
  </si>
  <si>
    <t>Gaz de cokerie</t>
  </si>
  <si>
    <t>Gaz de haut fourneau</t>
  </si>
  <si>
    <t>Gaz naturel</t>
  </si>
  <si>
    <t>Gazole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</si>
  <si>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</si>
  <si>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</si>
  <si>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</si>
  <si>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</si>
  <si>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</si>
  <si>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</si>
  <si>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</si>
  <si>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</si>
  <si>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</si>
  <si>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</si>
  <si>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</si>
  <si>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</si>
  <si>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</si>
  <si>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 xml:space="preserve">Energie fossile substituée </t>
  </si>
  <si>
    <t>FE (en teq CO2/kWh PCI)</t>
  </si>
  <si>
    <t>Combustibles fossiles liquides usage source fixe</t>
  </si>
  <si>
    <t>Combustible haute viscosité</t>
  </si>
  <si>
    <t>Fioul à base de carbone recyclé - VALORTEC - Basse teneur en soufre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</si>
  <si>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</si>
  <si>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</si>
  <si>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</si>
  <si>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</si>
  <si>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</si>
  <si>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</si>
  <si>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</si>
  <si>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</si>
  <si>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</si>
  <si>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</si>
  <si>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</si>
  <si>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</si>
  <si>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</si>
  <si>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</si>
  <si>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</si>
  <si>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>Combustibles fossiles liquides Usage sources mobiles Usage aérien</t>
  </si>
  <si>
    <t xml:space="preserve">Carbureacteur - large coupe (jet B) </t>
  </si>
  <si>
    <t xml:space="preserve">Essence aviation (AvGas) </t>
  </si>
  <si>
    <t xml:space="preserve">Kérosène - jet A1 ou A </t>
  </si>
  <si>
    <t>Combustibles fossiles liquides Usage sources mobiles autres usages</t>
  </si>
  <si>
    <t xml:space="preserve">Gazole non routier 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</si>
  <si>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</si>
  <si>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</si>
  <si>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</si>
  <si>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</si>
  <si>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</si>
  <si>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Si vous ne trouvez pas le FE correspondant, vous pouvez les retrouver dans le guide GESTIM+ ou la Base Carbone de l'Ademe.</t>
  </si>
  <si>
    <t>Année</t>
  </si>
  <si>
    <t>Stock_biomasse (en tC/ha)</t>
  </si>
  <si>
    <t>Stock_biomasse_projet (en tC/ha)</t>
  </si>
  <si>
    <t>Référence</t>
  </si>
  <si>
    <t>Stock_biomasse_référence (en tC/ha)</t>
  </si>
  <si>
    <t>Durée de vie de l’espèce fruitière + 1 an</t>
  </si>
  <si>
    <t>RECant_biom (teqCO2)</t>
  </si>
  <si>
    <t>Stock sol ref (teq CO2/ha)</t>
  </si>
  <si>
    <t>Stock sol projet (teq CO2/ha)</t>
  </si>
  <si>
    <t>Part enherbée (%)</t>
  </si>
  <si>
    <t>Durée de vie de l'espèce fruitière (années)</t>
  </si>
  <si>
    <t>RECant_sol (teq CO2)</t>
  </si>
  <si>
    <t>Rien n'est à compléter mais certaines valeurs doivent être reprises dans le Document Description de Projet (DDP)</t>
  </si>
  <si>
    <t>Avant rabais</t>
  </si>
  <si>
    <t>Option 1 (si non choisie, ne pas tenir compte du calcul)</t>
  </si>
  <si>
    <t>RECeff + REIamont (teq CO2)</t>
  </si>
  <si>
    <t>Option 2</t>
  </si>
  <si>
    <t>RECant_biom (teq CO2)</t>
  </si>
  <si>
    <t>RE (teq CO2)</t>
  </si>
  <si>
    <t>Avec rabais</t>
  </si>
  <si>
    <t>Variable</t>
  </si>
  <si>
    <t>Climat</t>
  </si>
  <si>
    <t>Climat_Usage</t>
  </si>
  <si>
    <t>Valeur</t>
  </si>
  <si>
    <t>Stock C sol (tC/ha)</t>
  </si>
  <si>
    <t>Prairies permanentes</t>
  </si>
  <si>
    <t>Viticulture</t>
  </si>
  <si>
    <t>Vergers</t>
  </si>
  <si>
    <t>Climat Sec Mediterranéen</t>
  </si>
  <si>
    <t>Friche herbacée</t>
  </si>
  <si>
    <t>Variation annuelle (tC/ha/an)</t>
  </si>
  <si>
    <t>Espèce fruitière</t>
  </si>
  <si>
    <t>Espèce -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</si>
  <si>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</si>
  <si>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</si>
  <si>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</si>
  <si>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</si>
  <si>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</si>
  <si>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</si>
  <si>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</si>
  <si>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</si>
  <si>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</si>
  <si>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</si>
  <si>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</si>
  <si>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</si>
  <si>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</si>
  <si>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</si>
  <si>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</si>
  <si>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</si>
  <si>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</si>
  <si>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</si>
  <si>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</si>
  <si>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</si>
  <si>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Climat non mediterranéen</t>
  </si>
  <si>
    <t>Année du projet</t>
  </si>
  <si>
    <r>
      <rPr>
        <rFont val="Calibri"/>
        <b/>
        <color rgb="FF000000"/>
        <sz val="12.0"/>
      </rPr>
      <t xml:space="preserve">Stock </t>
    </r>
    <r>
      <rPr>
        <rFont val="Calibri"/>
        <b/>
        <color rgb="FF000000"/>
        <sz val="12.0"/>
        <vertAlign val="subscript"/>
      </rPr>
      <t>biomasse_projet</t>
    </r>
  </si>
  <si>
    <r>
      <rPr>
        <rFont val="Calibri"/>
        <b/>
        <color theme="1"/>
        <sz val="11.0"/>
      </rPr>
      <t xml:space="preserve">Stock </t>
    </r>
    <r>
      <rPr>
        <rFont val="Calibri"/>
        <b/>
        <color theme="1"/>
        <sz val="11.0"/>
        <vertAlign val="subscript"/>
      </rPr>
      <t>biomasse_ref</t>
    </r>
    <r>
      <rPr>
        <rFont val="Calibri"/>
        <b/>
        <color theme="1"/>
        <sz val="11.0"/>
      </rPr>
      <t xml:space="preserve"> (vigne)</t>
    </r>
  </si>
  <si>
    <r>
      <rPr>
        <rFont val="Calibri"/>
        <b/>
        <color theme="1"/>
        <sz val="11.0"/>
      </rPr>
      <t xml:space="preserve">Stock </t>
    </r>
    <r>
      <rPr>
        <rFont val="Calibri"/>
        <b/>
        <color theme="1"/>
        <sz val="11.0"/>
        <vertAlign val="subscript"/>
      </rPr>
      <t>biomasse_projet</t>
    </r>
    <r>
      <rPr>
        <rFont val="Calibri"/>
        <b/>
        <color theme="1"/>
        <sz val="11.0"/>
      </rPr>
      <t xml:space="preserve"> - Stock </t>
    </r>
    <r>
      <rPr>
        <rFont val="Calibri"/>
        <b/>
        <color theme="1"/>
        <sz val="11.0"/>
        <vertAlign val="subscript"/>
      </rPr>
      <t xml:space="preserve">biomasse_ref </t>
    </r>
    <r>
      <rPr>
        <rFont val="Calibri"/>
        <b/>
        <color theme="1"/>
        <sz val="11.0"/>
      </rPr>
      <t>(vigne)</t>
    </r>
  </si>
  <si>
    <r>
      <rPr>
        <rFont val="Calibri"/>
        <b/>
        <color rgb="FF000000"/>
        <sz val="12.0"/>
      </rPr>
      <t xml:space="preserve">Stock </t>
    </r>
    <r>
      <rPr>
        <rFont val="Calibri"/>
        <b/>
        <color rgb="FF000000"/>
        <sz val="12.0"/>
        <vertAlign val="subscript"/>
      </rPr>
      <t>biomasse_projet</t>
    </r>
  </si>
  <si>
    <r>
      <rPr>
        <rFont val="Calibri"/>
        <b/>
        <color theme="1"/>
        <sz val="11.0"/>
      </rPr>
      <t xml:space="preserve">Stock </t>
    </r>
    <r>
      <rPr>
        <rFont val="Calibri"/>
        <b/>
        <color theme="1"/>
        <sz val="11.0"/>
        <vertAlign val="subscript"/>
      </rPr>
      <t>biomasse_ref</t>
    </r>
    <r>
      <rPr>
        <rFont val="Calibri"/>
        <b/>
        <color theme="1"/>
        <sz val="11.0"/>
      </rPr>
      <t xml:space="preserve"> (vigne)</t>
    </r>
  </si>
  <si>
    <r>
      <rPr>
        <rFont val="Calibri"/>
        <b/>
        <color theme="1"/>
        <sz val="11.0"/>
      </rPr>
      <t xml:space="preserve">Stock </t>
    </r>
    <r>
      <rPr>
        <rFont val="Calibri"/>
        <b/>
        <color theme="1"/>
        <sz val="11.0"/>
        <vertAlign val="subscript"/>
      </rPr>
      <t>biomasse_projet</t>
    </r>
    <r>
      <rPr>
        <rFont val="Calibri"/>
        <b/>
        <color theme="1"/>
        <sz val="11.0"/>
      </rPr>
      <t xml:space="preserve"> - Stock </t>
    </r>
    <r>
      <rPr>
        <rFont val="Calibri"/>
        <b/>
        <color theme="1"/>
        <sz val="11.0"/>
        <vertAlign val="subscript"/>
      </rPr>
      <t xml:space="preserve">biomasse_ref </t>
    </r>
    <r>
      <rPr>
        <rFont val="Calibri"/>
        <b/>
        <color theme="1"/>
        <sz val="11.0"/>
      </rPr>
      <t>(vigne)</t>
    </r>
  </si>
  <si>
    <t>Durée de vie de l'espèce fruitière</t>
  </si>
  <si>
    <t>Contexte climatique</t>
  </si>
  <si>
    <t>Durée - Usage ref</t>
  </si>
  <si>
    <t>REC ANT BIOM (tC/ha)</t>
  </si>
  <si>
    <t>Culture</t>
  </si>
  <si>
    <t>kg CO2 eq/ha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</si>
  <si>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</si>
  <si>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</si>
  <si>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</si>
  <si>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</si>
  <si>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</si>
  <si>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</si>
  <si>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</si>
  <si>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</si>
  <si>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</si>
  <si>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</si>
  <si>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</si>
  <si>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</si>
  <si>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</si>
  <si>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</si>
  <si>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</si>
  <si>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</si>
  <si>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</si>
  <si>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</si>
  <si>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</si>
  <si>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</si>
  <si>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</si>
  <si>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</si>
  <si>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</si>
  <si>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</si>
  <si>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</si>
  <si>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</si>
  <si>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</si>
  <si>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</si>
  <si>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</si>
  <si>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</si>
  <si>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</si>
  <si>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</si>
  <si>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</si>
  <si>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</si>
  <si>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</si>
  <si>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</si>
  <si>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</si>
  <si>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</si>
  <si>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</si>
  <si>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</si>
  <si>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</si>
  <si>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</si>
  <si>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</si>
  <si>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</si>
  <si>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</si>
  <si>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</si>
  <si>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</si>
  <si>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</si>
  <si>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</si>
  <si>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</si>
  <si>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</si>
  <si>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</si>
  <si>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</si>
  <si>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</si>
  <si>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</si>
  <si>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</si>
  <si>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</si>
  <si>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</si>
  <si>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</si>
  <si>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</si>
  <si>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</si>
  <si>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</si>
  <si>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Facteurs d'émissions (unité)</t>
  </si>
  <si>
    <t>EF1min (en kgN2O-N/kg N)</t>
  </si>
  <si>
    <t>EF1org (kg N2O-N/kg N)</t>
  </si>
  <si>
    <t>EF4 (en kg N2O-N/kg NH3-N + NOx-N)</t>
  </si>
  <si>
    <t>EF5 (en kg N2O-N/kg N lessivé)</t>
  </si>
  <si>
    <t>FE indirect électricité (en kg CO2 eq/kWh)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</si>
  <si>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</si>
  <si>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</si>
  <si>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</si>
  <si>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FE fongicides</t>
  </si>
  <si>
    <t>FE herbicides</t>
  </si>
  <si>
    <t>FE insecticides</t>
  </si>
  <si>
    <t>FE autres</t>
  </si>
  <si>
    <t xml:space="preserve">Frac GASF (en kg NH3-N + NOx-N /kg N apporté) (valeur IPCC 2019 par défaut) </t>
  </si>
  <si>
    <t xml:space="preserve">Frac GASM (en kg NH3-N + NOx-N /kg N apporté) (valeur IPCC 2019 par défaut) </t>
  </si>
  <si>
    <t>Frac LESS (en kg N /kg N apporté) (valeur IPCC 2019 par défaut)</t>
  </si>
  <si>
    <t>Combustible</t>
  </si>
  <si>
    <t>Unité</t>
  </si>
  <si>
    <t>FE (kg eqCO2/unité)</t>
  </si>
  <si>
    <t>FE directes (kg eq CO2/unité)</t>
  </si>
  <si>
    <t>FE indirectes (kg eq CO2/unité)</t>
  </si>
  <si>
    <t>Litres</t>
  </si>
  <si>
    <t>Essence</t>
  </si>
  <si>
    <t>kg</t>
  </si>
  <si>
    <t>kWh</t>
  </si>
  <si>
    <t>Butane/Propane</t>
  </si>
  <si>
    <t>PRG N2O (IPCC 2013)</t>
  </si>
  <si>
    <t>Verger hors climat sec méditerranéen</t>
  </si>
  <si>
    <t xml:space="preserve">Verger en climat Sec Méditerranéen </t>
  </si>
  <si>
    <t xml:space="preserve">Usage de référence </t>
  </si>
  <si>
    <r>
      <rPr>
        <rFont val="Calibri"/>
        <color theme="1"/>
        <sz val="11.0"/>
      </rPr>
      <t xml:space="preserve">Stock </t>
    </r>
    <r>
      <rPr>
        <rFont val="Calibri"/>
        <b/>
        <color theme="1"/>
        <sz val="11.0"/>
        <vertAlign val="subscript"/>
      </rPr>
      <t>biomasse (en tC/ha)</t>
    </r>
  </si>
  <si>
    <t>Sources</t>
  </si>
  <si>
    <r>
      <rPr>
        <rFont val="Calibri"/>
        <color theme="1"/>
        <sz val="11.0"/>
      </rPr>
      <t xml:space="preserve">Stock </t>
    </r>
    <r>
      <rPr>
        <rFont val="Calibri"/>
        <b/>
        <color theme="1"/>
        <sz val="11.0"/>
        <vertAlign val="subscript"/>
      </rPr>
      <t>biomasse (en tC/ha)</t>
    </r>
  </si>
  <si>
    <t>OMINEA, 2020</t>
  </si>
  <si>
    <t>IFN/FCBA/SOLAGRO, 2009</t>
  </si>
  <si>
    <t>Chiti et al., 2018</t>
  </si>
  <si>
    <t>Verger</t>
  </si>
  <si>
    <t>Age</t>
  </si>
  <si>
    <r>
      <rPr>
        <rFont val="Calibri"/>
        <color theme="1"/>
        <sz val="11.0"/>
      </rPr>
      <t xml:space="preserve">Stock </t>
    </r>
    <r>
      <rPr>
        <rFont val="Calibri"/>
        <color theme="1"/>
        <sz val="12.0"/>
        <vertAlign val="subscript"/>
      </rPr>
      <t xml:space="preserve">biomasse_projet </t>
    </r>
    <r>
      <rPr>
        <rFont val="Calibri"/>
        <color theme="1"/>
        <sz val="12.0"/>
      </rPr>
      <t>en tC/ha</t>
    </r>
  </si>
  <si>
    <r>
      <rPr>
        <rFont val="Calibri"/>
        <color theme="1"/>
        <sz val="11.0"/>
      </rPr>
      <t xml:space="preserve">Stock </t>
    </r>
    <r>
      <rPr>
        <rFont val="Calibri"/>
        <color theme="1"/>
        <sz val="12.0"/>
        <vertAlign val="subscript"/>
      </rPr>
      <t xml:space="preserve">biomasse_projet </t>
    </r>
    <r>
      <rPr>
        <rFont val="Calibri"/>
        <color theme="1"/>
        <sz val="12.0"/>
      </rPr>
      <t>en tC/ha</t>
    </r>
  </si>
  <si>
    <t xml:space="preserve">Verger en climat Sec Méditerranéen (en tC/ha) </t>
  </si>
  <si>
    <t>Verger hors climat sec méditerranéen (en tC/ha)</t>
  </si>
  <si>
    <t>Source</t>
  </si>
  <si>
    <t>MediNet</t>
  </si>
  <si>
    <t>GIS Fruits (RMQS)</t>
  </si>
  <si>
    <t>Verger en climat Sec Méditerranéen (en tC/ha)</t>
  </si>
  <si>
    <t>Effenherb (en tC/ha/an)</t>
  </si>
  <si>
    <t>Facteur de conversion GJ en kWh</t>
  </si>
  <si>
    <t>Climats</t>
  </si>
  <si>
    <t>Durée de vie</t>
  </si>
  <si>
    <t xml:space="preserve">Prairies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</si>
</sst>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-* #,##0.00\ _€_-;\-* #,##0.00\ _€_-;_-* &quot;-&quot;??\ _€_-;_-@"/>
    <numFmt numFmtId="165" formatCode="_-* #,##0\ _€_-;\-* #,##0\ _€_-;_-* &quot;-&quot;??\ _€_-;_-@"/>
    <numFmt numFmtId="166" formatCode="0.0"/>
    <numFmt numFmtId="167" formatCode="0.000"/>
  </numFmts>
  <fonts count="12">
    <font>
      <sz val="11.0"/>
      <color theme="1"/>
      <name val="Arial"/>
    </font>
    <font>
      <sz val="11.0"/>
      <color theme="1"/>
      <name val="Calibri"/>
    </font>
    <font/>
    <font>
      <sz val="14.0"/>
      <color theme="1"/>
      <name val="Calibri"/>
    </font>
    <font>
      <sz val="12.0"/>
      <color theme="1"/>
      <name val="Calibri"/>
    </font>
    <font>
      <b/>
      <sz val="11.0"/>
      <color theme="1"/>
      <name val="Calibri"/>
    </font>
    <font>
      <b/>
      <sz val="11.0"/>
      <color theme="0"/>
      <name val="Calibri"/>
    </font>
    <font>
      <b/>
      <sz val="10.0"/>
      <color theme="1"/>
      <name val="Calibri"/>
    </font>
    <font>
      <b/>
      <sz val="12.0"/>
      <color theme="1"/>
      <name val="Calibri"/>
    </font>
    <font>
      <b/>
      <sz val="12.0"/>
      <color rgb="FF000000"/>
      <name val="Calibri"/>
    </font>
    <font>
      <sz val="10.0"/>
      <color theme="1"/>
      <name val="Calibri"/>
    </font>
    <font>
      <sz val="8.0"/>
      <color rgb="FF00000A"/>
      <name val="Calibri"/>
    </font>
  </fonts>
  <fills count="17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D9E2F3"/>
        <bgColor rgb="FFD9E2F3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9CC2E5"/>
        <bgColor rgb="FF9CC2E5"/>
      </patternFill>
    </fill>
    <fill>
      <patternFill patternType="solid">
        <fgColor rgb="FF0070C0"/>
        <bgColor rgb="FF0070C0"/>
      </patternFill>
    </fill>
    <fill>
      <patternFill patternType="solid">
        <fgColor rgb="FFC5E0B3"/>
        <bgColor rgb="FFC5E0B3"/>
      </patternFill>
    </fill>
    <fill>
      <patternFill patternType="solid">
        <fgColor theme="0"/>
        <bgColor theme="0"/>
      </patternFill>
    </fill>
    <fill>
      <patternFill patternType="solid">
        <fgColor rgb="FFDADADA"/>
        <bgColor rgb="FFDADADA"/>
      </patternFill>
    </fill>
    <fill>
      <patternFill patternType="solid">
        <fgColor rgb="FFF2F2F2"/>
        <bgColor rgb="FFF2F2F2"/>
      </patternFill>
    </fill>
    <fill>
      <patternFill patternType="solid">
        <fgColor rgb="FF2E75B5"/>
        <bgColor rgb="FF2E75B5"/>
      </patternFill>
    </fill>
    <fill>
      <patternFill patternType="solid">
        <fgColor rgb="FF1E4E79"/>
        <bgColor rgb="FF1E4E79"/>
      </patternFill>
    </fill>
    <fill>
      <patternFill patternType="solid">
        <fgColor rgb="FFC55A11"/>
        <bgColor rgb="FFC55A11"/>
      </patternFill>
    </fill>
    <fill>
      <patternFill patternType="solid">
        <fgColor theme="1"/>
        <bgColor theme="1"/>
      </patternFill>
    </fill>
    <fill>
      <patternFill patternType="solid">
        <fgColor theme="6"/>
        <bgColor theme="6"/>
      </patternFill>
    </fill>
  </fills>
  <borders count="35"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7F7F7F"/>
      </left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7F7F7F"/>
      </left>
      <right style="thin">
        <color rgb="FF7F7F7F"/>
      </right>
      <bottom style="thin">
        <color rgb="FF7F7F7F"/>
      </bottom>
    </border>
    <border>
      <left style="thin">
        <color rgb="FF7F7F7F"/>
      </left>
      <right style="thin">
        <color rgb="FF7F7F7F"/>
      </right>
      <top/>
      <bottom style="thin">
        <color rgb="FF7F7F7F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7F7F7F"/>
      </left>
      <right style="thin">
        <color rgb="FF7F7F7F"/>
      </right>
      <top/>
      <bottom/>
    </border>
    <border>
      <right style="thin">
        <color rgb="FF7F7F7F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7F7F7F"/>
      </left>
      <right style="thin">
        <color rgb="FF7F7F7F"/>
      </right>
      <top style="thin">
        <color rgb="FF7F7F7F"/>
      </top>
      <bottom/>
    </border>
    <border>
      <left style="thin">
        <color rgb="FF7F7F7F"/>
      </left>
      <top style="thin">
        <color rgb="FF7F7F7F"/>
      </top>
      <bottom style="thin">
        <color rgb="FF7F7F7F"/>
      </bottom>
    </border>
    <border>
      <right style="thin">
        <color rgb="FF7F7F7F"/>
      </right>
      <top style="thin">
        <color rgb="FF7F7F7F"/>
      </top>
      <bottom style="thin">
        <color rgb="FF7F7F7F"/>
      </bottom>
    </border>
  </borders>
  <cellStyleXfs count="1">
    <xf borderId="0" fillId="0" fontId="0" numFmtId="0" applyAlignment="1" applyFont="1"/>
  </cellStyleXfs>
  <cellXfs count="11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1" fillId="3" fontId="3" numFmtId="0" xfId="0" applyAlignment="1" applyBorder="1" applyFill="1" applyFont="1">
      <alignment horizontal="left" shrinkToFit="0" vertical="center" wrapText="1"/>
    </xf>
    <xf borderId="9" fillId="3" fontId="3" numFmtId="0" xfId="0" applyAlignment="1" applyBorder="1" applyFont="1">
      <alignment horizontal="left" shrinkToFit="0" vertical="center" wrapText="1"/>
    </xf>
    <xf borderId="10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15" fillId="0" fontId="2" numFmtId="0" xfId="0" applyBorder="1" applyFont="1"/>
    <xf borderId="16" fillId="0" fontId="2" numFmtId="0" xfId="0" applyBorder="1" applyFont="1"/>
    <xf borderId="0" fillId="0" fontId="1" numFmtId="0" xfId="0" applyAlignment="1" applyFont="1">
      <alignment horizontal="center" vertical="center"/>
    </xf>
    <xf borderId="0" fillId="0" fontId="1" numFmtId="0" xfId="0" applyFont="1"/>
    <xf borderId="17" fillId="4" fontId="4" numFmtId="0" xfId="0" applyAlignment="1" applyBorder="1" applyFill="1" applyFont="1">
      <alignment horizontal="center" shrinkToFit="0" vertical="center" wrapText="1"/>
    </xf>
    <xf borderId="18" fillId="0" fontId="2" numFmtId="0" xfId="0" applyBorder="1" applyFont="1"/>
    <xf borderId="19" fillId="2" fontId="1" numFmtId="0" xfId="0" applyAlignment="1" applyBorder="1" applyFont="1">
      <alignment horizontal="right"/>
    </xf>
    <xf borderId="20" fillId="5" fontId="5" numFmtId="0" xfId="0" applyAlignment="1" applyBorder="1" applyFill="1" applyFont="1">
      <alignment horizontal="center" shrinkToFit="0" vertical="center" wrapText="1"/>
    </xf>
    <xf borderId="21" fillId="0" fontId="2" numFmtId="0" xfId="0" applyBorder="1" applyFont="1"/>
    <xf borderId="22" fillId="0" fontId="2" numFmtId="0" xfId="0" applyBorder="1" applyFont="1"/>
    <xf borderId="23" fillId="0" fontId="1" numFmtId="0" xfId="0" applyBorder="1" applyFont="1"/>
    <xf borderId="24" fillId="6" fontId="5" numFmtId="0" xfId="0" applyAlignment="1" applyBorder="1" applyFill="1" applyFont="1">
      <alignment horizontal="center" shrinkToFit="0" vertical="center" wrapText="1"/>
    </xf>
    <xf borderId="19" fillId="7" fontId="6" numFmtId="0" xfId="0" applyAlignment="1" applyBorder="1" applyFill="1" applyFont="1">
      <alignment horizontal="center"/>
    </xf>
    <xf borderId="0" fillId="0" fontId="5" numFmtId="0" xfId="0" applyFont="1"/>
    <xf borderId="25" fillId="6" fontId="5" numFmtId="0" xfId="0" applyAlignment="1" applyBorder="1" applyFont="1">
      <alignment shrinkToFit="0" vertical="center" wrapText="1"/>
    </xf>
    <xf borderId="25" fillId="2" fontId="1" numFmtId="0" xfId="0" applyBorder="1" applyFont="1"/>
    <xf borderId="25" fillId="2" fontId="1" numFmtId="2" xfId="0" applyBorder="1" applyFont="1" applyNumberFormat="1"/>
    <xf borderId="19" fillId="8" fontId="5" numFmtId="2" xfId="0" applyBorder="1" applyFill="1" applyFont="1" applyNumberFormat="1"/>
    <xf borderId="25" fillId="0" fontId="1" numFmtId="0" xfId="0" applyBorder="1" applyFont="1"/>
    <xf borderId="25" fillId="2" fontId="1" numFmtId="0" xfId="0" applyAlignment="1" applyBorder="1" applyFont="1">
      <alignment shrinkToFit="0" wrapText="1"/>
    </xf>
    <xf borderId="0" fillId="0" fontId="1" numFmtId="0" xfId="0" applyAlignment="1" applyFont="1">
      <alignment shrinkToFit="0" wrapText="1"/>
    </xf>
    <xf borderId="25" fillId="2" fontId="1" numFmtId="9" xfId="0" applyBorder="1" applyFont="1" applyNumberFormat="1"/>
    <xf borderId="25" fillId="6" fontId="7" numFmtId="0" xfId="0" applyAlignment="1" applyBorder="1" applyFont="1">
      <alignment horizontal="left" shrinkToFit="0" vertical="center" wrapText="1"/>
    </xf>
    <xf borderId="25" fillId="2" fontId="1" numFmtId="0" xfId="0" applyAlignment="1" applyBorder="1" applyFont="1">
      <alignment readingOrder="0"/>
    </xf>
    <xf borderId="25" fillId="2" fontId="1" numFmtId="164" xfId="0" applyAlignment="1" applyBorder="1" applyFont="1" applyNumberFormat="1">
      <alignment readingOrder="0"/>
    </xf>
    <xf borderId="25" fillId="2" fontId="1" numFmtId="164" xfId="0" applyAlignment="1" applyBorder="1" applyFont="1" applyNumberFormat="1">
      <alignment horizontal="center" readingOrder="0"/>
    </xf>
    <xf borderId="19" fillId="9" fontId="1" numFmtId="0" xfId="0" applyBorder="1" applyFill="1" applyFont="1"/>
    <xf borderId="24" fillId="6" fontId="5" numFmtId="0" xfId="0" applyAlignment="1" applyBorder="1" applyFont="1">
      <alignment shrinkToFit="0" vertical="center" wrapText="1"/>
    </xf>
    <xf borderId="19" fillId="9" fontId="1" numFmtId="9" xfId="0" applyBorder="1" applyFont="1" applyNumberFormat="1"/>
    <xf borderId="25" fillId="10" fontId="1" numFmtId="9" xfId="0" applyBorder="1" applyFill="1" applyFont="1" applyNumberFormat="1"/>
    <xf borderId="25" fillId="6" fontId="1" numFmtId="0" xfId="0" applyAlignment="1" applyBorder="1" applyFont="1">
      <alignment shrinkToFit="0" vertical="center" wrapText="1"/>
    </xf>
    <xf borderId="25" fillId="10" fontId="1" numFmtId="165" xfId="0" applyBorder="1" applyFont="1" applyNumberFormat="1"/>
    <xf borderId="25" fillId="10" fontId="1" numFmtId="9" xfId="0" applyAlignment="1" applyBorder="1" applyFont="1" applyNumberFormat="1">
      <alignment horizontal="center"/>
    </xf>
    <xf borderId="19" fillId="9" fontId="1" numFmtId="0" xfId="0" applyAlignment="1" applyBorder="1" applyFont="1">
      <alignment shrinkToFit="0" vertical="center" wrapText="1"/>
    </xf>
    <xf borderId="0" fillId="0" fontId="1" numFmtId="9" xfId="0" applyAlignment="1" applyFont="1" applyNumberFormat="1">
      <alignment horizontal="center"/>
    </xf>
    <xf borderId="25" fillId="10" fontId="1" numFmtId="0" xfId="0" applyAlignment="1" applyBorder="1" applyFont="1">
      <alignment shrinkToFit="0" wrapText="1"/>
    </xf>
    <xf borderId="25" fillId="10" fontId="1" numFmtId="0" xfId="0" applyBorder="1" applyFont="1"/>
    <xf borderId="19" fillId="8" fontId="1" numFmtId="0" xfId="0" applyBorder="1" applyFont="1"/>
    <xf borderId="25" fillId="10" fontId="1" numFmtId="2" xfId="0" applyBorder="1" applyFont="1" applyNumberFormat="1"/>
    <xf borderId="25" fillId="10" fontId="1" numFmtId="164" xfId="0" applyBorder="1" applyFont="1" applyNumberFormat="1"/>
    <xf borderId="19" fillId="8" fontId="1" numFmtId="2" xfId="0" applyBorder="1" applyFont="1" applyNumberFormat="1"/>
    <xf borderId="26" fillId="6" fontId="1" numFmtId="0" xfId="0" applyAlignment="1" applyBorder="1" applyFont="1">
      <alignment shrinkToFit="0" vertical="center" wrapText="1"/>
    </xf>
    <xf borderId="27" fillId="0" fontId="1" numFmtId="0" xfId="0" applyAlignment="1" applyBorder="1" applyFont="1">
      <alignment shrinkToFit="0" vertical="center" wrapText="1"/>
    </xf>
    <xf borderId="28" fillId="5" fontId="1" numFmtId="0" xfId="0" applyAlignment="1" applyBorder="1" applyFont="1">
      <alignment horizontal="center"/>
    </xf>
    <xf borderId="29" fillId="0" fontId="2" numFmtId="0" xfId="0" applyBorder="1" applyFont="1"/>
    <xf borderId="30" fillId="0" fontId="2" numFmtId="0" xfId="0" applyBorder="1" applyFont="1"/>
    <xf borderId="25" fillId="6" fontId="5" numFmtId="0" xfId="0" applyAlignment="1" applyBorder="1" applyFont="1">
      <alignment horizontal="center" shrinkToFit="0" vertical="center" wrapText="1"/>
    </xf>
    <xf borderId="25" fillId="11" fontId="1" numFmtId="2" xfId="0" applyAlignment="1" applyBorder="1" applyFill="1" applyFont="1" applyNumberFormat="1">
      <alignment horizontal="right"/>
    </xf>
    <xf borderId="28" fillId="11" fontId="1" numFmtId="0" xfId="0" applyAlignment="1" applyBorder="1" applyFont="1">
      <alignment horizontal="center" shrinkToFit="0" vertical="center" wrapText="1"/>
    </xf>
    <xf borderId="26" fillId="6" fontId="5" numFmtId="0" xfId="0" applyAlignment="1" applyBorder="1" applyFont="1">
      <alignment horizontal="center" shrinkToFit="0" vertical="center" wrapText="1"/>
    </xf>
    <xf borderId="25" fillId="11" fontId="1" numFmtId="0" xfId="0" applyBorder="1" applyFont="1"/>
    <xf borderId="25" fillId="12" fontId="5" numFmtId="0" xfId="0" applyAlignment="1" applyBorder="1" applyFill="1" applyFont="1">
      <alignment shrinkToFit="0" vertical="center" wrapText="1"/>
    </xf>
    <xf borderId="0" fillId="0" fontId="5" numFmtId="0" xfId="0" applyAlignment="1" applyFont="1">
      <alignment horizontal="center" vertical="center"/>
    </xf>
    <xf borderId="25" fillId="11" fontId="5" numFmtId="0" xfId="0" applyBorder="1" applyFont="1"/>
    <xf borderId="0" fillId="0" fontId="1" numFmtId="0" xfId="0" applyAlignment="1" applyFont="1">
      <alignment horizontal="center" shrinkToFit="0" vertical="center" wrapText="1"/>
    </xf>
    <xf borderId="25" fillId="13" fontId="6" numFmtId="0" xfId="0" applyAlignment="1" applyBorder="1" applyFill="1" applyFont="1">
      <alignment shrinkToFit="0" vertical="center" wrapText="1"/>
    </xf>
    <xf borderId="25" fillId="14" fontId="6" numFmtId="0" xfId="0" applyAlignment="1" applyBorder="1" applyFill="1" applyFont="1">
      <alignment shrinkToFit="0" vertical="center" wrapText="1"/>
    </xf>
    <xf borderId="25" fillId="15" fontId="6" numFmtId="0" xfId="0" applyAlignment="1" applyBorder="1" applyFill="1" applyFont="1">
      <alignment shrinkToFit="0" vertical="center" wrapText="1"/>
    </xf>
    <xf borderId="25" fillId="2" fontId="1" numFmtId="164" xfId="0" applyBorder="1" applyFont="1" applyNumberFormat="1"/>
    <xf borderId="25" fillId="11" fontId="1" numFmtId="164" xfId="0" applyBorder="1" applyFont="1" applyNumberFormat="1"/>
    <xf borderId="25" fillId="12" fontId="5" numFmtId="0" xfId="0" applyAlignment="1" applyBorder="1" applyFont="1">
      <alignment horizontal="center" shrinkToFit="0" vertical="center" wrapText="1"/>
    </xf>
    <xf borderId="31" fillId="0" fontId="1" numFmtId="0" xfId="0" applyAlignment="1" applyBorder="1" applyFont="1">
      <alignment shrinkToFit="0" wrapText="1"/>
    </xf>
    <xf borderId="31" fillId="0" fontId="1" numFmtId="166" xfId="0" applyBorder="1" applyFont="1" applyNumberFormat="1"/>
    <xf borderId="32" fillId="15" fontId="6" numFmtId="0" xfId="0" applyAlignment="1" applyBorder="1" applyFont="1">
      <alignment shrinkToFit="0" vertical="center" wrapText="1"/>
    </xf>
    <xf borderId="31" fillId="0" fontId="1" numFmtId="0" xfId="0" applyBorder="1" applyFont="1"/>
    <xf borderId="24" fillId="4" fontId="5" numFmtId="0" xfId="0" applyAlignment="1" applyBorder="1" applyFont="1">
      <alignment shrinkToFit="0" vertical="center" wrapText="1"/>
    </xf>
    <xf borderId="0" fillId="0" fontId="1" numFmtId="0" xfId="0" applyAlignment="1" applyFont="1">
      <alignment horizontal="center"/>
    </xf>
    <xf borderId="25" fillId="11" fontId="1" numFmtId="165" xfId="0" applyBorder="1" applyFont="1" applyNumberFormat="1"/>
    <xf borderId="25" fillId="15" fontId="6" numFmtId="164" xfId="0" applyAlignment="1" applyBorder="1" applyFont="1" applyNumberFormat="1">
      <alignment shrinkToFit="0" vertical="center" wrapText="1"/>
    </xf>
    <xf borderId="0" fillId="0" fontId="1" numFmtId="164" xfId="0" applyAlignment="1" applyFont="1" applyNumberFormat="1">
      <alignment shrinkToFit="0" wrapText="1"/>
    </xf>
    <xf borderId="0" fillId="0" fontId="1" numFmtId="0" xfId="0" applyAlignment="1" applyFont="1">
      <alignment shrinkToFit="0" vertical="center" wrapText="1"/>
    </xf>
    <xf borderId="33" fillId="6" fontId="5" numFmtId="0" xfId="0" applyAlignment="1" applyBorder="1" applyFont="1">
      <alignment horizontal="center" shrinkToFit="0" vertical="center" wrapText="1"/>
    </xf>
    <xf borderId="34" fillId="0" fontId="2" numFmtId="0" xfId="0" applyBorder="1" applyFont="1"/>
    <xf borderId="0" fillId="0" fontId="5" numFmtId="0" xfId="0" applyAlignment="1" applyFont="1">
      <alignment horizontal="right" shrinkToFit="0" wrapText="1"/>
    </xf>
    <xf borderId="0" fillId="0" fontId="5" numFmtId="0" xfId="0" applyAlignment="1" applyFont="1">
      <alignment horizontal="right"/>
    </xf>
    <xf borderId="25" fillId="12" fontId="5" numFmtId="2" xfId="0" applyAlignment="1" applyBorder="1" applyFont="1" applyNumberFormat="1">
      <alignment shrinkToFit="0" vertical="center" wrapText="1"/>
    </xf>
    <xf borderId="31" fillId="16" fontId="5" numFmtId="0" xfId="0" applyAlignment="1" applyBorder="1" applyFill="1" applyFont="1">
      <alignment horizontal="left"/>
    </xf>
    <xf borderId="31" fillId="16" fontId="5" numFmtId="0" xfId="0" applyAlignment="1" applyBorder="1" applyFont="1">
      <alignment vertical="center"/>
    </xf>
    <xf borderId="31" fillId="16" fontId="5" numFmtId="0" xfId="0" applyAlignment="1" applyBorder="1" applyFont="1">
      <alignment shrinkToFit="0" wrapText="1"/>
    </xf>
    <xf borderId="31" fillId="0" fontId="1" numFmtId="0" xfId="0" applyAlignment="1" applyBorder="1" applyFont="1">
      <alignment shrinkToFit="0" vertical="center" wrapText="1"/>
    </xf>
    <xf borderId="0" fillId="0" fontId="1" numFmtId="2" xfId="0" applyFont="1" applyNumberFormat="1"/>
    <xf borderId="31" fillId="16" fontId="5" numFmtId="0" xfId="0" applyBorder="1" applyFont="1"/>
    <xf borderId="28" fillId="16" fontId="8" numFmtId="0" xfId="0" applyAlignment="1" applyBorder="1" applyFont="1">
      <alignment horizontal="center"/>
    </xf>
    <xf borderId="31" fillId="16" fontId="9" numFmtId="0" xfId="0" applyAlignment="1" applyBorder="1" applyFont="1">
      <alignment vertical="center"/>
    </xf>
    <xf borderId="31" fillId="16" fontId="9" numFmtId="0" xfId="0" applyAlignment="1" applyBorder="1" applyFont="1">
      <alignment shrinkToFit="0" vertical="center" wrapText="1"/>
    </xf>
    <xf borderId="31" fillId="16" fontId="5" numFmtId="0" xfId="0" applyAlignment="1" applyBorder="1" applyFont="1">
      <alignment shrinkToFit="0" vertical="center" wrapText="1"/>
    </xf>
    <xf borderId="31" fillId="16" fontId="8" numFmtId="0" xfId="0" applyAlignment="1" applyBorder="1" applyFont="1">
      <alignment shrinkToFit="0" vertical="center" wrapText="1"/>
    </xf>
    <xf borderId="31" fillId="0" fontId="1" numFmtId="0" xfId="0" applyAlignment="1" applyBorder="1" applyFont="1">
      <alignment horizontal="left"/>
    </xf>
    <xf borderId="31" fillId="0" fontId="1" numFmtId="2" xfId="0" applyBorder="1" applyFont="1" applyNumberFormat="1"/>
    <xf borderId="0" fillId="0" fontId="1" numFmtId="0" xfId="0" applyAlignment="1" applyFont="1">
      <alignment horizontal="left"/>
    </xf>
    <xf borderId="31" fillId="0" fontId="1" numFmtId="1" xfId="0" applyAlignment="1" applyBorder="1" applyFont="1" applyNumberFormat="1">
      <alignment horizontal="right"/>
    </xf>
    <xf borderId="0" fillId="0" fontId="5" numFmtId="165" xfId="0" applyFont="1" applyNumberFormat="1"/>
    <xf borderId="0" fillId="0" fontId="1" numFmtId="165" xfId="0" applyFont="1" applyNumberFormat="1"/>
    <xf borderId="0" fillId="0" fontId="1" numFmtId="167" xfId="0" applyFont="1" applyNumberFormat="1"/>
    <xf borderId="0" fillId="0" fontId="10" numFmtId="0" xfId="0" applyAlignment="1" applyFont="1">
      <alignment vertical="center"/>
    </xf>
    <xf borderId="0" fillId="0" fontId="10" numFmtId="0" xfId="0" applyFont="1"/>
    <xf borderId="0" fillId="0" fontId="11" numFmtId="0" xfId="0" applyAlignment="1" applyFont="1">
      <alignment vertical="center"/>
    </xf>
    <xf borderId="0" fillId="0" fontId="1" numFmtId="0" xfId="0" applyAlignment="1" applyFont="1">
      <alignment vertical="center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390525</xdr:colOff>
      <xdr:row>0</xdr:row>
      <xdr:rowOff>114300</xdr:rowOff>
    </xdr:from>
    <xdr:ext cx="2000250" cy="92392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9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4.25"/>
    <col customWidth="1" min="2" max="14" width="9.38"/>
    <col customWidth="1" min="15" max="15" width="10.0"/>
    <col customWidth="1" min="16" max="26" width="9.38"/>
  </cols>
  <sheetData>
    <row r="3" ht="15.0" customHeight="1">
      <c r="K3" s="1" t="s">
        <v>0</v>
      </c>
      <c r="L3" s="2"/>
      <c r="M3" s="2"/>
      <c r="N3" s="2"/>
      <c r="O3" s="2"/>
      <c r="P3" s="3"/>
    </row>
    <row r="4">
      <c r="K4" s="4"/>
      <c r="P4" s="5"/>
    </row>
    <row r="5">
      <c r="K5" s="6"/>
      <c r="L5" s="7"/>
      <c r="M5" s="7"/>
      <c r="N5" s="7"/>
      <c r="O5" s="7"/>
      <c r="P5" s="8"/>
    </row>
    <row r="7" ht="15.0" customHeight="1">
      <c r="B7" s="9" t="s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3"/>
    </row>
    <row r="8" ht="15.0" customHeight="1">
      <c r="B8" s="4"/>
      <c r="P8" s="5"/>
    </row>
    <row r="9" ht="15.0" customHeight="1"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8"/>
    </row>
    <row r="11" ht="15.0" customHeight="1">
      <c r="B11" s="10" t="s">
        <v>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2"/>
    </row>
    <row r="12" ht="15.0" customHeight="1">
      <c r="B12" s="13"/>
      <c r="P12" s="14"/>
    </row>
    <row r="13" ht="15.0" customHeight="1">
      <c r="B13" s="13"/>
      <c r="P13" s="14"/>
    </row>
    <row r="14" ht="15.0" customHeight="1">
      <c r="B14" s="13"/>
      <c r="P14" s="14"/>
    </row>
    <row r="15" ht="15.0" customHeight="1">
      <c r="B15" s="13"/>
      <c r="P15" s="14"/>
    </row>
    <row r="16" ht="15.0" customHeight="1">
      <c r="B16" s="13"/>
      <c r="P16" s="14"/>
    </row>
    <row r="17" ht="15.0" customHeight="1">
      <c r="B17" s="13"/>
      <c r="P17" s="14"/>
    </row>
    <row r="18" ht="15.0" customHeight="1">
      <c r="B18" s="13"/>
      <c r="P18" s="14"/>
    </row>
    <row r="19" ht="15.0" customHeight="1">
      <c r="B19" s="13"/>
      <c r="P19" s="14"/>
    </row>
    <row r="20" ht="15.0" customHeight="1">
      <c r="B20" s="13"/>
      <c r="P20" s="14"/>
    </row>
    <row r="21" ht="15.0" customHeight="1">
      <c r="B21" s="13"/>
      <c r="P21" s="14"/>
    </row>
    <row r="22" ht="15.0" customHeight="1">
      <c r="B22" s="13"/>
      <c r="P22" s="14"/>
    </row>
    <row r="23" ht="15.0" customHeight="1">
      <c r="B23" s="13"/>
      <c r="P23" s="14"/>
    </row>
    <row r="24" ht="15.0" customHeight="1">
      <c r="B24" s="13"/>
      <c r="P24" s="14"/>
    </row>
    <row r="25" ht="15.75" customHeight="1">
      <c r="B25" s="13"/>
      <c r="P25" s="14"/>
    </row>
    <row r="26" ht="15.75" customHeight="1">
      <c r="B26" s="13"/>
      <c r="P26" s="14"/>
    </row>
    <row r="27" ht="15.75" customHeight="1">
      <c r="B27" s="13"/>
      <c r="P27" s="14"/>
    </row>
    <row r="28" ht="15.75" customHeight="1">
      <c r="B28" s="13"/>
      <c r="P28" s="14"/>
    </row>
    <row r="29" ht="15.75" customHeight="1">
      <c r="B29" s="13"/>
      <c r="P29" s="14"/>
    </row>
    <row r="30" ht="15.75" customHeight="1">
      <c r="B30" s="15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7"/>
    </row>
    <row r="31" ht="15.75" customHeight="1"/>
    <row r="32" ht="22.5" customHeight="1">
      <c r="B32" s="9" t="s">
        <v>3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3"/>
    </row>
    <row r="33" ht="15.75" customHeight="1">
      <c r="B33" s="4"/>
      <c r="P33" s="5"/>
    </row>
    <row r="34" ht="15.75" customHeight="1">
      <c r="B34" s="6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8"/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K3:P5"/>
    <mergeCell ref="B7:P9"/>
    <mergeCell ref="B11:P30"/>
    <mergeCell ref="B32:P34"/>
  </mergeCells>
  <printOptions/>
  <pageMargins bottom="0.75" footer="0.0" header="0.0" left="0.7" right="0.7" top="0.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1.88"/>
    <col customWidth="1" min="2" max="2" width="17.63"/>
    <col customWidth="1" min="3" max="3" width="13.63"/>
    <col customWidth="1" min="4" max="26" width="10.0"/>
  </cols>
  <sheetData>
    <row r="1">
      <c r="A1" s="29" t="s">
        <v>349</v>
      </c>
      <c r="B1" s="29" t="s">
        <v>32</v>
      </c>
      <c r="C1" s="29" t="s">
        <v>203</v>
      </c>
      <c r="D1" s="29" t="s">
        <v>25</v>
      </c>
      <c r="E1" s="29" t="s">
        <v>350</v>
      </c>
      <c r="F1" s="19" t="s">
        <v>237</v>
      </c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>
      <c r="A2" s="19" t="s">
        <v>29</v>
      </c>
      <c r="B2" s="19" t="s">
        <v>33</v>
      </c>
      <c r="C2" s="19" t="s">
        <v>206</v>
      </c>
      <c r="D2" s="19" t="s">
        <v>210</v>
      </c>
      <c r="E2" s="105">
        <v>10.0</v>
      </c>
      <c r="F2" s="19" t="s">
        <v>239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>
      <c r="A3" s="19" t="s">
        <v>200</v>
      </c>
      <c r="B3" s="19" t="s">
        <v>351</v>
      </c>
      <c r="C3" s="19" t="s">
        <v>208</v>
      </c>
      <c r="D3" s="19" t="s">
        <v>207</v>
      </c>
      <c r="E3" s="105">
        <v>11.0</v>
      </c>
      <c r="F3" s="19" t="s">
        <v>240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>
      <c r="A4" s="19"/>
      <c r="B4" s="19" t="s">
        <v>198</v>
      </c>
      <c r="C4" s="19" t="s">
        <v>209</v>
      </c>
      <c r="D4" s="19" t="s">
        <v>221</v>
      </c>
      <c r="E4" s="105">
        <v>12.0</v>
      </c>
      <c r="F4" s="19" t="s">
        <v>241</v>
      </c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>
      <c r="A5" s="19"/>
      <c r="B5" s="19"/>
      <c r="C5" s="19" t="s">
        <v>211</v>
      </c>
      <c r="D5" s="19" t="s">
        <v>26</v>
      </c>
      <c r="E5" s="105">
        <v>13.0</v>
      </c>
      <c r="F5" s="19" t="s">
        <v>242</v>
      </c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>
      <c r="A6" s="19"/>
      <c r="B6" s="19"/>
      <c r="C6" s="19" t="s">
        <v>23</v>
      </c>
      <c r="D6" s="19" t="s">
        <v>216</v>
      </c>
      <c r="E6" s="105">
        <v>14.0</v>
      </c>
      <c r="F6" s="19" t="s">
        <v>243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>
      <c r="A7" s="19"/>
      <c r="B7" s="19"/>
      <c r="C7" s="19" t="s">
        <v>212</v>
      </c>
      <c r="D7" s="19" t="s">
        <v>220</v>
      </c>
      <c r="E7" s="105">
        <v>15.0</v>
      </c>
      <c r="F7" s="19" t="s">
        <v>244</v>
      </c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>
      <c r="A8" s="19"/>
      <c r="B8" s="19"/>
      <c r="C8" s="19" t="s">
        <v>213</v>
      </c>
      <c r="D8" s="19"/>
      <c r="E8" s="105">
        <v>16.0</v>
      </c>
      <c r="F8" s="19" t="s">
        <v>245</v>
      </c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>
      <c r="A9" s="19"/>
      <c r="B9" s="19"/>
      <c r="C9" s="19" t="s">
        <v>214</v>
      </c>
      <c r="D9" s="19"/>
      <c r="E9" s="105">
        <v>17.0</v>
      </c>
      <c r="F9" s="19" t="s">
        <v>246</v>
      </c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>
      <c r="A10" s="19"/>
      <c r="B10" s="19"/>
      <c r="C10" s="19" t="s">
        <v>215</v>
      </c>
      <c r="D10" s="19"/>
      <c r="E10" s="105">
        <v>18.0</v>
      </c>
      <c r="F10" s="19" t="s">
        <v>247</v>
      </c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>
      <c r="A11" s="19"/>
      <c r="B11" s="19"/>
      <c r="C11" s="19" t="s">
        <v>217</v>
      </c>
      <c r="D11" s="19"/>
      <c r="E11" s="105">
        <v>19.0</v>
      </c>
      <c r="F11" s="19" t="s">
        <v>248</v>
      </c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>
      <c r="A12" s="19"/>
      <c r="B12" s="19"/>
      <c r="C12" s="19" t="s">
        <v>218</v>
      </c>
      <c r="D12" s="19"/>
      <c r="E12" s="105">
        <v>20.0</v>
      </c>
      <c r="F12" s="19" t="s">
        <v>249</v>
      </c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>
      <c r="A13" s="19"/>
      <c r="B13" s="19"/>
      <c r="C13" s="19" t="s">
        <v>219</v>
      </c>
      <c r="D13" s="19"/>
      <c r="E13" s="19"/>
      <c r="F13" s="19" t="s">
        <v>35</v>
      </c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>
      <c r="A14" s="19"/>
      <c r="B14" s="19"/>
      <c r="C14" s="19" t="s">
        <v>222</v>
      </c>
      <c r="D14" s="19"/>
      <c r="E14" s="19"/>
      <c r="F14" s="19" t="s">
        <v>250</v>
      </c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>
      <c r="A15" s="19"/>
      <c r="B15" s="19"/>
      <c r="C15" s="19" t="s">
        <v>223</v>
      </c>
      <c r="D15" s="19"/>
      <c r="E15" s="19"/>
      <c r="F15" s="19" t="s">
        <v>251</v>
      </c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>
      <c r="A16" s="19"/>
      <c r="B16" s="19"/>
      <c r="C16" s="19" t="s">
        <v>224</v>
      </c>
      <c r="D16" s="19"/>
      <c r="E16" s="19"/>
      <c r="F16" s="19" t="s">
        <v>252</v>
      </c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>
      <c r="A17" s="19"/>
      <c r="B17" s="19"/>
      <c r="C17" s="19"/>
      <c r="D17" s="19"/>
      <c r="E17" s="19"/>
      <c r="F17" s="19" t="s">
        <v>253</v>
      </c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>
      <c r="A18" s="19"/>
      <c r="B18" s="19"/>
      <c r="C18" s="19"/>
      <c r="D18" s="19"/>
      <c r="E18" s="19"/>
      <c r="F18" s="19" t="s">
        <v>254</v>
      </c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>
      <c r="A19" s="19"/>
      <c r="B19" s="19"/>
      <c r="C19" s="19"/>
      <c r="D19" s="19"/>
      <c r="E19" s="19"/>
      <c r="F19" s="19" t="s">
        <v>255</v>
      </c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>
      <c r="A20" s="19"/>
      <c r="B20" s="19"/>
      <c r="C20" s="19"/>
      <c r="D20" s="19"/>
      <c r="E20" s="19"/>
      <c r="F20" s="19" t="s">
        <v>256</v>
      </c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ht="15.75" customHeight="1">
      <c r="A21" s="19"/>
      <c r="B21" s="19"/>
      <c r="C21" s="19"/>
      <c r="D21" s="19"/>
      <c r="E21" s="19"/>
      <c r="F21" s="19" t="s">
        <v>257</v>
      </c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ht="15.75" customHeight="1">
      <c r="A22" s="19"/>
      <c r="B22" s="19"/>
      <c r="C22" s="19"/>
      <c r="D22" s="19"/>
      <c r="E22" s="19"/>
      <c r="F22" s="19" t="s">
        <v>39</v>
      </c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ht="15.75" customHeight="1">
      <c r="A23" s="19"/>
      <c r="B23" s="19"/>
      <c r="C23" s="19"/>
      <c r="D23" s="19"/>
      <c r="E23" s="19"/>
      <c r="F23" s="19" t="s">
        <v>258</v>
      </c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ht="15.75" customHeight="1">
      <c r="A24" s="19"/>
      <c r="B24" s="19"/>
      <c r="C24" s="19"/>
      <c r="D24" s="19"/>
      <c r="E24" s="19"/>
      <c r="F24" s="19" t="s">
        <v>259</v>
      </c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ht="15.75" customHeight="1">
      <c r="A25" s="19"/>
      <c r="B25" s="19"/>
      <c r="C25" s="19"/>
      <c r="D25" s="19"/>
      <c r="E25" s="19"/>
      <c r="F25" s="19" t="s">
        <v>37</v>
      </c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ht="15.75" customHeight="1">
      <c r="A26" s="19"/>
      <c r="B26" s="19"/>
      <c r="C26" s="19"/>
      <c r="D26" s="19"/>
      <c r="E26" s="19"/>
      <c r="F26" s="19" t="s">
        <v>260</v>
      </c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ht="15.75" customHeight="1">
      <c r="A27" s="19"/>
      <c r="B27" s="19"/>
      <c r="C27" s="19"/>
      <c r="D27" s="19"/>
      <c r="E27" s="19"/>
      <c r="F27" s="19" t="s">
        <v>261</v>
      </c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ht="15.75" customHeight="1">
      <c r="A28" s="19"/>
      <c r="B28" s="19"/>
      <c r="C28" s="19"/>
      <c r="D28" s="19"/>
      <c r="E28" s="19"/>
      <c r="F28" s="19" t="s">
        <v>262</v>
      </c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ht="15.75" customHeight="1">
      <c r="A29" s="19"/>
      <c r="B29" s="19"/>
      <c r="C29" s="19"/>
      <c r="D29" s="19"/>
      <c r="E29" s="19"/>
      <c r="F29" s="19" t="s">
        <v>263</v>
      </c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ht="15.75" customHeight="1">
      <c r="A30" s="19"/>
      <c r="B30" s="19"/>
      <c r="C30" s="19"/>
      <c r="D30" s="19"/>
      <c r="E30" s="19"/>
      <c r="F30" s="19" t="s">
        <v>264</v>
      </c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ht="15.75" customHeight="1">
      <c r="A31" s="19"/>
      <c r="B31" s="19"/>
      <c r="C31" s="19"/>
      <c r="D31" s="19"/>
      <c r="E31" s="19"/>
      <c r="F31" s="19" t="s">
        <v>265</v>
      </c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ht="15.75" customHeight="1">
      <c r="A32" s="19"/>
      <c r="B32" s="19"/>
      <c r="C32" s="19"/>
      <c r="D32" s="19"/>
      <c r="E32" s="19"/>
      <c r="F32" s="19" t="s">
        <v>266</v>
      </c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ht="15.75" customHeight="1">
      <c r="A33" s="19"/>
      <c r="B33" s="19"/>
      <c r="C33" s="19"/>
      <c r="D33" s="19"/>
      <c r="E33" s="19"/>
      <c r="F33" s="19" t="s">
        <v>267</v>
      </c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ht="15.75" customHeight="1">
      <c r="A34" s="19"/>
      <c r="B34" s="19"/>
      <c r="C34" s="19"/>
      <c r="D34" s="19"/>
      <c r="E34" s="19"/>
      <c r="F34" s="19" t="s">
        <v>268</v>
      </c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ht="15.75" customHeight="1">
      <c r="A35" s="19"/>
      <c r="B35" s="19"/>
      <c r="C35" s="19"/>
      <c r="D35" s="19"/>
      <c r="E35" s="19"/>
      <c r="F35" s="19" t="s">
        <v>269</v>
      </c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ht="15.75" customHeight="1">
      <c r="A36" s="19"/>
      <c r="B36" s="19"/>
      <c r="C36" s="19"/>
      <c r="D36" s="19"/>
      <c r="E36" s="19"/>
      <c r="F36" s="19" t="s">
        <v>270</v>
      </c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ht="15.75" customHeight="1">
      <c r="A37" s="19"/>
      <c r="B37" s="19"/>
      <c r="C37" s="19"/>
      <c r="D37" s="19"/>
      <c r="E37" s="19"/>
      <c r="F37" s="19" t="s">
        <v>271</v>
      </c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ht="15.75" customHeight="1">
      <c r="A38" s="19"/>
      <c r="B38" s="19"/>
      <c r="C38" s="19"/>
      <c r="D38" s="19"/>
      <c r="E38" s="19"/>
      <c r="F38" s="19" t="s">
        <v>272</v>
      </c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ht="15.75" customHeight="1">
      <c r="A39" s="19"/>
      <c r="B39" s="19"/>
      <c r="C39" s="19"/>
      <c r="D39" s="19"/>
      <c r="E39" s="19"/>
      <c r="F39" s="19" t="s">
        <v>273</v>
      </c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ht="15.75" customHeight="1">
      <c r="A40" s="19"/>
      <c r="B40" s="19"/>
      <c r="C40" s="19"/>
      <c r="D40" s="19"/>
      <c r="E40" s="19"/>
      <c r="F40" s="19" t="s">
        <v>274</v>
      </c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ht="15.75" customHeight="1">
      <c r="A41" s="19"/>
      <c r="B41" s="19"/>
      <c r="C41" s="19"/>
      <c r="D41" s="19"/>
      <c r="E41" s="19"/>
      <c r="F41" s="19" t="s">
        <v>275</v>
      </c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ht="15.75" customHeight="1">
      <c r="A42" s="19"/>
      <c r="B42" s="19"/>
      <c r="C42" s="19"/>
      <c r="D42" s="19"/>
      <c r="E42" s="19"/>
      <c r="F42" s="19" t="s">
        <v>276</v>
      </c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ht="15.75" customHeight="1">
      <c r="A43" s="19"/>
      <c r="B43" s="19"/>
      <c r="C43" s="19"/>
      <c r="D43" s="19"/>
      <c r="E43" s="19"/>
      <c r="F43" s="19" t="s">
        <v>277</v>
      </c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ht="15.75" customHeight="1">
      <c r="A44" s="19"/>
      <c r="B44" s="19"/>
      <c r="C44" s="19"/>
      <c r="D44" s="19"/>
      <c r="E44" s="19"/>
      <c r="F44" s="19" t="s">
        <v>278</v>
      </c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ht="15.75" customHeight="1">
      <c r="A45" s="19"/>
      <c r="B45" s="19"/>
      <c r="C45" s="19"/>
      <c r="D45" s="19"/>
      <c r="E45" s="19"/>
      <c r="F45" s="19" t="s">
        <v>279</v>
      </c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ht="15.75" customHeight="1">
      <c r="A46" s="19"/>
      <c r="B46" s="19"/>
      <c r="C46" s="19"/>
      <c r="D46" s="19"/>
      <c r="E46" s="19"/>
      <c r="F46" s="19" t="s">
        <v>280</v>
      </c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ht="15.75" customHeight="1">
      <c r="A47" s="19"/>
      <c r="B47" s="19"/>
      <c r="C47" s="19"/>
      <c r="D47" s="19"/>
      <c r="E47" s="19"/>
      <c r="F47" s="19" t="s">
        <v>281</v>
      </c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ht="15.75" customHeight="1">
      <c r="A48" s="19"/>
      <c r="B48" s="19"/>
      <c r="C48" s="19"/>
      <c r="D48" s="19"/>
      <c r="E48" s="19"/>
      <c r="F48" s="19" t="s">
        <v>282</v>
      </c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ht="15.75" customHeight="1">
      <c r="A49" s="19"/>
      <c r="B49" s="19"/>
      <c r="C49" s="19"/>
      <c r="D49" s="19"/>
      <c r="E49" s="19"/>
      <c r="F49" s="19" t="s">
        <v>283</v>
      </c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ht="15.75" customHeight="1">
      <c r="A50" s="19"/>
      <c r="B50" s="19"/>
      <c r="C50" s="19"/>
      <c r="D50" s="19"/>
      <c r="E50" s="19"/>
      <c r="F50" s="19" t="s">
        <v>284</v>
      </c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ht="15.75" customHeight="1">
      <c r="A51" s="19"/>
      <c r="B51" s="19"/>
      <c r="C51" s="19"/>
      <c r="D51" s="19"/>
      <c r="E51" s="19"/>
      <c r="F51" s="19" t="s">
        <v>285</v>
      </c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ht="15.75" customHeight="1">
      <c r="A52" s="19"/>
      <c r="B52" s="19"/>
      <c r="C52" s="19"/>
      <c r="D52" s="19"/>
      <c r="E52" s="19"/>
      <c r="F52" s="19" t="s">
        <v>286</v>
      </c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ht="15.75" customHeight="1">
      <c r="A53" s="19"/>
      <c r="B53" s="19"/>
      <c r="C53" s="19"/>
      <c r="D53" s="19"/>
      <c r="E53" s="19"/>
      <c r="F53" s="19" t="s">
        <v>287</v>
      </c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ht="15.75" customHeight="1">
      <c r="A54" s="19"/>
      <c r="B54" s="19"/>
      <c r="C54" s="19"/>
      <c r="D54" s="19"/>
      <c r="E54" s="19"/>
      <c r="F54" s="19" t="s">
        <v>288</v>
      </c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ht="15.75" customHeight="1">
      <c r="A55" s="19"/>
      <c r="B55" s="19"/>
      <c r="C55" s="19"/>
      <c r="D55" s="19"/>
      <c r="E55" s="19"/>
      <c r="F55" s="19" t="s">
        <v>289</v>
      </c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ht="15.75" customHeight="1">
      <c r="A56" s="19"/>
      <c r="B56" s="19"/>
      <c r="C56" s="19"/>
      <c r="D56" s="19"/>
      <c r="E56" s="19"/>
      <c r="F56" s="19" t="s">
        <v>290</v>
      </c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ht="15.75" customHeight="1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ht="15.75" customHeight="1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ht="15.75" customHeight="1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ht="15.75" customHeight="1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ht="15.75" customHeight="1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ht="15.75" customHeight="1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ht="15.75" customHeight="1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ht="15.75" customHeight="1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ht="15.75" customHeight="1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ht="15.75" customHeight="1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ht="15.75" customHeight="1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ht="15.75" customHeight="1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ht="15.75" customHeight="1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ht="15.75" customHeight="1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ht="15.75" customHeight="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ht="15.75" customHeight="1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ht="15.75" customHeight="1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ht="15.75" customHeight="1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ht="15.75" customHeight="1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ht="15.75" customHeight="1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ht="15.75" customHeight="1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ht="15.75" customHeight="1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ht="15.75" customHeight="1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ht="15.75" customHeight="1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ht="15.75" customHeight="1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ht="15.75" customHeight="1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ht="15.75" customHeight="1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ht="15.75" customHeight="1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ht="15.75" customHeight="1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ht="15.75" customHeight="1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ht="15.75" customHeight="1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ht="15.75" customHeight="1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ht="15.75" customHeight="1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ht="15.75" customHeight="1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ht="15.75" customHeight="1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ht="15.75" customHeight="1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ht="15.75" customHeight="1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ht="15.75" customHeight="1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ht="15.75" customHeight="1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ht="15.75" customHeight="1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ht="15.75" customHeight="1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ht="15.75" customHeight="1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ht="15.75" customHeight="1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ht="15.75" customHeight="1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ht="15.75" customHeight="1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ht="15.75" customHeight="1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ht="15.75" customHeight="1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ht="15.75" customHeight="1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ht="15.75" customHeight="1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ht="15.75" customHeight="1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ht="15.75" customHeight="1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ht="15.75" customHeight="1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ht="15.75" customHeight="1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ht="15.75" customHeight="1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ht="15.75" customHeight="1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ht="15.75" customHeight="1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ht="15.75" customHeight="1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ht="15.75" customHeight="1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ht="15.75" customHeight="1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ht="15.75" customHeight="1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ht="15.75" customHeight="1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ht="15.75" customHeight="1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ht="15.75" customHeight="1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ht="15.75" customHeight="1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ht="15.75" customHeight="1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ht="15.75" customHeight="1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ht="15.75" customHeight="1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ht="15.75" customHeight="1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ht="15.75" customHeight="1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ht="15.75" customHeight="1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ht="15.75" customHeight="1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ht="15.75" customHeight="1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ht="15.7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ht="15.75" customHeight="1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ht="15.75" customHeight="1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ht="15.75" customHeight="1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ht="15.75" customHeight="1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ht="15.75" customHeight="1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ht="15.75" customHeight="1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ht="15.75" customHeight="1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ht="15.75" customHeight="1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ht="15.75" customHeight="1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ht="15.75" customHeight="1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ht="15.75" customHeight="1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ht="15.75" customHeight="1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ht="15.75" customHeight="1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ht="15.75" customHeight="1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ht="15.75" customHeight="1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ht="15.75" customHeight="1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ht="15.75" customHeight="1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ht="15.75" customHeight="1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ht="15.75" customHeight="1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ht="15.75" customHeight="1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ht="15.75" customHeight="1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ht="15.75" customHeight="1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ht="15.75" customHeight="1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ht="15.75" customHeight="1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ht="15.75" customHeight="1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ht="15.75" customHeight="1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ht="15.75" customHeight="1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ht="15.75" customHeight="1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ht="15.75" customHeight="1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ht="15.75" customHeight="1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ht="15.75" customHeight="1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ht="15.75" customHeight="1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ht="15.75" customHeight="1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ht="15.75" customHeight="1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ht="15.75" customHeight="1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ht="15.75" customHeight="1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ht="15.75" customHeight="1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ht="15.75" customHeight="1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ht="15.75" customHeight="1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ht="15.75" customHeight="1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ht="15.75" customHeight="1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ht="15.75" customHeight="1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ht="15.75" customHeight="1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ht="15.75" customHeight="1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ht="15.75" customHeight="1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ht="15.75" customHeight="1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ht="15.75" customHeight="1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ht="15.75" customHeight="1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ht="15.75" customHeight="1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ht="15.75" customHeight="1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ht="15.75" customHeight="1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ht="15.75" customHeight="1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ht="15.75" customHeight="1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ht="15.75" customHeight="1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ht="15.75" customHeight="1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ht="15.75" customHeight="1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ht="15.75" customHeight="1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ht="15.75" customHeight="1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ht="15.75" customHeight="1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ht="15.75" customHeight="1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ht="15.75" customHeight="1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ht="15.75" customHeight="1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ht="15.75" customHeight="1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ht="15.75" customHeight="1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ht="15.75" customHeight="1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ht="15.75" customHeight="1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ht="15.75" customHeight="1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ht="15.75" customHeight="1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ht="15.75" customHeight="1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ht="15.75" customHeight="1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ht="15.75" customHeight="1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ht="15.75" customHeight="1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ht="15.75" customHeight="1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ht="15.75" customHeight="1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ht="15.75" customHeight="1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ht="15.75" customHeight="1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ht="15.75" customHeight="1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ht="15.75" customHeight="1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ht="15.75" customHeight="1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ht="15.75" customHeight="1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ht="15.75" customHeight="1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ht="15.75" customHeight="1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ht="15.75" customHeight="1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ht="15.75" customHeight="1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ht="15.75" customHeight="1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ht="15.75" customHeight="1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ht="15.75" customHeight="1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ht="15.75" customHeight="1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ht="15.75" customHeight="1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ht="15.75" customHeight="1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ht="15.75" customHeight="1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ht="15.75" customHeight="1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ht="15.75" customHeight="1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ht="15.75" customHeight="1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ht="15.75" customHeight="1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ht="15.75" customHeight="1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ht="15.75" customHeight="1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ht="15.75" customHeight="1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ht="15.75" customHeight="1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ht="15.75" customHeight="1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ht="15.75" customHeight="1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ht="15.75" customHeight="1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ht="15.75" customHeight="1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ht="15.75" customHeight="1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ht="15.75" customHeight="1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ht="15.75" customHeight="1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ht="15.75" customHeight="1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ht="15.75" customHeight="1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ht="15.75" customHeight="1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ht="15.75" customHeight="1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ht="15.75" customHeight="1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ht="15.75" customHeight="1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ht="15.75" customHeight="1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ht="15.75" customHeight="1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ht="15.75" customHeight="1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ht="15.75" customHeight="1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ht="15.75" customHeight="1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ht="15.75" customHeight="1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ht="15.75" customHeight="1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ht="15.75" customHeight="1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ht="15.75" customHeight="1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ht="15.75" customHeight="1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ht="15.75" customHeight="1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ht="15.75" customHeight="1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ht="15.75" customHeight="1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ht="15.75" customHeight="1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ht="15.75" customHeight="1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ht="15.75" customHeight="1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ht="15.75" customHeight="1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ht="15.75" customHeight="1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ht="15.75" customHeight="1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ht="15.75" customHeight="1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ht="15.75" customHeight="1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ht="15.75" customHeight="1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ht="15.75" customHeight="1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ht="15.75" customHeight="1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ht="15.75" customHeight="1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ht="15.75" customHeight="1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ht="15.75" customHeight="1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ht="15.75" customHeight="1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ht="15.75" customHeight="1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ht="15.75" customHeight="1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ht="15.75" customHeight="1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ht="15.75" customHeight="1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ht="15.75" customHeight="1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ht="15.75" customHeight="1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ht="15.75" customHeight="1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ht="15.75" customHeight="1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ht="15.75" customHeight="1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ht="15.75" customHeight="1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ht="15.75" customHeight="1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ht="15.75" customHeight="1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ht="15.75" customHeight="1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ht="15.75" customHeight="1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ht="15.75" customHeight="1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ht="15.75" customHeight="1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ht="15.75" customHeight="1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ht="15.75" customHeight="1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ht="15.75" customHeight="1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ht="15.75" customHeight="1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ht="15.75" customHeight="1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ht="15.75" customHeight="1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ht="15.75" customHeight="1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ht="15.75" customHeight="1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ht="15.75" customHeight="1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ht="15.75" customHeight="1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ht="15.75" customHeight="1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ht="15.75" customHeight="1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ht="15.75" customHeight="1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ht="15.75" customHeight="1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ht="15.75" customHeight="1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ht="15.75" customHeight="1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ht="15.75" customHeight="1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ht="15.75" customHeight="1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ht="15.75" customHeight="1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ht="15.75" customHeight="1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ht="15.75" customHeight="1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ht="15.75" customHeight="1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ht="15.75" customHeight="1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ht="15.75" customHeight="1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ht="15.75" customHeight="1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ht="15.75" customHeight="1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ht="15.75" customHeight="1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ht="15.75" customHeight="1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ht="15.75" customHeight="1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ht="15.75" customHeight="1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ht="15.75" customHeight="1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ht="15.75" customHeight="1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ht="15.75" customHeight="1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ht="15.75" customHeight="1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ht="15.75" customHeight="1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ht="15.75" customHeight="1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ht="15.75" customHeight="1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ht="15.75" customHeight="1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ht="15.75" customHeight="1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ht="15.75" customHeight="1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ht="15.75" customHeight="1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ht="15.75" customHeight="1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ht="15.75" customHeight="1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ht="15.75" customHeight="1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ht="15.75" customHeight="1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ht="15.75" customHeight="1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ht="15.75" customHeight="1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ht="15.75" customHeight="1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ht="15.75" customHeight="1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ht="15.75" customHeight="1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ht="15.75" customHeight="1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ht="15.75" customHeight="1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ht="15.75" customHeight="1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ht="15.75" customHeight="1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ht="15.75" customHeight="1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ht="15.75" customHeight="1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ht="15.75" customHeight="1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ht="15.75" customHeight="1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ht="15.75" customHeight="1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ht="15.75" customHeight="1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ht="15.75" customHeight="1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ht="15.75" customHeight="1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ht="15.75" customHeight="1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ht="15.75" customHeight="1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ht="15.75" customHeight="1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ht="15.75" customHeight="1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ht="15.75" customHeight="1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ht="15.75" customHeight="1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ht="15.75" customHeight="1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ht="15.75" customHeight="1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ht="15.75" customHeight="1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ht="15.75" customHeight="1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ht="15.75" customHeight="1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ht="15.75" customHeight="1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ht="15.75" customHeight="1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ht="15.75" customHeight="1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ht="15.75" customHeight="1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ht="15.75" customHeight="1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ht="15.75" customHeight="1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ht="15.75" customHeight="1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ht="15.75" customHeight="1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ht="15.75" customHeight="1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ht="15.75" customHeight="1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ht="15.75" customHeight="1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ht="15.75" customHeight="1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ht="15.75" customHeight="1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ht="15.75" customHeight="1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ht="15.75" customHeight="1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ht="15.75" customHeight="1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ht="15.75" customHeight="1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ht="15.75" customHeight="1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ht="15.75" customHeight="1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ht="15.75" customHeight="1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ht="15.75" customHeight="1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ht="15.75" customHeight="1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ht="15.75" customHeight="1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ht="15.75" customHeight="1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ht="15.75" customHeight="1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ht="15.75" customHeight="1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ht="15.75" customHeight="1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ht="15.75" customHeight="1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ht="15.75" customHeight="1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ht="15.75" customHeight="1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ht="15.75" customHeight="1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ht="15.75" customHeight="1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ht="15.75" customHeight="1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ht="15.75" customHeight="1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ht="15.75" customHeight="1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ht="15.75" customHeight="1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ht="15.75" customHeight="1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ht="15.75" customHeight="1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ht="15.75" customHeight="1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ht="15.75" customHeight="1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ht="15.75" customHeight="1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ht="15.75" customHeight="1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ht="15.75" customHeight="1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ht="15.75" customHeight="1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ht="15.75" customHeight="1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ht="15.75" customHeight="1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ht="15.75" customHeight="1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ht="15.75" customHeight="1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ht="15.75" customHeight="1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ht="15.75" customHeight="1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ht="15.75" customHeight="1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ht="15.75" customHeight="1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ht="15.75" customHeight="1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ht="15.75" customHeight="1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ht="15.75" customHeight="1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ht="15.75" customHeight="1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ht="15.75" customHeight="1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ht="15.75" customHeight="1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ht="15.75" customHeight="1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ht="15.75" customHeight="1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ht="15.75" customHeight="1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ht="15.75" customHeight="1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ht="15.75" customHeight="1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ht="15.75" customHeight="1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ht="15.75" customHeight="1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ht="15.75" customHeight="1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ht="15.75" customHeight="1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ht="15.75" customHeight="1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ht="15.75" customHeight="1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ht="15.75" customHeight="1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ht="15.75" customHeight="1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ht="15.75" customHeight="1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ht="15.75" customHeight="1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ht="15.75" customHeight="1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ht="15.75" customHeight="1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ht="15.75" customHeight="1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ht="15.75" customHeight="1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ht="15.75" customHeight="1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ht="15.75" customHeight="1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ht="15.75" customHeight="1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ht="15.75" customHeight="1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ht="15.75" customHeight="1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ht="15.75" customHeight="1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ht="15.75" customHeight="1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ht="15.75" customHeight="1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ht="15.75" customHeight="1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ht="15.75" customHeight="1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ht="15.75" customHeight="1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ht="15.75" customHeight="1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ht="15.75" customHeight="1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ht="15.75" customHeight="1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ht="15.75" customHeight="1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ht="15.75" customHeight="1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ht="15.75" customHeight="1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ht="15.75" customHeight="1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ht="15.75" customHeight="1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ht="15.75" customHeight="1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ht="15.75" customHeight="1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ht="15.75" customHeight="1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ht="15.75" customHeight="1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ht="15.75" customHeight="1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ht="15.75" customHeight="1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ht="15.75" customHeight="1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ht="15.75" customHeight="1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ht="15.75" customHeight="1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ht="15.75" customHeight="1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ht="15.75" customHeight="1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ht="15.75" customHeight="1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ht="15.75" customHeight="1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ht="15.75" customHeight="1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ht="15.75" customHeight="1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ht="15.75" customHeight="1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ht="15.75" customHeight="1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ht="15.75" customHeight="1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ht="15.75" customHeight="1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ht="15.75" customHeight="1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ht="15.75" customHeight="1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ht="15.75" customHeight="1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ht="15.75" customHeight="1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ht="15.75" customHeight="1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ht="15.75" customHeight="1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ht="15.75" customHeight="1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ht="15.75" customHeight="1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ht="15.75" customHeight="1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ht="15.75" customHeight="1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ht="15.75" customHeight="1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ht="15.75" customHeight="1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ht="15.75" customHeight="1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ht="15.75" customHeight="1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ht="15.75" customHeight="1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ht="15.75" customHeight="1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ht="15.75" customHeight="1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ht="15.75" customHeight="1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ht="15.75" customHeight="1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ht="15.75" customHeight="1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ht="15.75" customHeight="1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ht="15.75" customHeight="1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ht="15.75" customHeight="1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ht="15.75" customHeight="1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ht="15.75" customHeight="1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ht="15.75" customHeight="1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ht="15.75" customHeight="1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ht="15.75" customHeight="1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ht="15.75" customHeight="1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ht="15.75" customHeight="1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ht="15.75" customHeight="1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ht="15.75" customHeight="1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ht="15.75" customHeight="1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ht="15.75" customHeight="1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ht="15.75" customHeight="1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ht="15.75" customHeight="1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ht="15.75" customHeight="1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ht="15.75" customHeight="1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ht="15.75" customHeight="1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ht="15.75" customHeight="1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ht="15.75" customHeight="1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ht="15.75" customHeight="1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ht="15.75" customHeight="1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ht="15.75" customHeight="1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ht="15.75" customHeight="1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ht="15.75" customHeight="1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ht="15.75" customHeight="1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ht="15.75" customHeight="1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ht="15.75" customHeight="1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ht="15.75" customHeight="1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ht="15.75" customHeight="1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ht="15.75" customHeight="1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ht="15.75" customHeight="1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ht="15.75" customHeight="1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ht="15.75" customHeight="1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ht="15.75" customHeight="1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ht="15.75" customHeight="1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ht="15.75" customHeight="1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ht="15.75" customHeight="1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ht="15.75" customHeight="1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ht="15.75" customHeight="1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ht="15.75" customHeight="1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ht="15.75" customHeight="1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ht="15.75" customHeight="1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ht="15.75" customHeight="1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ht="15.75" customHeight="1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ht="15.75" customHeight="1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ht="15.75" customHeight="1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ht="15.75" customHeight="1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ht="15.75" customHeight="1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ht="15.75" customHeight="1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ht="15.75" customHeight="1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ht="15.75" customHeight="1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ht="15.75" customHeight="1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ht="15.75" customHeight="1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ht="15.75" customHeight="1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ht="15.75" customHeight="1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ht="15.75" customHeight="1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ht="15.75" customHeight="1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ht="15.75" customHeight="1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ht="15.75" customHeight="1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ht="15.75" customHeight="1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ht="15.75" customHeight="1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ht="15.75" customHeight="1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ht="15.75" customHeight="1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ht="15.75" customHeight="1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ht="15.75" customHeight="1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ht="15.75" customHeight="1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ht="15.75" customHeight="1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ht="15.75" customHeight="1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ht="15.75" customHeight="1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ht="15.75" customHeight="1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ht="15.75" customHeight="1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ht="15.75" customHeight="1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ht="15.75" customHeight="1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ht="15.75" customHeight="1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ht="15.75" customHeight="1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ht="15.75" customHeight="1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ht="15.75" customHeight="1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ht="15.75" customHeight="1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ht="15.75" customHeight="1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ht="15.75" customHeight="1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ht="15.75" customHeight="1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ht="15.75" customHeight="1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ht="15.75" customHeight="1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ht="15.75" customHeight="1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ht="15.75" customHeight="1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ht="15.75" customHeight="1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ht="15.75" customHeight="1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ht="15.75" customHeight="1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ht="15.75" customHeight="1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ht="15.75" customHeight="1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ht="15.75" customHeight="1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ht="15.75" customHeight="1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ht="15.75" customHeight="1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ht="15.75" customHeight="1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ht="15.75" customHeight="1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ht="15.75" customHeight="1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ht="15.75" customHeight="1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ht="15.75" customHeight="1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ht="15.75" customHeight="1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ht="15.75" customHeight="1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ht="15.75" customHeight="1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ht="15.75" customHeight="1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ht="15.75" customHeight="1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ht="15.75" customHeight="1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ht="15.75" customHeight="1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ht="15.75" customHeight="1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ht="15.75" customHeight="1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ht="15.75" customHeight="1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ht="15.75" customHeight="1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ht="15.75" customHeight="1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ht="15.75" customHeight="1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ht="15.75" customHeight="1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ht="15.75" customHeight="1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ht="15.75" customHeight="1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ht="15.75" customHeight="1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ht="15.75" customHeight="1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ht="15.75" customHeight="1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ht="15.75" customHeight="1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ht="15.75" customHeight="1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ht="15.75" customHeight="1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ht="15.75" customHeight="1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ht="15.75" customHeight="1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ht="15.75" customHeight="1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ht="15.75" customHeight="1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ht="15.75" customHeight="1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ht="15.75" customHeight="1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ht="15.75" customHeight="1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ht="15.75" customHeight="1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ht="15.75" customHeight="1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ht="15.75" customHeight="1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ht="15.75" customHeight="1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ht="15.75" customHeight="1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ht="15.75" customHeight="1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ht="15.75" customHeight="1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ht="15.75" customHeight="1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ht="15.75" customHeight="1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ht="15.75" customHeight="1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ht="15.75" customHeight="1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ht="15.75" customHeight="1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ht="15.75" customHeight="1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ht="15.75" customHeight="1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ht="15.75" customHeight="1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ht="15.75" customHeight="1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ht="15.75" customHeight="1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ht="15.75" customHeight="1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ht="15.75" customHeight="1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ht="15.75" customHeight="1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ht="15.75" customHeight="1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ht="15.75" customHeight="1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ht="15.75" customHeight="1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ht="15.75" customHeight="1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ht="15.75" customHeight="1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ht="15.75" customHeight="1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ht="15.75" customHeight="1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ht="15.75" customHeight="1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ht="15.75" customHeight="1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ht="15.75" customHeight="1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ht="15.75" customHeight="1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ht="15.75" customHeight="1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ht="15.75" customHeight="1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ht="15.75" customHeight="1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ht="15.75" customHeight="1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ht="15.75" customHeight="1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ht="15.75" customHeight="1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ht="15.75" customHeight="1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ht="15.75" customHeight="1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ht="15.75" customHeight="1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ht="15.75" customHeight="1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ht="15.75" customHeight="1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ht="15.75" customHeight="1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ht="15.75" customHeight="1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ht="15.75" customHeight="1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ht="15.75" customHeight="1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ht="15.75" customHeight="1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ht="15.75" customHeight="1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ht="15.75" customHeight="1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ht="15.75" customHeight="1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ht="15.75" customHeight="1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ht="15.75" customHeight="1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ht="15.75" customHeight="1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ht="15.75" customHeight="1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ht="15.75" customHeight="1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ht="15.75" customHeight="1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ht="15.75" customHeight="1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ht="15.75" customHeight="1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ht="15.75" customHeight="1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ht="15.75" customHeight="1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ht="15.75" customHeight="1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ht="15.75" customHeight="1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ht="15.75" customHeight="1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ht="15.75" customHeight="1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ht="15.75" customHeight="1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ht="15.75" customHeight="1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ht="15.75" customHeight="1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ht="15.75" customHeight="1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ht="15.75" customHeight="1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ht="15.75" customHeight="1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ht="15.75" customHeight="1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ht="15.75" customHeight="1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ht="15.75" customHeight="1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ht="15.75" customHeight="1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ht="15.75" customHeight="1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ht="15.75" customHeight="1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ht="15.75" customHeight="1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ht="15.75" customHeight="1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ht="15.75" customHeight="1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ht="15.75" customHeight="1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ht="15.75" customHeight="1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ht="15.75" customHeight="1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ht="15.75" customHeight="1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ht="15.75" customHeight="1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ht="15.75" customHeight="1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ht="15.75" customHeight="1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ht="15.75" customHeight="1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ht="15.75" customHeight="1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ht="15.75" customHeight="1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ht="15.75" customHeight="1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ht="15.75" customHeight="1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ht="15.75" customHeight="1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ht="15.75" customHeight="1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ht="15.75" customHeight="1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ht="15.75" customHeight="1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ht="15.75" customHeight="1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ht="15.75" customHeight="1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ht="15.75" customHeight="1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ht="15.75" customHeight="1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ht="15.75" customHeight="1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ht="15.75" customHeight="1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ht="15.75" customHeight="1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ht="15.75" customHeight="1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ht="15.75" customHeight="1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ht="15.75" customHeight="1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ht="15.75" customHeight="1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ht="15.75" customHeight="1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ht="15.75" customHeight="1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ht="15.75" customHeight="1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ht="15.75" customHeight="1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ht="15.75" customHeight="1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ht="15.75" customHeight="1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ht="15.75" customHeight="1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ht="15.75" customHeight="1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ht="15.75" customHeight="1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ht="15.75" customHeight="1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ht="15.75" customHeight="1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ht="15.75" customHeight="1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ht="15.75" customHeight="1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ht="15.75" customHeight="1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ht="15.75" customHeight="1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ht="15.75" customHeight="1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ht="15.75" customHeight="1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ht="15.75" customHeight="1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ht="15.75" customHeight="1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ht="15.75" customHeight="1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ht="15.75" customHeight="1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ht="15.75" customHeight="1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ht="15.75" customHeight="1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ht="15.75" customHeight="1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ht="15.75" customHeight="1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ht="15.75" customHeight="1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ht="15.75" customHeight="1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ht="15.75" customHeight="1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ht="15.75" customHeight="1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ht="15.75" customHeight="1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ht="15.75" customHeight="1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ht="15.75" customHeight="1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ht="15.75" customHeight="1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ht="15.75" customHeight="1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ht="15.75" customHeight="1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ht="15.75" customHeight="1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ht="15.75" customHeight="1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ht="15.75" customHeight="1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ht="15.75" customHeight="1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ht="15.75" customHeight="1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ht="15.75" customHeight="1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ht="15.75" customHeight="1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ht="15.75" customHeight="1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ht="15.75" customHeight="1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ht="15.75" customHeight="1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ht="15.75" customHeight="1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ht="15.75" customHeight="1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ht="15.75" customHeight="1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ht="15.75" customHeight="1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ht="15.75" customHeight="1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ht="15.75" customHeight="1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ht="15.75" customHeight="1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ht="15.75" customHeight="1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ht="15.75" customHeight="1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ht="15.75" customHeight="1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ht="15.75" customHeight="1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ht="15.75" customHeight="1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ht="15.75" customHeight="1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ht="15.75" customHeight="1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ht="15.75" customHeight="1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ht="15.75" customHeight="1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ht="15.75" customHeight="1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ht="15.75" customHeight="1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ht="15.75" customHeight="1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ht="15.75" customHeight="1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ht="15.75" customHeight="1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ht="15.75" customHeight="1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ht="15.75" customHeight="1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ht="15.75" customHeight="1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ht="15.75" customHeight="1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ht="15.75" customHeight="1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ht="15.75" customHeight="1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ht="15.75" customHeight="1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ht="15.75" customHeight="1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ht="15.75" customHeight="1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ht="15.75" customHeight="1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ht="15.75" customHeight="1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ht="15.75" customHeight="1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ht="15.75" customHeight="1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ht="15.75" customHeight="1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ht="15.75" customHeight="1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ht="15.75" customHeight="1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ht="15.75" customHeight="1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ht="15.75" customHeight="1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ht="15.75" customHeight="1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ht="15.75" customHeight="1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ht="15.75" customHeight="1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ht="15.75" customHeight="1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ht="15.75" customHeight="1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ht="15.75" customHeight="1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ht="15.75" customHeight="1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ht="15.75" customHeight="1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ht="15.75" customHeight="1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ht="15.75" customHeight="1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ht="15.75" customHeight="1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ht="15.75" customHeight="1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ht="15.75" customHeight="1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ht="15.75" customHeight="1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ht="15.75" customHeight="1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ht="15.75" customHeight="1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ht="15.75" customHeight="1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ht="15.75" customHeight="1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ht="15.75" customHeight="1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ht="15.75" customHeight="1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ht="15.75" customHeight="1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ht="15.75" customHeight="1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ht="15.75" customHeight="1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ht="15.75" customHeight="1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ht="15.75" customHeight="1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ht="15.75" customHeight="1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ht="15.75" customHeight="1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ht="15.75" customHeight="1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ht="15.75" customHeight="1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ht="15.75" customHeight="1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ht="15.75" customHeight="1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ht="15.75" customHeight="1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ht="15.75" customHeight="1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ht="15.75" customHeight="1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ht="15.75" customHeight="1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ht="15.75" customHeight="1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ht="15.75" customHeight="1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ht="15.75" customHeight="1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ht="15.75" customHeight="1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ht="15.75" customHeight="1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ht="15.75" customHeight="1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ht="15.75" customHeight="1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ht="15.75" customHeight="1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ht="15.75" customHeight="1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ht="15.75" customHeight="1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ht="15.75" customHeight="1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ht="15.75" customHeight="1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ht="15.75" customHeight="1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ht="15.75" customHeight="1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ht="15.75" customHeight="1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ht="15.75" customHeight="1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ht="15.75" customHeight="1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ht="15.75" customHeight="1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ht="15.75" customHeight="1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ht="15.75" customHeight="1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ht="15.75" customHeight="1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ht="15.75" customHeight="1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ht="15.75" customHeight="1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ht="15.75" customHeight="1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ht="15.75" customHeight="1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ht="15.75" customHeight="1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ht="15.75" customHeight="1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ht="15.75" customHeight="1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ht="15.75" customHeight="1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ht="15.75" customHeight="1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ht="15.75" customHeight="1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ht="15.75" customHeight="1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ht="15.75" customHeight="1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ht="15.75" customHeight="1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ht="15.75" customHeight="1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ht="15.75" customHeight="1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ht="15.75" customHeight="1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ht="15.75" customHeight="1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ht="15.75" customHeight="1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ht="15.75" customHeight="1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ht="15.75" customHeight="1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ht="15.75" customHeight="1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ht="15.75" customHeight="1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ht="15.75" customHeight="1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ht="15.75" customHeight="1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ht="15.75" customHeight="1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ht="15.75" customHeight="1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ht="15.75" customHeight="1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ht="15.75" customHeight="1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ht="15.75" customHeight="1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ht="15.75" customHeight="1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ht="15.75" customHeight="1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ht="15.75" customHeight="1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ht="15.75" customHeight="1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ht="15.75" customHeight="1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ht="15.75" customHeight="1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ht="15.75" customHeight="1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ht="15.75" customHeight="1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ht="15.75" customHeight="1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ht="15.75" customHeight="1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ht="15.75" customHeight="1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ht="15.75" customHeight="1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ht="15.75" customHeight="1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ht="15.75" customHeight="1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ht="15.75" customHeight="1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ht="15.75" customHeight="1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ht="15.75" customHeight="1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ht="15.75" customHeight="1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ht="15.75" customHeight="1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ht="15.75" customHeight="1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ht="15.75" customHeight="1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ht="15.75" customHeight="1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ht="15.75" customHeight="1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ht="15.75" customHeight="1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ht="15.75" customHeight="1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ht="15.75" customHeight="1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ht="15.75" customHeight="1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ht="15.75" customHeight="1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ht="15.75" customHeight="1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ht="15.75" customHeight="1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ht="15.75" customHeight="1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ht="15.75" customHeight="1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ht="15.75" customHeight="1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ht="15.75" customHeight="1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ht="15.75" customHeight="1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ht="15.75" customHeight="1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ht="15.75" customHeight="1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ht="15.75" customHeight="1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ht="15.75" customHeight="1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ht="15.75" customHeight="1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ht="15.75" customHeight="1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ht="15.75" customHeight="1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ht="15.75" customHeight="1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ht="15.75" customHeight="1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ht="15.75" customHeight="1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ht="15.75" customHeight="1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ht="15.75" customHeight="1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ht="15.75" customHeight="1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ht="15.75" customHeight="1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ht="15.75" customHeight="1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ht="15.75" customHeight="1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ht="15.75" customHeight="1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ht="15.75" customHeight="1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ht="15.75" customHeight="1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ht="15.75" customHeight="1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ht="15.75" customHeight="1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ht="15.75" customHeight="1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ht="15.75" customHeight="1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ht="15.75" customHeight="1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ht="15.75" customHeight="1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ht="15.75" customHeight="1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ht="15.75" customHeight="1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ht="15.75" customHeight="1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ht="15.75" customHeight="1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ht="15.75" customHeight="1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ht="15.75" customHeight="1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ht="15.75" customHeight="1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ht="15.75" customHeight="1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ht="15.75" customHeight="1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ht="15.75" customHeight="1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ht="15.75" customHeight="1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ht="15.75" customHeight="1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ht="15.75" customHeight="1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ht="15.75" customHeight="1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ht="15.75" customHeight="1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ht="15.75" customHeight="1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ht="15.75" customHeight="1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ht="15.75" customHeight="1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ht="15.75" customHeight="1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ht="15.75" customHeight="1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ht="15.75" customHeight="1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ht="15.75" customHeight="1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ht="15.75" customHeight="1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ht="15.75" customHeight="1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ht="15.75" customHeight="1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ht="15.75" customHeight="1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ht="15.75" customHeight="1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ht="15.75" customHeight="1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ht="15.75" customHeight="1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ht="15.75" customHeight="1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ht="15.75" customHeight="1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ht="15.75" customHeight="1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ht="15.75" customHeight="1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ht="15.75" customHeight="1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ht="15.75" customHeight="1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ht="15.75" customHeight="1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ht="15.75" customHeight="1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ht="15.75" customHeight="1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ht="15.75" customHeight="1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ht="15.75" customHeight="1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ht="15.75" customHeight="1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ht="15.75" customHeight="1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ht="15.75" customHeight="1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2.38"/>
    <col customWidth="1" min="2" max="2" width="14.38"/>
    <col customWidth="1" min="3" max="3" width="12.88"/>
    <col customWidth="1" min="4" max="4" width="14.88"/>
    <col customWidth="1" min="5" max="5" width="13.13"/>
    <col customWidth="1" min="6" max="6" width="14.13"/>
    <col customWidth="1" min="7" max="7" width="14.25"/>
    <col customWidth="1" min="8" max="8" width="15.75"/>
    <col customWidth="1" min="9" max="10" width="13.75"/>
    <col customWidth="1" min="11" max="11" width="14.0"/>
    <col customWidth="1" min="12" max="52" width="10.0"/>
  </cols>
  <sheetData>
    <row r="1" ht="12.0" customHeight="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</row>
    <row r="2" ht="114.75" customHeight="1">
      <c r="A2" s="20" t="s">
        <v>4</v>
      </c>
      <c r="B2" s="21"/>
      <c r="C2" s="22" t="s">
        <v>5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 t="s">
        <v>6</v>
      </c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</row>
    <row r="3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 t="s">
        <v>5</v>
      </c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</row>
    <row r="4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</row>
    <row r="5" ht="22.5" customHeight="1">
      <c r="A5" s="23" t="s">
        <v>7</v>
      </c>
      <c r="B5" s="24"/>
      <c r="C5" s="24"/>
      <c r="D5" s="24"/>
      <c r="E5" s="24"/>
      <c r="F5" s="24"/>
      <c r="G5" s="24"/>
      <c r="H5" s="24"/>
      <c r="I5" s="24"/>
      <c r="J5" s="24"/>
      <c r="K5" s="25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</row>
    <row r="6">
      <c r="A6" s="26"/>
      <c r="B6" s="27" t="s">
        <v>8</v>
      </c>
      <c r="C6" s="27" t="s">
        <v>9</v>
      </c>
      <c r="D6" s="27" t="s">
        <v>10</v>
      </c>
      <c r="E6" s="27" t="s">
        <v>11</v>
      </c>
      <c r="F6" s="27" t="s">
        <v>12</v>
      </c>
      <c r="G6" s="27" t="s">
        <v>13</v>
      </c>
      <c r="H6" s="27" t="s">
        <v>14</v>
      </c>
      <c r="I6" s="27" t="s">
        <v>15</v>
      </c>
      <c r="J6" s="27" t="s">
        <v>16</v>
      </c>
      <c r="K6" s="27" t="s">
        <v>17</v>
      </c>
      <c r="L6" s="28" t="s">
        <v>18</v>
      </c>
      <c r="M6" s="29"/>
      <c r="N6" s="29"/>
      <c r="O6" s="29"/>
      <c r="P6" s="29"/>
      <c r="Q6" s="29"/>
      <c r="R6" s="29"/>
      <c r="S6" s="29"/>
      <c r="T6" s="29"/>
      <c r="U6" s="29"/>
      <c r="V6" s="2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</row>
    <row r="7">
      <c r="A7" s="30" t="s">
        <v>19</v>
      </c>
      <c r="B7" s="31" t="s">
        <v>20</v>
      </c>
      <c r="C7" s="31"/>
      <c r="D7" s="31"/>
      <c r="E7" s="31"/>
      <c r="F7" s="31"/>
      <c r="G7" s="31"/>
      <c r="H7" s="31"/>
      <c r="I7" s="31"/>
      <c r="J7" s="31"/>
      <c r="K7" s="31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</row>
    <row r="8">
      <c r="A8" s="30" t="s">
        <v>21</v>
      </c>
      <c r="B8" s="32">
        <v>3.6</v>
      </c>
      <c r="C8" s="32"/>
      <c r="D8" s="32"/>
      <c r="E8" s="32"/>
      <c r="F8" s="32"/>
      <c r="G8" s="32"/>
      <c r="H8" s="32"/>
      <c r="I8" s="32"/>
      <c r="J8" s="32"/>
      <c r="K8" s="32"/>
      <c r="L8" s="33">
        <f>SUM(B8:K8)</f>
        <v>3.6</v>
      </c>
      <c r="M8" s="29"/>
      <c r="N8" s="29"/>
      <c r="O8" s="29"/>
      <c r="P8" s="29"/>
      <c r="Q8" s="29"/>
      <c r="R8" s="29"/>
      <c r="S8" s="29"/>
      <c r="T8" s="29"/>
      <c r="U8" s="29"/>
      <c r="V8" s="2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</row>
    <row r="9">
      <c r="A9" s="30" t="s">
        <v>22</v>
      </c>
      <c r="B9" s="31" t="s">
        <v>23</v>
      </c>
      <c r="C9" s="31"/>
      <c r="D9" s="31"/>
      <c r="E9" s="31"/>
      <c r="F9" s="31"/>
      <c r="G9" s="31"/>
      <c r="H9" s="31"/>
      <c r="I9" s="31"/>
      <c r="J9" s="31"/>
      <c r="K9" s="31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</row>
    <row r="10">
      <c r="A10" s="30" t="s">
        <v>24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</row>
    <row r="11">
      <c r="A11" s="30" t="s">
        <v>25</v>
      </c>
      <c r="B11" s="31" t="s">
        <v>26</v>
      </c>
      <c r="C11" s="31"/>
      <c r="D11" s="31"/>
      <c r="E11" s="31"/>
      <c r="F11" s="31"/>
      <c r="G11" s="31"/>
      <c r="H11" s="31"/>
      <c r="I11" s="31"/>
      <c r="J11" s="31"/>
      <c r="K11" s="31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</row>
    <row r="12">
      <c r="A12" s="30" t="s">
        <v>27</v>
      </c>
      <c r="B12" s="31">
        <v>285.0</v>
      </c>
      <c r="C12" s="31"/>
      <c r="D12" s="31"/>
      <c r="E12" s="31"/>
      <c r="F12" s="31"/>
      <c r="G12" s="31"/>
      <c r="H12" s="31"/>
      <c r="I12" s="31"/>
      <c r="J12" s="31"/>
      <c r="K12" s="31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</row>
    <row r="13" ht="30.75" customHeight="1">
      <c r="A13" s="30" t="s">
        <v>28</v>
      </c>
      <c r="B13" s="35" t="s">
        <v>29</v>
      </c>
      <c r="C13" s="35"/>
      <c r="D13" s="35"/>
      <c r="E13" s="35"/>
      <c r="F13" s="35"/>
      <c r="G13" s="35"/>
      <c r="H13" s="35"/>
      <c r="I13" s="35"/>
      <c r="J13" s="35"/>
      <c r="K13" s="35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</row>
    <row r="14">
      <c r="A14" s="30" t="s">
        <v>30</v>
      </c>
      <c r="B14" s="31">
        <v>20.0</v>
      </c>
      <c r="C14" s="31"/>
      <c r="D14" s="31"/>
      <c r="E14" s="31"/>
      <c r="F14" s="31"/>
      <c r="G14" s="31"/>
      <c r="H14" s="31"/>
      <c r="I14" s="31"/>
      <c r="J14" s="31"/>
      <c r="K14" s="31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</row>
    <row r="15">
      <c r="A15" s="30" t="s">
        <v>31</v>
      </c>
      <c r="B15" s="37">
        <v>0.8</v>
      </c>
      <c r="C15" s="37"/>
      <c r="D15" s="37"/>
      <c r="E15" s="37"/>
      <c r="F15" s="37"/>
      <c r="G15" s="37"/>
      <c r="H15" s="37"/>
      <c r="I15" s="37"/>
      <c r="J15" s="37"/>
      <c r="K15" s="37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</row>
    <row r="16">
      <c r="A16" s="30" t="s">
        <v>32</v>
      </c>
      <c r="B16" s="31" t="s">
        <v>33</v>
      </c>
      <c r="C16" s="31"/>
      <c r="D16" s="31"/>
      <c r="E16" s="31"/>
      <c r="F16" s="31"/>
      <c r="G16" s="31"/>
      <c r="H16" s="31"/>
      <c r="I16" s="31"/>
      <c r="J16" s="31"/>
      <c r="K16" s="31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</row>
    <row r="17">
      <c r="A17" s="38" t="s">
        <v>34</v>
      </c>
      <c r="B17" s="31" t="s">
        <v>35</v>
      </c>
      <c r="C17" s="31"/>
      <c r="D17" s="31"/>
      <c r="E17" s="31"/>
      <c r="F17" s="31"/>
      <c r="G17" s="31"/>
      <c r="H17" s="31"/>
      <c r="I17" s="31"/>
      <c r="J17" s="31"/>
      <c r="K17" s="31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</row>
    <row r="18">
      <c r="A18" s="38" t="s">
        <v>36</v>
      </c>
      <c r="B18" s="39" t="s">
        <v>37</v>
      </c>
      <c r="C18" s="31"/>
      <c r="D18" s="31"/>
      <c r="E18" s="31"/>
      <c r="F18" s="31"/>
      <c r="G18" s="31"/>
      <c r="H18" s="31"/>
      <c r="I18" s="31"/>
      <c r="J18" s="31"/>
      <c r="K18" s="31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</row>
    <row r="19">
      <c r="A19" s="38" t="s">
        <v>38</v>
      </c>
      <c r="B19" s="39" t="s">
        <v>39</v>
      </c>
      <c r="C19" s="31"/>
      <c r="D19" s="31"/>
      <c r="E19" s="31"/>
      <c r="F19" s="31"/>
      <c r="G19" s="31"/>
      <c r="H19" s="31"/>
      <c r="I19" s="31"/>
      <c r="J19" s="31"/>
      <c r="K19" s="31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</row>
    <row r="20">
      <c r="A20" s="30" t="s">
        <v>40</v>
      </c>
      <c r="B20" s="40">
        <v>22.66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</row>
    <row r="21" ht="15.75" customHeight="1">
      <c r="A21" s="30" t="s">
        <v>41</v>
      </c>
      <c r="B21" s="41">
        <v>26.26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</row>
    <row r="22" ht="15.75" customHeight="1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</row>
    <row r="23" ht="15.75" customHeight="1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</row>
    <row r="24" ht="15.75" customHeight="1">
      <c r="A24" s="23" t="s">
        <v>42</v>
      </c>
      <c r="B24" s="24"/>
      <c r="C24" s="24"/>
      <c r="D24" s="24"/>
      <c r="E24" s="24"/>
      <c r="F24" s="24"/>
      <c r="G24" s="24"/>
      <c r="H24" s="24"/>
      <c r="I24" s="24"/>
      <c r="J24" s="24"/>
      <c r="K24" s="25"/>
      <c r="L24" s="42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</row>
    <row r="25" ht="15.75" customHeight="1">
      <c r="A25" s="43" t="s">
        <v>43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</row>
    <row r="26" ht="15.75" hidden="1" customHeight="1">
      <c r="A26" s="43" t="s">
        <v>44</v>
      </c>
      <c r="B26" s="45" t="str">
        <f t="shared" ref="B26:K26" si="1">CONCATENATE(B9," - ",B11)</f>
        <v>Châtaignier - Plein vent</v>
      </c>
      <c r="C26" s="45" t="str">
        <f t="shared" si="1"/>
        <v> - </v>
      </c>
      <c r="D26" s="45" t="str">
        <f t="shared" si="1"/>
        <v> - </v>
      </c>
      <c r="E26" s="45" t="str">
        <f t="shared" si="1"/>
        <v> - </v>
      </c>
      <c r="F26" s="45" t="str">
        <f t="shared" si="1"/>
        <v> - </v>
      </c>
      <c r="G26" s="45" t="str">
        <f t="shared" si="1"/>
        <v> - </v>
      </c>
      <c r="H26" s="45" t="str">
        <f t="shared" si="1"/>
        <v> - </v>
      </c>
      <c r="I26" s="45" t="str">
        <f t="shared" si="1"/>
        <v> - </v>
      </c>
      <c r="J26" s="45" t="str">
        <f t="shared" si="1"/>
        <v> - </v>
      </c>
      <c r="K26" s="45" t="str">
        <f t="shared" si="1"/>
        <v> - </v>
      </c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</row>
    <row r="27" ht="15.75" customHeight="1">
      <c r="A27" s="46" t="s">
        <v>45</v>
      </c>
      <c r="B27" s="47">
        <f>IF(B12="","",VLOOKUP(B26,'(ne pas modifier) BDD_REF'!$C$21:$D$42,2,FALSE))</f>
        <v>40</v>
      </c>
      <c r="C27" s="47" t="str">
        <f>IF(C12="","",VLOOKUP(C26,'(ne pas modifier) BDD_REF'!$C$21:$D$42,2,FALSE))</f>
        <v/>
      </c>
      <c r="D27" s="47" t="str">
        <f>IF(D12="","",VLOOKUP(D26,'(ne pas modifier) BDD_REF'!$C$21:$D$42,2,FALSE))</f>
        <v/>
      </c>
      <c r="E27" s="47" t="str">
        <f>IF(E12="","",VLOOKUP(E26,'(ne pas modifier) BDD_REF'!$C$21:$D$42,2,FALSE))</f>
        <v/>
      </c>
      <c r="F27" s="47" t="str">
        <f>IF(F12="","",VLOOKUP(F26,'(ne pas modifier) BDD_REF'!$C$21:$D$42,2,FALSE))</f>
        <v/>
      </c>
      <c r="G27" s="47" t="str">
        <f>IF(G12="","",VLOOKUP(G26,'(ne pas modifier) BDD_REF'!$C$21:$D$42,2,FALSE))</f>
        <v/>
      </c>
      <c r="H27" s="47" t="str">
        <f>IF(H12="","",VLOOKUP(H26,'(ne pas modifier) BDD_REF'!$C$21:$D$42,2,FALSE))</f>
        <v/>
      </c>
      <c r="I27" s="47" t="str">
        <f>IF(I12="","",VLOOKUP(I26,'(ne pas modifier) BDD_REF'!$C$21:$D$42,2,FALSE))</f>
        <v/>
      </c>
      <c r="J27" s="47" t="str">
        <f>IF(J12="","",VLOOKUP(J26,'(ne pas modifier) BDD_REF'!$C$21:$D$42,2,FALSE))</f>
        <v/>
      </c>
      <c r="K27" s="47" t="str">
        <f>IF(K12="","",VLOOKUP(K26,'(ne pas modifier) BDD_REF'!$C$21:$D$42,2,FALSE))</f>
        <v/>
      </c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</row>
    <row r="28" ht="15.75" customHeight="1">
      <c r="A28" s="46" t="s">
        <v>46</v>
      </c>
      <c r="B28" s="48" t="str">
        <f t="shared" ref="B28:K28" si="2">IF(B12="","",IF(B12&gt;=B27,"OUI","NON"))</f>
        <v>OUI</v>
      </c>
      <c r="C28" s="48" t="str">
        <f t="shared" si="2"/>
        <v/>
      </c>
      <c r="D28" s="48" t="str">
        <f t="shared" si="2"/>
        <v/>
      </c>
      <c r="E28" s="48" t="str">
        <f t="shared" si="2"/>
        <v/>
      </c>
      <c r="F28" s="48" t="str">
        <f t="shared" si="2"/>
        <v/>
      </c>
      <c r="G28" s="48" t="str">
        <f t="shared" si="2"/>
        <v/>
      </c>
      <c r="H28" s="48" t="str">
        <f t="shared" si="2"/>
        <v/>
      </c>
      <c r="I28" s="48" t="str">
        <f t="shared" si="2"/>
        <v/>
      </c>
      <c r="J28" s="48" t="str">
        <f t="shared" si="2"/>
        <v/>
      </c>
      <c r="K28" s="48" t="str">
        <f t="shared" si="2"/>
        <v/>
      </c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</row>
    <row r="29" ht="15.75" customHeight="1">
      <c r="A29" s="49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</row>
    <row r="30" ht="15.75" customHeight="1">
      <c r="A30" s="43" t="s">
        <v>47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</row>
    <row r="31" ht="15.0" customHeight="1">
      <c r="A31" s="46" t="s">
        <v>48</v>
      </c>
      <c r="B31" s="48" t="str">
        <f t="shared" ref="B31:K31" si="3">IF(B21="","",IF(B21&gt;=B20,"OUI","NON"))</f>
        <v>OUI</v>
      </c>
      <c r="C31" s="50" t="str">
        <f t="shared" si="3"/>
        <v/>
      </c>
      <c r="D31" s="50" t="str">
        <f t="shared" si="3"/>
        <v/>
      </c>
      <c r="E31" s="50" t="str">
        <f t="shared" si="3"/>
        <v/>
      </c>
      <c r="F31" s="50" t="str">
        <f t="shared" si="3"/>
        <v/>
      </c>
      <c r="G31" s="50" t="str">
        <f t="shared" si="3"/>
        <v/>
      </c>
      <c r="H31" s="50" t="str">
        <f t="shared" si="3"/>
        <v/>
      </c>
      <c r="I31" s="50" t="str">
        <f t="shared" si="3"/>
        <v/>
      </c>
      <c r="J31" s="50" t="str">
        <f t="shared" si="3"/>
        <v/>
      </c>
      <c r="K31" s="50" t="str">
        <f t="shared" si="3"/>
        <v/>
      </c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</row>
    <row r="32" ht="15.75" customHeight="1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</row>
    <row r="33" ht="15.75" customHeight="1">
      <c r="A33" s="43" t="s">
        <v>49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28" t="s">
        <v>18</v>
      </c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</row>
    <row r="34" ht="15.75" hidden="1" customHeight="1">
      <c r="A34" s="46" t="s">
        <v>50</v>
      </c>
      <c r="B34" s="51" t="str">
        <f>CONCATENATE('Eligibilité_projet'!B13," - ",'Eligibilité_projet'!B16)</f>
        <v>Hors climat Mediterranéen - Grandes cultures</v>
      </c>
      <c r="C34" s="51" t="str">
        <f>CONCATENATE('Eligibilité_projet'!C13," - ",'Eligibilité_projet'!C16)</f>
        <v> - </v>
      </c>
      <c r="D34" s="51" t="str">
        <f>CONCATENATE('Eligibilité_projet'!D13," - ",'Eligibilité_projet'!D16)</f>
        <v> - </v>
      </c>
      <c r="E34" s="51" t="str">
        <f>CONCATENATE('Eligibilité_projet'!E13," - ",'Eligibilité_projet'!E16)</f>
        <v> - </v>
      </c>
      <c r="F34" s="51" t="str">
        <f>CONCATENATE('Eligibilité_projet'!F13," - ",'Eligibilité_projet'!F16)</f>
        <v> - </v>
      </c>
      <c r="G34" s="51" t="str">
        <f>CONCATENATE('Eligibilité_projet'!G13," - ",'Eligibilité_projet'!G16)</f>
        <v> - </v>
      </c>
      <c r="H34" s="51" t="str">
        <f>CONCATENATE('Eligibilité_projet'!H13," - ",'Eligibilité_projet'!H16)</f>
        <v> - </v>
      </c>
      <c r="I34" s="51" t="str">
        <f>CONCATENATE('Eligibilité_projet'!I13," - ",'Eligibilité_projet'!I16)</f>
        <v> - </v>
      </c>
      <c r="J34" s="51" t="str">
        <f>CONCATENATE('Eligibilité_projet'!J13," - ",'Eligibilité_projet'!J16)</f>
        <v> - </v>
      </c>
      <c r="K34" s="51" t="str">
        <f>CONCATENATE('Eligibilité_projet'!K13," - ",'Eligibilité_projet'!K16)</f>
        <v> - </v>
      </c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</row>
    <row r="35" ht="15.75" hidden="1" customHeight="1">
      <c r="A35" s="46" t="s">
        <v>51</v>
      </c>
      <c r="B35" s="51" t="str">
        <f>CONCATENATE('Eligibilité_projet'!B14," - ",'Eligibilité_projet'!B16,"-",'Eligibilité_projet'!B13)</f>
        <v>20 - Grandes cultures-Hors climat Mediterranéen</v>
      </c>
      <c r="C35" s="51" t="str">
        <f>CONCATENATE('Eligibilité_projet'!C14," - ",'Eligibilité_projet'!C16,"-",'Eligibilité_projet'!C13)</f>
        <v> - -</v>
      </c>
      <c r="D35" s="51" t="str">
        <f>CONCATENATE('Eligibilité_projet'!D14," - ",'Eligibilité_projet'!D16,"-",'Eligibilité_projet'!D13)</f>
        <v> - -</v>
      </c>
      <c r="E35" s="51" t="str">
        <f>CONCATENATE('Eligibilité_projet'!E14," - ",'Eligibilité_projet'!E16,"-",'Eligibilité_projet'!E13)</f>
        <v> - -</v>
      </c>
      <c r="F35" s="51" t="str">
        <f>CONCATENATE('Eligibilité_projet'!F14," - ",'Eligibilité_projet'!F16,"-",'Eligibilité_projet'!F13)</f>
        <v> - -</v>
      </c>
      <c r="G35" s="51" t="str">
        <f>CONCATENATE('Eligibilité_projet'!G14," - ",'Eligibilité_projet'!G16,"-",'Eligibilité_projet'!G13)</f>
        <v> - -</v>
      </c>
      <c r="H35" s="51" t="str">
        <f>CONCATENATE('Eligibilité_projet'!H14," - ",'Eligibilité_projet'!H16,"-",'Eligibilité_projet'!H13)</f>
        <v> - -</v>
      </c>
      <c r="I35" s="51" t="str">
        <f>CONCATENATE('Eligibilité_projet'!I14," - ",'Eligibilité_projet'!I16,"-",'Eligibilité_projet'!I13)</f>
        <v> - -</v>
      </c>
      <c r="J35" s="51" t="str">
        <f>CONCATENATE('Eligibilité_projet'!J14," - ",'Eligibilité_projet'!J16,"-",'Eligibilité_projet'!J13)</f>
        <v> - -</v>
      </c>
      <c r="K35" s="51" t="str">
        <f>CONCATENATE('Eligibilité_projet'!K14," - ",'Eligibilité_projet'!K16,"-",'Eligibilité_projet'!K13)</f>
        <v> - -</v>
      </c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</row>
    <row r="36" ht="15.75" customHeight="1">
      <c r="A36" s="46" t="s">
        <v>52</v>
      </c>
      <c r="B36" s="52">
        <f>RECant_sol!C9</f>
        <v>37.488</v>
      </c>
      <c r="C36" s="52">
        <f>RECant_sol!D9</f>
        <v>0</v>
      </c>
      <c r="D36" s="52">
        <f>RECant_sol!E9</f>
        <v>0</v>
      </c>
      <c r="E36" s="52">
        <f>RECant_sol!F9</f>
        <v>0</v>
      </c>
      <c r="F36" s="52">
        <f>RECant_sol!G9</f>
        <v>0</v>
      </c>
      <c r="G36" s="52">
        <f>RECant_sol!H9</f>
        <v>0</v>
      </c>
      <c r="H36" s="52">
        <f>RECant_sol!I9</f>
        <v>0</v>
      </c>
      <c r="I36" s="52">
        <f>RECant_sol!J9</f>
        <v>0</v>
      </c>
      <c r="J36" s="52">
        <f>RECant_sol!K9</f>
        <v>0</v>
      </c>
      <c r="K36" s="52">
        <f>RECant_sol!L9</f>
        <v>0</v>
      </c>
      <c r="L36" s="53">
        <f t="shared" ref="L36:L38" si="4">SUM(B36:K36)</f>
        <v>37.488</v>
      </c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</row>
    <row r="37" ht="15.75" customHeight="1">
      <c r="A37" s="46" t="s">
        <v>53</v>
      </c>
      <c r="B37" s="54">
        <f>RECant_biom!C28</f>
        <v>147.6514286</v>
      </c>
      <c r="C37" s="54">
        <f>RECant_biom!D28</f>
        <v>0</v>
      </c>
      <c r="D37" s="55">
        <f>RECant_biom!E28</f>
        <v>0</v>
      </c>
      <c r="E37" s="55">
        <f>RECant_biom!F28</f>
        <v>0</v>
      </c>
      <c r="F37" s="55">
        <f>RECant_biom!G28</f>
        <v>0</v>
      </c>
      <c r="G37" s="55">
        <f>RECant_biom!H28</f>
        <v>0</v>
      </c>
      <c r="H37" s="55">
        <f>RECant_biom!I28</f>
        <v>0</v>
      </c>
      <c r="I37" s="55">
        <f>RECant_biom!J28</f>
        <v>0</v>
      </c>
      <c r="J37" s="55">
        <f>RECant_biom!K28</f>
        <v>0</v>
      </c>
      <c r="K37" s="55">
        <f>RECant_biom!L28</f>
        <v>0</v>
      </c>
      <c r="L37" s="56">
        <f t="shared" si="4"/>
        <v>147.6514286</v>
      </c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</row>
    <row r="38" ht="15.75" customHeight="1">
      <c r="A38" s="57" t="s">
        <v>54</v>
      </c>
      <c r="B38" s="54">
        <f t="shared" ref="B38:K38" si="5">IF(B36="","",B36+B37)</f>
        <v>185.1394286</v>
      </c>
      <c r="C38" s="54">
        <f t="shared" si="5"/>
        <v>0</v>
      </c>
      <c r="D38" s="55">
        <f t="shared" si="5"/>
        <v>0</v>
      </c>
      <c r="E38" s="55">
        <f t="shared" si="5"/>
        <v>0</v>
      </c>
      <c r="F38" s="55">
        <f t="shared" si="5"/>
        <v>0</v>
      </c>
      <c r="G38" s="55">
        <f t="shared" si="5"/>
        <v>0</v>
      </c>
      <c r="H38" s="55">
        <f t="shared" si="5"/>
        <v>0</v>
      </c>
      <c r="I38" s="55">
        <f t="shared" si="5"/>
        <v>0</v>
      </c>
      <c r="J38" s="55">
        <f t="shared" si="5"/>
        <v>0</v>
      </c>
      <c r="K38" s="55">
        <f t="shared" si="5"/>
        <v>0</v>
      </c>
      <c r="L38" s="56">
        <f t="shared" si="4"/>
        <v>185.1394286</v>
      </c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</row>
    <row r="39" ht="15.75" customHeight="1">
      <c r="A39" s="46" t="s">
        <v>48</v>
      </c>
      <c r="B39" s="48" t="str">
        <f t="shared" ref="B39:K39" si="6">IF(AND(B36=0,B37=0),"",IF(B38&gt;0,"OUI","NON"))</f>
        <v>OUI</v>
      </c>
      <c r="C39" s="48" t="str">
        <f t="shared" si="6"/>
        <v/>
      </c>
      <c r="D39" s="48" t="str">
        <f t="shared" si="6"/>
        <v/>
      </c>
      <c r="E39" s="48" t="str">
        <f t="shared" si="6"/>
        <v/>
      </c>
      <c r="F39" s="48" t="str">
        <f t="shared" si="6"/>
        <v/>
      </c>
      <c r="G39" s="48" t="str">
        <f t="shared" si="6"/>
        <v/>
      </c>
      <c r="H39" s="48" t="str">
        <f t="shared" si="6"/>
        <v/>
      </c>
      <c r="I39" s="48" t="str">
        <f t="shared" si="6"/>
        <v/>
      </c>
      <c r="J39" s="48" t="str">
        <f t="shared" si="6"/>
        <v/>
      </c>
      <c r="K39" s="48" t="str">
        <f t="shared" si="6"/>
        <v/>
      </c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</row>
    <row r="40" ht="15.75" customHeight="1">
      <c r="A40" s="58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</row>
    <row r="41" ht="15.75" customHeight="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</row>
    <row r="42" ht="15.75" customHeight="1">
      <c r="A42" s="43" t="s">
        <v>55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</row>
    <row r="43" ht="15.75" customHeight="1">
      <c r="A43" s="46" t="s">
        <v>48</v>
      </c>
      <c r="B43" s="48" t="str">
        <f t="shared" ref="B43:K43" si="7">IF(B15="","",IF(B15&gt;=0.5,"OUI","NON"))</f>
        <v>OUI</v>
      </c>
      <c r="C43" s="48" t="str">
        <f t="shared" si="7"/>
        <v/>
      </c>
      <c r="D43" s="48" t="str">
        <f t="shared" si="7"/>
        <v/>
      </c>
      <c r="E43" s="48" t="str">
        <f t="shared" si="7"/>
        <v/>
      </c>
      <c r="F43" s="48" t="str">
        <f t="shared" si="7"/>
        <v/>
      </c>
      <c r="G43" s="48" t="str">
        <f t="shared" si="7"/>
        <v/>
      </c>
      <c r="H43" s="48" t="str">
        <f t="shared" si="7"/>
        <v/>
      </c>
      <c r="I43" s="48" t="str">
        <f t="shared" si="7"/>
        <v/>
      </c>
      <c r="J43" s="48" t="str">
        <f t="shared" si="7"/>
        <v/>
      </c>
      <c r="K43" s="48" t="str">
        <f t="shared" si="7"/>
        <v/>
      </c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</row>
    <row r="44" ht="15.75" customHeight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</row>
    <row r="45" ht="15.75" customHeight="1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</row>
    <row r="46" ht="15.75" customHeight="1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</row>
    <row r="47" ht="15.75" customHeight="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</row>
    <row r="48" ht="15.75" customHeight="1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</row>
    <row r="49" ht="15.75" customHeight="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</row>
    <row r="50" ht="15.75" customHeight="1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</row>
    <row r="51" ht="15.75" customHeight="1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</row>
    <row r="52" ht="15.75" customHeight="1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</row>
    <row r="53" ht="15.75" customHeight="1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</row>
    <row r="54" ht="15.75" customHeight="1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</row>
    <row r="55" ht="15.75" customHeight="1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</row>
    <row r="56" ht="15.75" customHeight="1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</row>
    <row r="57" ht="15.75" customHeight="1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</row>
    <row r="58" ht="15.75" customHeight="1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</row>
    <row r="59" ht="15.75" customHeight="1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</row>
    <row r="60" ht="15.75" customHeight="1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</row>
    <row r="61" ht="15.75" customHeight="1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</row>
    <row r="62" ht="15.75" customHeight="1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</row>
    <row r="63" ht="15.75" customHeight="1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</row>
    <row r="64" ht="15.75" customHeight="1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</row>
    <row r="65" ht="15.75" customHeight="1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</row>
    <row r="66" ht="15.75" customHeight="1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</row>
    <row r="67" ht="15.75" customHeight="1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</row>
    <row r="68" ht="15.75" customHeight="1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</row>
    <row r="69" ht="15.75" customHeight="1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</row>
    <row r="70" ht="15.75" customHeight="1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</row>
    <row r="71" ht="15.75" customHeight="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</row>
    <row r="72" ht="15.75" customHeight="1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</row>
    <row r="73" ht="15.75" customHeight="1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</row>
    <row r="74" ht="15.75" customHeight="1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</row>
    <row r="75" ht="15.75" customHeight="1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</row>
    <row r="76" ht="15.75" customHeight="1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</row>
    <row r="77" ht="15.75" customHeight="1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</row>
    <row r="78" ht="15.75" customHeight="1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</row>
    <row r="79" ht="15.75" customHeight="1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</row>
    <row r="80" ht="15.75" customHeight="1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</row>
    <row r="81" ht="15.75" customHeight="1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</row>
    <row r="82" ht="15.75" customHeight="1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</row>
    <row r="83" ht="15.75" customHeight="1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</row>
    <row r="84" ht="15.75" customHeight="1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</row>
    <row r="85" ht="15.75" customHeight="1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</row>
    <row r="86" ht="15.75" customHeight="1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</row>
    <row r="87" ht="15.75" customHeight="1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</row>
    <row r="88" ht="15.75" customHeight="1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</row>
    <row r="89" ht="15.75" customHeight="1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</row>
    <row r="90" ht="15.75" customHeight="1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</row>
    <row r="91" ht="15.75" customHeight="1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</row>
    <row r="92" ht="15.75" customHeight="1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</row>
    <row r="93" ht="15.75" customHeight="1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</row>
    <row r="94" ht="15.75" customHeight="1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</row>
    <row r="95" ht="15.75" customHeight="1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</row>
    <row r="96" ht="15.75" customHeight="1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</row>
    <row r="97" ht="15.75" customHeight="1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</row>
    <row r="98" ht="15.75" customHeight="1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</row>
    <row r="99" ht="15.75" customHeight="1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</row>
    <row r="100" ht="15.75" customHeight="1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</row>
    <row r="101" ht="15.75" customHeight="1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</row>
    <row r="102" ht="15.75" customHeight="1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</row>
    <row r="103" ht="15.75" customHeight="1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</row>
    <row r="104" ht="15.75" customHeight="1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</row>
    <row r="105" ht="15.75" customHeight="1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</row>
    <row r="106" ht="15.75" customHeight="1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</row>
    <row r="107" ht="15.75" customHeight="1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</row>
    <row r="108" ht="15.75" customHeight="1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</row>
    <row r="109" ht="15.75" customHeight="1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</row>
    <row r="110" ht="15.75" customHeight="1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</row>
    <row r="111" ht="15.75" customHeight="1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</row>
    <row r="112" ht="15.75" customHeight="1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</row>
    <row r="113" ht="15.75" customHeight="1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</row>
    <row r="114" ht="15.75" customHeight="1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</row>
    <row r="115" ht="15.75" customHeight="1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</row>
    <row r="116" ht="15.75" customHeight="1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</row>
    <row r="117" ht="15.75" customHeight="1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</row>
    <row r="118" ht="15.75" customHeight="1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</row>
    <row r="119" ht="15.75" customHeight="1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</row>
    <row r="120" ht="15.75" customHeight="1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</row>
    <row r="121" ht="15.75" customHeight="1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</row>
    <row r="122" ht="15.75" customHeight="1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</row>
    <row r="123" ht="15.75" customHeight="1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</row>
    <row r="124" ht="15.75" customHeight="1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</row>
    <row r="125" ht="15.75" customHeight="1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</row>
    <row r="126" ht="15.75" customHeight="1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</row>
    <row r="127" ht="15.75" customHeight="1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</row>
    <row r="128" ht="15.75" customHeight="1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</row>
    <row r="129" ht="15.7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</row>
    <row r="130" ht="15.75" customHeight="1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</row>
    <row r="131" ht="15.75" customHeight="1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</row>
    <row r="132" ht="15.75" customHeight="1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</row>
    <row r="133" ht="15.75" customHeight="1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</row>
    <row r="134" ht="15.75" customHeight="1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</row>
    <row r="135" ht="15.75" customHeight="1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</row>
    <row r="136" ht="15.75" customHeight="1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</row>
    <row r="137" ht="15.75" customHeight="1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</row>
    <row r="138" ht="15.75" customHeight="1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</row>
    <row r="139" ht="15.75" customHeight="1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</row>
    <row r="140" ht="15.75" customHeight="1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</row>
    <row r="141" ht="15.75" customHeight="1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</row>
    <row r="142" ht="15.75" customHeight="1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</row>
    <row r="143" ht="15.75" customHeight="1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</row>
    <row r="144" ht="15.75" customHeight="1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</row>
    <row r="145" ht="15.75" customHeight="1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</row>
    <row r="146" ht="15.75" customHeight="1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</row>
    <row r="147" ht="15.75" customHeight="1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</row>
    <row r="148" ht="15.75" customHeight="1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</row>
    <row r="149" ht="15.75" customHeight="1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</row>
    <row r="150" ht="15.75" customHeight="1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</row>
    <row r="151" ht="15.75" customHeight="1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</row>
    <row r="152" ht="15.75" customHeight="1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</row>
    <row r="153" ht="15.75" customHeight="1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</row>
    <row r="154" ht="15.75" customHeight="1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</row>
    <row r="155" ht="15.75" customHeight="1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</row>
    <row r="156" ht="15.75" customHeight="1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</row>
    <row r="157" ht="15.75" customHeight="1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</row>
    <row r="158" ht="15.75" customHeight="1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</row>
    <row r="159" ht="15.75" customHeight="1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</row>
    <row r="160" ht="15.75" customHeight="1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</row>
    <row r="161" ht="15.75" customHeight="1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</row>
    <row r="162" ht="15.75" customHeight="1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</row>
    <row r="163" ht="15.75" customHeight="1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</row>
    <row r="164" ht="15.75" customHeight="1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</row>
    <row r="165" ht="15.75" customHeight="1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</row>
    <row r="166" ht="15.75" customHeight="1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</row>
    <row r="167" ht="15.75" customHeight="1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</row>
    <row r="168" ht="15.75" customHeight="1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</row>
    <row r="169" ht="15.75" customHeight="1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</row>
    <row r="170" ht="15.75" customHeight="1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</row>
    <row r="171" ht="15.75" customHeight="1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</row>
    <row r="172" ht="15.75" customHeight="1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</row>
    <row r="173" ht="15.75" customHeight="1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</row>
    <row r="174" ht="15.75" customHeight="1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</row>
    <row r="175" ht="15.75" customHeight="1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</row>
    <row r="176" ht="15.75" customHeight="1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</row>
    <row r="177" ht="15.75" customHeight="1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</row>
    <row r="178" ht="15.75" customHeight="1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</row>
    <row r="179" ht="15.75" customHeight="1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</row>
    <row r="180" ht="15.75" customHeight="1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</row>
    <row r="181" ht="15.75" customHeight="1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</row>
    <row r="182" ht="15.75" customHeight="1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</row>
    <row r="183" ht="15.75" customHeight="1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</row>
    <row r="184" ht="15.75" customHeight="1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</row>
    <row r="185" ht="15.75" customHeight="1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</row>
    <row r="186" ht="15.75" customHeight="1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</row>
    <row r="187" ht="15.75" customHeight="1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</row>
    <row r="188" ht="15.75" customHeight="1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</row>
    <row r="189" ht="15.75" customHeight="1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</row>
    <row r="190" ht="15.75" customHeight="1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</row>
    <row r="191" ht="15.75" customHeight="1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</row>
    <row r="192" ht="15.75" customHeight="1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</row>
    <row r="193" ht="15.75" customHeight="1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</row>
    <row r="194" ht="15.75" customHeight="1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</row>
    <row r="195" ht="15.75" customHeight="1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</row>
    <row r="196" ht="15.75" customHeight="1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</row>
    <row r="197" ht="15.75" customHeight="1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</row>
    <row r="198" ht="15.75" customHeight="1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</row>
    <row r="199" ht="15.75" customHeight="1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</row>
    <row r="200" ht="15.75" customHeight="1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</row>
    <row r="201" ht="15.75" customHeight="1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</row>
    <row r="202" ht="15.75" customHeight="1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</row>
    <row r="203" ht="15.75" customHeight="1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</row>
    <row r="204" ht="15.75" customHeight="1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</row>
    <row r="205" ht="15.75" customHeight="1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</row>
    <row r="206" ht="15.75" customHeight="1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</row>
    <row r="207" ht="15.75" customHeight="1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</row>
    <row r="208" ht="15.75" customHeight="1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</row>
    <row r="209" ht="15.75" customHeight="1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</row>
    <row r="210" ht="15.75" customHeight="1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</row>
    <row r="211" ht="15.75" customHeight="1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</row>
    <row r="212" ht="15.75" customHeight="1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</row>
    <row r="213" ht="15.75" customHeight="1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</row>
    <row r="214" ht="15.75" customHeight="1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</row>
    <row r="215" ht="15.75" customHeight="1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</row>
    <row r="216" ht="15.75" customHeight="1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</row>
    <row r="217" ht="15.75" customHeight="1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</row>
    <row r="218" ht="15.75" customHeight="1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</row>
    <row r="219" ht="15.75" customHeight="1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</row>
    <row r="220" ht="15.75" customHeight="1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</row>
    <row r="221" ht="15.75" customHeight="1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</row>
    <row r="222" ht="15.75" customHeight="1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</row>
    <row r="223" ht="15.75" customHeight="1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</row>
    <row r="224" ht="15.75" customHeight="1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</row>
    <row r="225" ht="15.75" customHeight="1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</row>
    <row r="226" ht="15.75" customHeight="1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</row>
    <row r="227" ht="15.75" customHeight="1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</row>
    <row r="228" ht="15.75" customHeight="1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</row>
    <row r="229" ht="15.75" customHeight="1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</row>
    <row r="230" ht="15.75" customHeight="1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</row>
    <row r="231" ht="15.75" customHeight="1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</row>
    <row r="232" ht="15.75" customHeight="1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</row>
    <row r="233" ht="15.75" customHeight="1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</row>
    <row r="234" ht="15.75" customHeight="1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</row>
    <row r="235" ht="15.75" customHeight="1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</row>
    <row r="236" ht="15.75" customHeight="1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</row>
    <row r="237" ht="15.75" customHeight="1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</row>
    <row r="238" ht="15.75" customHeight="1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</row>
    <row r="239" ht="15.75" customHeight="1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</row>
    <row r="240" ht="15.75" customHeight="1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</row>
    <row r="241" ht="15.75" customHeight="1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</row>
    <row r="242" ht="15.75" customHeight="1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</row>
    <row r="243" ht="15.75" customHeight="1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</row>
    <row r="244" ht="15.75" customHeight="1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</row>
    <row r="245" ht="15.75" customHeight="1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</row>
    <row r="246" ht="15.75" customHeight="1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</row>
    <row r="247" ht="15.75" customHeight="1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</row>
    <row r="248" ht="15.75" customHeight="1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</row>
    <row r="249" ht="15.75" customHeight="1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</row>
    <row r="250" ht="15.75" customHeight="1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</row>
    <row r="251" ht="15.75" customHeight="1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</row>
    <row r="252" ht="15.75" customHeight="1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</row>
    <row r="253" ht="15.75" customHeight="1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</row>
    <row r="254" ht="15.75" customHeight="1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</row>
    <row r="255" ht="15.75" customHeight="1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</row>
    <row r="256" ht="15.75" customHeight="1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</row>
    <row r="257" ht="15.75" customHeight="1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</row>
    <row r="258" ht="15.75" customHeight="1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</row>
    <row r="259" ht="15.75" customHeight="1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</row>
    <row r="260" ht="15.75" customHeight="1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</row>
    <row r="261" ht="15.75" customHeight="1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</row>
    <row r="262" ht="15.75" customHeight="1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</row>
    <row r="263" ht="15.75" customHeight="1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</row>
    <row r="264" ht="15.75" customHeight="1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</row>
    <row r="265" ht="15.75" customHeight="1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</row>
    <row r="266" ht="15.75" customHeight="1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</row>
    <row r="267" ht="15.75" customHeight="1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</row>
    <row r="268" ht="15.75" customHeight="1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</row>
    <row r="269" ht="15.75" customHeight="1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</row>
    <row r="270" ht="15.75" customHeight="1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</row>
    <row r="271" ht="15.75" customHeight="1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</row>
    <row r="272" ht="15.75" customHeight="1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</row>
    <row r="273" ht="15.75" customHeight="1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</row>
    <row r="274" ht="15.75" customHeight="1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</row>
    <row r="275" ht="15.75" customHeight="1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</row>
    <row r="276" ht="15.75" customHeight="1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</row>
    <row r="277" ht="15.75" customHeight="1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</row>
    <row r="278" ht="15.75" customHeight="1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</row>
    <row r="279" ht="15.75" customHeight="1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</row>
    <row r="280" ht="15.75" customHeight="1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</row>
    <row r="281" ht="15.75" customHeight="1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</row>
    <row r="282" ht="15.75" customHeight="1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</row>
    <row r="283" ht="15.75" customHeight="1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</row>
    <row r="284" ht="15.75" customHeight="1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</row>
    <row r="285" ht="15.75" customHeight="1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</row>
    <row r="286" ht="15.75" customHeight="1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</row>
    <row r="287" ht="15.75" customHeight="1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</row>
    <row r="288" ht="15.75" customHeight="1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</row>
    <row r="289" ht="15.75" customHeight="1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</row>
    <row r="290" ht="15.75" customHeight="1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</row>
    <row r="291" ht="15.75" customHeight="1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</row>
    <row r="292" ht="15.75" customHeight="1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</row>
    <row r="293" ht="15.75" customHeight="1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</row>
    <row r="294" ht="15.75" customHeight="1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</row>
    <row r="295" ht="15.75" customHeight="1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</row>
    <row r="296" ht="15.75" customHeight="1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</row>
    <row r="297" ht="15.75" customHeight="1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</row>
    <row r="298" ht="15.75" customHeight="1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</row>
    <row r="299" ht="15.75" customHeight="1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</row>
    <row r="300" ht="15.75" customHeight="1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</row>
    <row r="301" ht="15.75" customHeight="1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</row>
    <row r="302" ht="15.75" customHeight="1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  <c r="AZ302" s="19"/>
    </row>
    <row r="303" ht="15.75" customHeight="1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</row>
    <row r="304" ht="15.75" customHeight="1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</row>
    <row r="305" ht="15.75" customHeight="1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</row>
    <row r="306" ht="15.75" customHeight="1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  <c r="AZ306" s="19"/>
    </row>
    <row r="307" ht="15.75" customHeight="1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</row>
    <row r="308" ht="15.75" customHeight="1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</row>
    <row r="309" ht="15.75" customHeight="1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</row>
    <row r="310" ht="15.75" customHeight="1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</row>
    <row r="311" ht="15.75" customHeight="1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</row>
    <row r="312" ht="15.75" customHeight="1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</row>
    <row r="313" ht="15.75" customHeight="1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</row>
    <row r="314" ht="15.75" customHeight="1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</row>
    <row r="315" ht="15.75" customHeight="1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</row>
    <row r="316" ht="15.75" customHeight="1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</row>
    <row r="317" ht="15.75" customHeight="1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</row>
    <row r="318" ht="15.75" customHeight="1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</row>
    <row r="319" ht="15.75" customHeight="1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</row>
    <row r="320" ht="15.75" customHeight="1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</row>
    <row r="321" ht="15.75" customHeight="1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</row>
    <row r="322" ht="15.75" customHeight="1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</row>
    <row r="323" ht="15.75" customHeight="1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</row>
    <row r="324" ht="15.75" customHeight="1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</row>
    <row r="325" ht="15.75" customHeight="1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</row>
    <row r="326" ht="15.75" customHeight="1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</row>
    <row r="327" ht="15.75" customHeight="1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</row>
    <row r="328" ht="15.75" customHeight="1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</row>
    <row r="329" ht="15.75" customHeight="1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</row>
    <row r="330" ht="15.75" customHeight="1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</row>
    <row r="331" ht="15.75" customHeight="1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</row>
    <row r="332" ht="15.75" customHeight="1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</row>
    <row r="333" ht="15.75" customHeight="1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</row>
    <row r="334" ht="15.75" customHeight="1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</row>
    <row r="335" ht="15.75" customHeight="1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</row>
    <row r="336" ht="15.75" customHeight="1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</row>
    <row r="337" ht="15.75" customHeight="1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</row>
    <row r="338" ht="15.75" customHeight="1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</row>
    <row r="339" ht="15.75" customHeight="1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</row>
    <row r="340" ht="15.75" customHeight="1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</row>
    <row r="341" ht="15.75" customHeight="1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</row>
    <row r="342" ht="15.75" customHeight="1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</row>
    <row r="343" ht="15.75" customHeight="1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</row>
    <row r="344" ht="15.75" customHeight="1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</row>
    <row r="345" ht="15.75" customHeight="1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</row>
    <row r="346" ht="15.75" customHeight="1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</row>
    <row r="347" ht="15.75" customHeight="1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</row>
    <row r="348" ht="15.75" customHeight="1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</row>
    <row r="349" ht="15.75" customHeight="1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</row>
    <row r="350" ht="15.75" customHeight="1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</row>
    <row r="351" ht="15.75" customHeight="1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</row>
    <row r="352" ht="15.75" customHeight="1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</row>
    <row r="353" ht="15.75" customHeight="1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</row>
    <row r="354" ht="15.75" customHeight="1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</row>
    <row r="355" ht="15.75" customHeight="1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</row>
    <row r="356" ht="15.75" customHeight="1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</row>
    <row r="357" ht="15.75" customHeight="1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</row>
    <row r="358" ht="15.75" customHeight="1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</row>
    <row r="359" ht="15.75" customHeight="1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</row>
    <row r="360" ht="15.75" customHeight="1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</row>
    <row r="361" ht="15.75" customHeight="1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</row>
    <row r="362" ht="15.75" customHeight="1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  <c r="AT362" s="19"/>
      <c r="AU362" s="19"/>
      <c r="AV362" s="19"/>
      <c r="AW362" s="19"/>
      <c r="AX362" s="19"/>
      <c r="AY362" s="19"/>
      <c r="AZ362" s="19"/>
    </row>
    <row r="363" ht="15.75" customHeight="1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</row>
    <row r="364" ht="15.75" customHeight="1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</row>
    <row r="365" ht="15.75" customHeight="1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</row>
    <row r="366" ht="15.75" customHeight="1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  <c r="AZ366" s="19"/>
    </row>
    <row r="367" ht="15.75" customHeight="1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</row>
    <row r="368" ht="15.75" customHeight="1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</row>
    <row r="369" ht="15.75" customHeight="1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</row>
    <row r="370" ht="15.75" customHeight="1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</row>
    <row r="371" ht="15.75" customHeight="1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</row>
    <row r="372" ht="15.75" customHeight="1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</row>
    <row r="373" ht="15.75" customHeight="1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</row>
    <row r="374" ht="15.75" customHeight="1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</row>
    <row r="375" ht="15.75" customHeight="1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</row>
    <row r="376" ht="15.75" customHeight="1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</row>
    <row r="377" ht="15.75" customHeight="1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</row>
    <row r="378" ht="15.75" customHeight="1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</row>
    <row r="379" ht="15.75" customHeight="1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</row>
    <row r="380" ht="15.75" customHeight="1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</row>
    <row r="381" ht="15.75" customHeight="1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</row>
    <row r="382" ht="15.75" customHeight="1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  <c r="AQ382" s="19"/>
      <c r="AR382" s="19"/>
      <c r="AS382" s="19"/>
      <c r="AT382" s="19"/>
      <c r="AU382" s="19"/>
      <c r="AV382" s="19"/>
      <c r="AW382" s="19"/>
      <c r="AX382" s="19"/>
      <c r="AY382" s="19"/>
      <c r="AZ382" s="19"/>
    </row>
    <row r="383" ht="15.75" customHeight="1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</row>
    <row r="384" ht="15.75" customHeight="1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</row>
    <row r="385" ht="15.75" customHeight="1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</row>
    <row r="386" ht="15.75" customHeight="1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  <c r="AX386" s="19"/>
      <c r="AY386" s="19"/>
      <c r="AZ386" s="19"/>
    </row>
    <row r="387" ht="15.75" customHeight="1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</row>
    <row r="388" ht="15.75" customHeight="1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</row>
    <row r="389" ht="15.75" customHeight="1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</row>
    <row r="390" ht="15.75" customHeight="1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/>
      <c r="AW390" s="19"/>
      <c r="AX390" s="19"/>
      <c r="AY390" s="19"/>
      <c r="AZ390" s="19"/>
    </row>
    <row r="391" ht="15.75" customHeight="1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</row>
    <row r="392" ht="15.75" customHeight="1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</row>
    <row r="393" ht="15.75" customHeight="1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</row>
    <row r="394" ht="15.75" customHeight="1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</row>
    <row r="395" ht="15.75" customHeight="1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</row>
    <row r="396" ht="15.75" customHeight="1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</row>
    <row r="397" ht="15.75" customHeight="1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</row>
    <row r="398" ht="15.75" customHeight="1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/>
      <c r="AW398" s="19"/>
      <c r="AX398" s="19"/>
      <c r="AY398" s="19"/>
      <c r="AZ398" s="19"/>
    </row>
    <row r="399" ht="15.75" customHeight="1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</row>
    <row r="400" ht="15.75" customHeight="1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</row>
    <row r="401" ht="15.75" customHeight="1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</row>
    <row r="402" ht="15.75" customHeight="1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  <c r="AV402" s="19"/>
      <c r="AW402" s="19"/>
      <c r="AX402" s="19"/>
      <c r="AY402" s="19"/>
      <c r="AZ402" s="19"/>
    </row>
    <row r="403" ht="15.75" customHeight="1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</row>
    <row r="404" ht="15.75" customHeight="1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</row>
    <row r="405" ht="15.75" customHeight="1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</row>
    <row r="406" ht="15.75" customHeight="1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  <c r="AZ406" s="19"/>
    </row>
    <row r="407" ht="15.75" customHeight="1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</row>
    <row r="408" ht="15.75" customHeight="1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</row>
    <row r="409" ht="15.75" customHeight="1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</row>
    <row r="410" ht="15.75" customHeight="1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19"/>
      <c r="AW410" s="19"/>
      <c r="AX410" s="19"/>
      <c r="AY410" s="19"/>
      <c r="AZ410" s="19"/>
    </row>
    <row r="411" ht="15.75" customHeight="1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</row>
    <row r="412" ht="15.75" customHeight="1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</row>
    <row r="413" ht="15.75" customHeight="1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</row>
    <row r="414" ht="15.75" customHeight="1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/>
      <c r="AW414" s="19"/>
      <c r="AX414" s="19"/>
      <c r="AY414" s="19"/>
      <c r="AZ414" s="19"/>
    </row>
    <row r="415" ht="15.75" customHeight="1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</row>
    <row r="416" ht="15.75" customHeight="1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19"/>
    </row>
    <row r="417" ht="15.75" customHeight="1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</row>
    <row r="418" ht="15.75" customHeight="1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  <c r="AZ418" s="19"/>
    </row>
    <row r="419" ht="15.75" customHeight="1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</row>
    <row r="420" ht="15.75" customHeight="1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</row>
    <row r="421" ht="15.75" customHeight="1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</row>
    <row r="422" ht="15.75" customHeight="1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19"/>
      <c r="AT422" s="19"/>
      <c r="AU422" s="19"/>
      <c r="AV422" s="19"/>
      <c r="AW422" s="19"/>
      <c r="AX422" s="19"/>
      <c r="AY422" s="19"/>
      <c r="AZ422" s="19"/>
    </row>
    <row r="423" ht="15.75" customHeight="1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</row>
    <row r="424" ht="15.75" customHeight="1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</row>
    <row r="425" ht="15.75" customHeight="1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  <c r="AZ425" s="19"/>
    </row>
    <row r="426" ht="15.75" customHeight="1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19"/>
      <c r="AT426" s="19"/>
      <c r="AU426" s="19"/>
      <c r="AV426" s="19"/>
      <c r="AW426" s="19"/>
      <c r="AX426" s="19"/>
      <c r="AY426" s="19"/>
      <c r="AZ426" s="19"/>
    </row>
    <row r="427" ht="15.75" customHeight="1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  <c r="AZ427" s="19"/>
    </row>
    <row r="428" ht="15.75" customHeight="1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</row>
    <row r="429" ht="15.75" customHeight="1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</row>
    <row r="430" ht="15.75" customHeight="1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19"/>
      <c r="AT430" s="19"/>
      <c r="AU430" s="19"/>
      <c r="AV430" s="19"/>
      <c r="AW430" s="19"/>
      <c r="AX430" s="19"/>
      <c r="AY430" s="19"/>
      <c r="AZ430" s="19"/>
    </row>
    <row r="431" ht="15.75" customHeight="1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  <c r="AY431" s="19"/>
      <c r="AZ431" s="19"/>
    </row>
    <row r="432" ht="15.75" customHeight="1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</row>
    <row r="433" ht="15.75" customHeight="1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</row>
    <row r="434" ht="15.75" customHeight="1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  <c r="AV434" s="19"/>
      <c r="AW434" s="19"/>
      <c r="AX434" s="19"/>
      <c r="AY434" s="19"/>
      <c r="AZ434" s="19"/>
    </row>
    <row r="435" ht="15.75" customHeight="1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  <c r="AZ435" s="19"/>
    </row>
    <row r="436" ht="15.75" customHeight="1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  <c r="AZ436" s="19"/>
    </row>
    <row r="437" ht="15.75" customHeight="1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  <c r="AV437" s="19"/>
      <c r="AW437" s="19"/>
      <c r="AX437" s="19"/>
      <c r="AY437" s="19"/>
      <c r="AZ437" s="19"/>
    </row>
    <row r="438" ht="15.75" customHeight="1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19"/>
      <c r="AW438" s="19"/>
      <c r="AX438" s="19"/>
      <c r="AY438" s="19"/>
      <c r="AZ438" s="19"/>
    </row>
    <row r="439" ht="15.75" customHeight="1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</row>
    <row r="440" ht="15.75" customHeight="1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19"/>
      <c r="AW440" s="19"/>
      <c r="AX440" s="19"/>
      <c r="AY440" s="19"/>
      <c r="AZ440" s="19"/>
    </row>
    <row r="441" ht="15.75" customHeight="1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  <c r="AZ441" s="19"/>
    </row>
    <row r="442" ht="15.75" customHeight="1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  <c r="AP442" s="19"/>
      <c r="AQ442" s="19"/>
      <c r="AR442" s="19"/>
      <c r="AS442" s="19"/>
      <c r="AT442" s="19"/>
      <c r="AU442" s="19"/>
      <c r="AV442" s="19"/>
      <c r="AW442" s="19"/>
      <c r="AX442" s="19"/>
      <c r="AY442" s="19"/>
      <c r="AZ442" s="19"/>
    </row>
    <row r="443" ht="15.75" customHeight="1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  <c r="AZ443" s="19"/>
    </row>
    <row r="444" ht="15.75" customHeight="1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  <c r="AZ444" s="19"/>
    </row>
    <row r="445" ht="15.75" customHeight="1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/>
      <c r="AW445" s="19"/>
      <c r="AX445" s="19"/>
      <c r="AY445" s="19"/>
      <c r="AZ445" s="19"/>
    </row>
    <row r="446" ht="15.75" customHeight="1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  <c r="AO446" s="19"/>
      <c r="AP446" s="19"/>
      <c r="AQ446" s="19"/>
      <c r="AR446" s="19"/>
      <c r="AS446" s="19"/>
      <c r="AT446" s="19"/>
      <c r="AU446" s="19"/>
      <c r="AV446" s="19"/>
      <c r="AW446" s="19"/>
      <c r="AX446" s="19"/>
      <c r="AY446" s="19"/>
      <c r="AZ446" s="19"/>
    </row>
    <row r="447" ht="15.75" customHeight="1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  <c r="AT447" s="19"/>
      <c r="AU447" s="19"/>
      <c r="AV447" s="19"/>
      <c r="AW447" s="19"/>
      <c r="AX447" s="19"/>
      <c r="AY447" s="19"/>
      <c r="AZ447" s="19"/>
    </row>
    <row r="448" ht="15.75" customHeight="1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</row>
    <row r="449" ht="15.75" customHeight="1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</row>
    <row r="450" ht="15.75" customHeight="1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  <c r="AS450" s="19"/>
      <c r="AT450" s="19"/>
      <c r="AU450" s="19"/>
      <c r="AV450" s="19"/>
      <c r="AW450" s="19"/>
      <c r="AX450" s="19"/>
      <c r="AY450" s="19"/>
      <c r="AZ450" s="19"/>
    </row>
    <row r="451" ht="15.75" customHeight="1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  <c r="AV451" s="19"/>
      <c r="AW451" s="19"/>
      <c r="AX451" s="19"/>
      <c r="AY451" s="19"/>
      <c r="AZ451" s="19"/>
    </row>
    <row r="452" ht="15.75" customHeight="1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  <c r="AV452" s="19"/>
      <c r="AW452" s="19"/>
      <c r="AX452" s="19"/>
      <c r="AY452" s="19"/>
      <c r="AZ452" s="19"/>
    </row>
    <row r="453" ht="15.75" customHeight="1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</row>
    <row r="454" ht="15.75" customHeight="1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  <c r="AV454" s="19"/>
      <c r="AW454" s="19"/>
      <c r="AX454" s="19"/>
      <c r="AY454" s="19"/>
      <c r="AZ454" s="19"/>
    </row>
    <row r="455" ht="15.75" customHeight="1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19"/>
      <c r="AU455" s="19"/>
      <c r="AV455" s="19"/>
      <c r="AW455" s="19"/>
      <c r="AX455" s="19"/>
      <c r="AY455" s="19"/>
      <c r="AZ455" s="19"/>
    </row>
    <row r="456" ht="15.75" customHeight="1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</row>
    <row r="457" ht="15.75" customHeight="1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</row>
    <row r="458" ht="15.75" customHeight="1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  <c r="AT458" s="19"/>
      <c r="AU458" s="19"/>
      <c r="AV458" s="19"/>
      <c r="AW458" s="19"/>
      <c r="AX458" s="19"/>
      <c r="AY458" s="19"/>
      <c r="AZ458" s="19"/>
    </row>
    <row r="459" ht="15.75" customHeight="1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</row>
    <row r="460" ht="15.75" customHeight="1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</row>
    <row r="461" ht="15.75" customHeight="1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</row>
    <row r="462" ht="15.75" customHeight="1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  <c r="AT462" s="19"/>
      <c r="AU462" s="19"/>
      <c r="AV462" s="19"/>
      <c r="AW462" s="19"/>
      <c r="AX462" s="19"/>
      <c r="AY462" s="19"/>
      <c r="AZ462" s="19"/>
    </row>
    <row r="463" ht="15.75" customHeight="1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</row>
    <row r="464" ht="15.75" customHeight="1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</row>
    <row r="465" ht="15.75" customHeight="1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</row>
    <row r="466" ht="15.75" customHeight="1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  <c r="AT466" s="19"/>
      <c r="AU466" s="19"/>
      <c r="AV466" s="19"/>
      <c r="AW466" s="19"/>
      <c r="AX466" s="19"/>
      <c r="AY466" s="19"/>
      <c r="AZ466" s="19"/>
    </row>
    <row r="467" ht="15.75" customHeight="1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</row>
    <row r="468" ht="15.75" customHeight="1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</row>
    <row r="469" ht="15.75" customHeight="1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</row>
    <row r="470" ht="15.75" customHeight="1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  <c r="AP470" s="19"/>
      <c r="AQ470" s="19"/>
      <c r="AR470" s="19"/>
      <c r="AS470" s="19"/>
      <c r="AT470" s="19"/>
      <c r="AU470" s="19"/>
      <c r="AV470" s="19"/>
      <c r="AW470" s="19"/>
      <c r="AX470" s="19"/>
      <c r="AY470" s="19"/>
      <c r="AZ470" s="19"/>
    </row>
    <row r="471" ht="15.75" customHeight="1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  <c r="AT471" s="19"/>
      <c r="AU471" s="19"/>
      <c r="AV471" s="19"/>
      <c r="AW471" s="19"/>
      <c r="AX471" s="19"/>
      <c r="AY471" s="19"/>
      <c r="AZ471" s="19"/>
    </row>
    <row r="472" ht="15.75" customHeight="1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  <c r="AT472" s="19"/>
      <c r="AU472" s="19"/>
      <c r="AV472" s="19"/>
      <c r="AW472" s="19"/>
      <c r="AX472" s="19"/>
      <c r="AY472" s="19"/>
      <c r="AZ472" s="19"/>
    </row>
    <row r="473" ht="15.75" customHeight="1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  <c r="AZ473" s="19"/>
    </row>
    <row r="474" ht="15.75" customHeight="1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  <c r="AT474" s="19"/>
      <c r="AU474" s="19"/>
      <c r="AV474" s="19"/>
      <c r="AW474" s="19"/>
      <c r="AX474" s="19"/>
      <c r="AY474" s="19"/>
      <c r="AZ474" s="19"/>
    </row>
    <row r="475" ht="15.75" customHeight="1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  <c r="AV475" s="19"/>
      <c r="AW475" s="19"/>
      <c r="AX475" s="19"/>
      <c r="AY475" s="19"/>
      <c r="AZ475" s="19"/>
    </row>
    <row r="476" ht="15.75" customHeight="1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  <c r="AT476" s="19"/>
      <c r="AU476" s="19"/>
      <c r="AV476" s="19"/>
      <c r="AW476" s="19"/>
      <c r="AX476" s="19"/>
      <c r="AY476" s="19"/>
      <c r="AZ476" s="19"/>
    </row>
    <row r="477" ht="15.75" customHeight="1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  <c r="AZ477" s="19"/>
    </row>
    <row r="478" ht="15.75" customHeight="1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  <c r="AT478" s="19"/>
      <c r="AU478" s="19"/>
      <c r="AV478" s="19"/>
      <c r="AW478" s="19"/>
      <c r="AX478" s="19"/>
      <c r="AY478" s="19"/>
      <c r="AZ478" s="19"/>
    </row>
    <row r="479" ht="15.75" customHeight="1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</row>
    <row r="480" ht="15.75" customHeight="1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19"/>
      <c r="AW480" s="19"/>
      <c r="AX480" s="19"/>
      <c r="AY480" s="19"/>
      <c r="AZ480" s="19"/>
    </row>
    <row r="481" ht="15.75" customHeight="1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  <c r="AV481" s="19"/>
      <c r="AW481" s="19"/>
      <c r="AX481" s="19"/>
      <c r="AY481" s="19"/>
      <c r="AZ481" s="19"/>
    </row>
    <row r="482" ht="15.75" customHeight="1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19"/>
      <c r="AR482" s="19"/>
      <c r="AS482" s="19"/>
      <c r="AT482" s="19"/>
      <c r="AU482" s="19"/>
      <c r="AV482" s="19"/>
      <c r="AW482" s="19"/>
      <c r="AX482" s="19"/>
      <c r="AY482" s="19"/>
      <c r="AZ482" s="19"/>
    </row>
    <row r="483" ht="15.75" customHeight="1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  <c r="AZ483" s="19"/>
    </row>
    <row r="484" ht="15.75" customHeight="1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  <c r="AZ484" s="19"/>
    </row>
    <row r="485" ht="15.75" customHeight="1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  <c r="AT485" s="19"/>
      <c r="AU485" s="19"/>
      <c r="AV485" s="19"/>
      <c r="AW485" s="19"/>
      <c r="AX485" s="19"/>
      <c r="AY485" s="19"/>
      <c r="AZ485" s="19"/>
    </row>
    <row r="486" ht="15.75" customHeight="1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  <c r="AQ486" s="19"/>
      <c r="AR486" s="19"/>
      <c r="AS486" s="19"/>
      <c r="AT486" s="19"/>
      <c r="AU486" s="19"/>
      <c r="AV486" s="19"/>
      <c r="AW486" s="19"/>
      <c r="AX486" s="19"/>
      <c r="AY486" s="19"/>
      <c r="AZ486" s="19"/>
    </row>
    <row r="487" ht="15.75" customHeight="1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  <c r="AV487" s="19"/>
      <c r="AW487" s="19"/>
      <c r="AX487" s="19"/>
      <c r="AY487" s="19"/>
      <c r="AZ487" s="19"/>
    </row>
    <row r="488" ht="15.75" customHeight="1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  <c r="AZ488" s="19"/>
    </row>
    <row r="489" ht="15.75" customHeight="1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</row>
    <row r="490" ht="15.75" customHeight="1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  <c r="AP490" s="19"/>
      <c r="AQ490" s="19"/>
      <c r="AR490" s="19"/>
      <c r="AS490" s="19"/>
      <c r="AT490" s="19"/>
      <c r="AU490" s="19"/>
      <c r="AV490" s="19"/>
      <c r="AW490" s="19"/>
      <c r="AX490" s="19"/>
      <c r="AY490" s="19"/>
      <c r="AZ490" s="19"/>
    </row>
    <row r="491" ht="15.75" customHeight="1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  <c r="AV491" s="19"/>
      <c r="AW491" s="19"/>
      <c r="AX491" s="19"/>
      <c r="AY491" s="19"/>
      <c r="AZ491" s="19"/>
    </row>
    <row r="492" ht="15.75" customHeight="1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19"/>
      <c r="AW492" s="19"/>
      <c r="AX492" s="19"/>
      <c r="AY492" s="19"/>
      <c r="AZ492" s="19"/>
    </row>
    <row r="493" ht="15.75" customHeight="1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</row>
    <row r="494" ht="15.75" customHeight="1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  <c r="AT494" s="19"/>
      <c r="AU494" s="19"/>
      <c r="AV494" s="19"/>
      <c r="AW494" s="19"/>
      <c r="AX494" s="19"/>
      <c r="AY494" s="19"/>
      <c r="AZ494" s="19"/>
    </row>
    <row r="495" ht="15.75" customHeight="1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  <c r="AY495" s="19"/>
      <c r="AZ495" s="19"/>
    </row>
    <row r="496" ht="15.75" customHeight="1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19"/>
      <c r="AW496" s="19"/>
      <c r="AX496" s="19"/>
      <c r="AY496" s="19"/>
      <c r="AZ496" s="19"/>
    </row>
    <row r="497" ht="15.75" customHeight="1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19"/>
      <c r="AW497" s="19"/>
      <c r="AX497" s="19"/>
      <c r="AY497" s="19"/>
      <c r="AZ497" s="19"/>
    </row>
    <row r="498" ht="15.75" customHeight="1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  <c r="AT498" s="19"/>
      <c r="AU498" s="19"/>
      <c r="AV498" s="19"/>
      <c r="AW498" s="19"/>
      <c r="AX498" s="19"/>
      <c r="AY498" s="19"/>
      <c r="AZ498" s="19"/>
    </row>
    <row r="499" ht="15.75" customHeight="1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</row>
    <row r="500" ht="15.75" customHeight="1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19"/>
      <c r="AW500" s="19"/>
      <c r="AX500" s="19"/>
      <c r="AY500" s="19"/>
      <c r="AZ500" s="19"/>
    </row>
    <row r="501" ht="15.75" customHeight="1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  <c r="AZ501" s="19"/>
    </row>
    <row r="502" ht="15.75" customHeight="1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  <c r="AO502" s="19"/>
      <c r="AP502" s="19"/>
      <c r="AQ502" s="19"/>
      <c r="AR502" s="19"/>
      <c r="AS502" s="19"/>
      <c r="AT502" s="19"/>
      <c r="AU502" s="19"/>
      <c r="AV502" s="19"/>
      <c r="AW502" s="19"/>
      <c r="AX502" s="19"/>
      <c r="AY502" s="19"/>
      <c r="AZ502" s="19"/>
    </row>
    <row r="503" ht="15.75" customHeight="1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</row>
    <row r="504" ht="15.75" customHeight="1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</row>
    <row r="505" ht="15.75" customHeight="1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  <c r="AT505" s="19"/>
      <c r="AU505" s="19"/>
      <c r="AV505" s="19"/>
      <c r="AW505" s="19"/>
      <c r="AX505" s="19"/>
      <c r="AY505" s="19"/>
      <c r="AZ505" s="19"/>
    </row>
    <row r="506" ht="15.75" customHeight="1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19"/>
      <c r="AO506" s="19"/>
      <c r="AP506" s="19"/>
      <c r="AQ506" s="19"/>
      <c r="AR506" s="19"/>
      <c r="AS506" s="19"/>
      <c r="AT506" s="19"/>
      <c r="AU506" s="19"/>
      <c r="AV506" s="19"/>
      <c r="AW506" s="19"/>
      <c r="AX506" s="19"/>
      <c r="AY506" s="19"/>
      <c r="AZ506" s="19"/>
    </row>
    <row r="507" ht="15.75" customHeight="1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  <c r="AT507" s="19"/>
      <c r="AU507" s="19"/>
      <c r="AV507" s="19"/>
      <c r="AW507" s="19"/>
      <c r="AX507" s="19"/>
      <c r="AY507" s="19"/>
      <c r="AZ507" s="19"/>
    </row>
    <row r="508" ht="15.75" customHeight="1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  <c r="AZ508" s="19"/>
    </row>
    <row r="509" ht="15.75" customHeight="1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19"/>
      <c r="AW509" s="19"/>
      <c r="AX509" s="19"/>
      <c r="AY509" s="19"/>
      <c r="AZ509" s="19"/>
    </row>
    <row r="510" ht="15.75" customHeight="1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19"/>
      <c r="AO510" s="19"/>
      <c r="AP510" s="19"/>
      <c r="AQ510" s="19"/>
      <c r="AR510" s="19"/>
      <c r="AS510" s="19"/>
      <c r="AT510" s="19"/>
      <c r="AU510" s="19"/>
      <c r="AV510" s="19"/>
      <c r="AW510" s="19"/>
      <c r="AX510" s="19"/>
      <c r="AY510" s="19"/>
      <c r="AZ510" s="19"/>
    </row>
    <row r="511" ht="15.75" customHeight="1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19"/>
      <c r="AW511" s="19"/>
      <c r="AX511" s="19"/>
      <c r="AY511" s="19"/>
      <c r="AZ511" s="19"/>
    </row>
    <row r="512" ht="15.75" customHeight="1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  <c r="AV512" s="19"/>
      <c r="AW512" s="19"/>
      <c r="AX512" s="19"/>
      <c r="AY512" s="19"/>
      <c r="AZ512" s="19"/>
    </row>
    <row r="513" ht="15.75" customHeight="1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  <c r="AZ513" s="19"/>
    </row>
    <row r="514" ht="15.75" customHeight="1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  <c r="AT514" s="19"/>
      <c r="AU514" s="19"/>
      <c r="AV514" s="19"/>
      <c r="AW514" s="19"/>
      <c r="AX514" s="19"/>
      <c r="AY514" s="19"/>
      <c r="AZ514" s="19"/>
    </row>
    <row r="515" ht="15.75" customHeight="1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  <c r="AT515" s="19"/>
      <c r="AU515" s="19"/>
      <c r="AV515" s="19"/>
      <c r="AW515" s="19"/>
      <c r="AX515" s="19"/>
      <c r="AY515" s="19"/>
      <c r="AZ515" s="19"/>
    </row>
    <row r="516" ht="15.75" customHeight="1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  <c r="AV516" s="19"/>
      <c r="AW516" s="19"/>
      <c r="AX516" s="19"/>
      <c r="AY516" s="19"/>
      <c r="AZ516" s="19"/>
    </row>
    <row r="517" ht="15.75" customHeight="1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  <c r="AT517" s="19"/>
      <c r="AU517" s="19"/>
      <c r="AV517" s="19"/>
      <c r="AW517" s="19"/>
      <c r="AX517" s="19"/>
      <c r="AY517" s="19"/>
      <c r="AZ517" s="19"/>
    </row>
    <row r="518" ht="15.75" customHeight="1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19"/>
      <c r="AT518" s="19"/>
      <c r="AU518" s="19"/>
      <c r="AV518" s="19"/>
      <c r="AW518" s="19"/>
      <c r="AX518" s="19"/>
      <c r="AY518" s="19"/>
      <c r="AZ518" s="19"/>
    </row>
    <row r="519" ht="15.75" customHeight="1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  <c r="AZ519" s="19"/>
    </row>
    <row r="520" ht="15.75" customHeight="1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  <c r="AT520" s="19"/>
      <c r="AU520" s="19"/>
      <c r="AV520" s="19"/>
      <c r="AW520" s="19"/>
      <c r="AX520" s="19"/>
      <c r="AY520" s="19"/>
      <c r="AZ520" s="19"/>
    </row>
    <row r="521" ht="15.75" customHeight="1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  <c r="AV521" s="19"/>
      <c r="AW521" s="19"/>
      <c r="AX521" s="19"/>
      <c r="AY521" s="19"/>
      <c r="AZ521" s="19"/>
    </row>
    <row r="522" ht="15.75" customHeight="1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19"/>
      <c r="AO522" s="19"/>
      <c r="AP522" s="19"/>
      <c r="AQ522" s="19"/>
      <c r="AR522" s="19"/>
      <c r="AS522" s="19"/>
      <c r="AT522" s="19"/>
      <c r="AU522" s="19"/>
      <c r="AV522" s="19"/>
      <c r="AW522" s="19"/>
      <c r="AX522" s="19"/>
      <c r="AY522" s="19"/>
      <c r="AZ522" s="19"/>
    </row>
    <row r="523" ht="15.75" customHeight="1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  <c r="AZ523" s="19"/>
    </row>
    <row r="524" ht="15.75" customHeight="1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19"/>
      <c r="AW524" s="19"/>
      <c r="AX524" s="19"/>
      <c r="AY524" s="19"/>
      <c r="AZ524" s="19"/>
    </row>
    <row r="525" ht="15.75" customHeight="1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  <c r="AT525" s="19"/>
      <c r="AU525" s="19"/>
      <c r="AV525" s="19"/>
      <c r="AW525" s="19"/>
      <c r="AX525" s="19"/>
      <c r="AY525" s="19"/>
      <c r="AZ525" s="19"/>
    </row>
    <row r="526" ht="15.75" customHeight="1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9"/>
      <c r="AO526" s="19"/>
      <c r="AP526" s="19"/>
      <c r="AQ526" s="19"/>
      <c r="AR526" s="19"/>
      <c r="AS526" s="19"/>
      <c r="AT526" s="19"/>
      <c r="AU526" s="19"/>
      <c r="AV526" s="19"/>
      <c r="AW526" s="19"/>
      <c r="AX526" s="19"/>
      <c r="AY526" s="19"/>
      <c r="AZ526" s="19"/>
    </row>
    <row r="527" ht="15.75" customHeight="1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  <c r="AT527" s="19"/>
      <c r="AU527" s="19"/>
      <c r="AV527" s="19"/>
      <c r="AW527" s="19"/>
      <c r="AX527" s="19"/>
      <c r="AY527" s="19"/>
      <c r="AZ527" s="19"/>
    </row>
    <row r="528" ht="15.75" customHeight="1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  <c r="AZ528" s="19"/>
    </row>
    <row r="529" ht="15.75" customHeight="1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  <c r="AZ529" s="19"/>
    </row>
    <row r="530" ht="15.75" customHeight="1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19"/>
      <c r="AO530" s="19"/>
      <c r="AP530" s="19"/>
      <c r="AQ530" s="19"/>
      <c r="AR530" s="19"/>
      <c r="AS530" s="19"/>
      <c r="AT530" s="19"/>
      <c r="AU530" s="19"/>
      <c r="AV530" s="19"/>
      <c r="AW530" s="19"/>
      <c r="AX530" s="19"/>
      <c r="AY530" s="19"/>
      <c r="AZ530" s="19"/>
    </row>
    <row r="531" ht="15.75" customHeight="1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  <c r="AT531" s="19"/>
      <c r="AU531" s="19"/>
      <c r="AV531" s="19"/>
      <c r="AW531" s="19"/>
      <c r="AX531" s="19"/>
      <c r="AY531" s="19"/>
      <c r="AZ531" s="19"/>
    </row>
    <row r="532" ht="15.75" customHeight="1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19"/>
      <c r="AW532" s="19"/>
      <c r="AX532" s="19"/>
      <c r="AY532" s="19"/>
      <c r="AZ532" s="19"/>
    </row>
    <row r="533" ht="15.75" customHeight="1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  <c r="AV533" s="19"/>
      <c r="AW533" s="19"/>
      <c r="AX533" s="19"/>
      <c r="AY533" s="19"/>
      <c r="AZ533" s="19"/>
    </row>
    <row r="534" ht="15.75" customHeight="1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  <c r="AT534" s="19"/>
      <c r="AU534" s="19"/>
      <c r="AV534" s="19"/>
      <c r="AW534" s="19"/>
      <c r="AX534" s="19"/>
      <c r="AY534" s="19"/>
      <c r="AZ534" s="19"/>
    </row>
    <row r="535" ht="15.75" customHeight="1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19"/>
      <c r="AW535" s="19"/>
      <c r="AX535" s="19"/>
      <c r="AY535" s="19"/>
      <c r="AZ535" s="19"/>
    </row>
    <row r="536" ht="15.75" customHeight="1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  <c r="AV536" s="19"/>
      <c r="AW536" s="19"/>
      <c r="AX536" s="19"/>
      <c r="AY536" s="19"/>
      <c r="AZ536" s="19"/>
    </row>
    <row r="537" ht="15.75" customHeight="1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19"/>
      <c r="AU537" s="19"/>
      <c r="AV537" s="19"/>
      <c r="AW537" s="19"/>
      <c r="AX537" s="19"/>
      <c r="AY537" s="19"/>
      <c r="AZ537" s="19"/>
    </row>
    <row r="538" ht="15.75" customHeight="1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  <c r="AT538" s="19"/>
      <c r="AU538" s="19"/>
      <c r="AV538" s="19"/>
      <c r="AW538" s="19"/>
      <c r="AX538" s="19"/>
      <c r="AY538" s="19"/>
      <c r="AZ538" s="19"/>
    </row>
    <row r="539" ht="15.75" customHeight="1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  <c r="AV539" s="19"/>
      <c r="AW539" s="19"/>
      <c r="AX539" s="19"/>
      <c r="AY539" s="19"/>
      <c r="AZ539" s="19"/>
    </row>
    <row r="540" ht="15.75" customHeight="1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/>
      <c r="AV540" s="19"/>
      <c r="AW540" s="19"/>
      <c r="AX540" s="19"/>
      <c r="AY540" s="19"/>
      <c r="AZ540" s="19"/>
    </row>
    <row r="541" ht="15.75" customHeight="1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  <c r="AV541" s="19"/>
      <c r="AW541" s="19"/>
      <c r="AX541" s="19"/>
      <c r="AY541" s="19"/>
      <c r="AZ541" s="19"/>
    </row>
    <row r="542" ht="15.75" customHeight="1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19"/>
      <c r="AO542" s="19"/>
      <c r="AP542" s="19"/>
      <c r="AQ542" s="19"/>
      <c r="AR542" s="19"/>
      <c r="AS542" s="19"/>
      <c r="AT542" s="19"/>
      <c r="AU542" s="19"/>
      <c r="AV542" s="19"/>
      <c r="AW542" s="19"/>
      <c r="AX542" s="19"/>
      <c r="AY542" s="19"/>
      <c r="AZ542" s="19"/>
    </row>
    <row r="543" ht="15.75" customHeight="1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</row>
    <row r="544" ht="15.75" customHeight="1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</row>
    <row r="545" ht="15.75" customHeight="1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  <c r="AY545" s="19"/>
      <c r="AZ545" s="19"/>
    </row>
    <row r="546" ht="15.75" customHeight="1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  <c r="AT546" s="19"/>
      <c r="AU546" s="19"/>
      <c r="AV546" s="19"/>
      <c r="AW546" s="19"/>
      <c r="AX546" s="19"/>
      <c r="AY546" s="19"/>
      <c r="AZ546" s="19"/>
    </row>
    <row r="547" ht="15.75" customHeight="1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  <c r="AY547" s="19"/>
      <c r="AZ547" s="19"/>
    </row>
    <row r="548" ht="15.75" customHeight="1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  <c r="AZ548" s="19"/>
    </row>
    <row r="549" ht="15.75" customHeight="1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</row>
    <row r="550" ht="15.75" customHeight="1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19"/>
      <c r="AO550" s="19"/>
      <c r="AP550" s="19"/>
      <c r="AQ550" s="19"/>
      <c r="AR550" s="19"/>
      <c r="AS550" s="19"/>
      <c r="AT550" s="19"/>
      <c r="AU550" s="19"/>
      <c r="AV550" s="19"/>
      <c r="AW550" s="19"/>
      <c r="AX550" s="19"/>
      <c r="AY550" s="19"/>
      <c r="AZ550" s="19"/>
    </row>
    <row r="551" ht="15.75" customHeight="1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  <c r="AT551" s="19"/>
      <c r="AU551" s="19"/>
      <c r="AV551" s="19"/>
      <c r="AW551" s="19"/>
      <c r="AX551" s="19"/>
      <c r="AY551" s="19"/>
      <c r="AZ551" s="19"/>
    </row>
    <row r="552" ht="15.75" customHeight="1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  <c r="AT552" s="19"/>
      <c r="AU552" s="19"/>
      <c r="AV552" s="19"/>
      <c r="AW552" s="19"/>
      <c r="AX552" s="19"/>
      <c r="AY552" s="19"/>
      <c r="AZ552" s="19"/>
    </row>
    <row r="553" ht="15.75" customHeight="1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  <c r="AY553" s="19"/>
      <c r="AZ553" s="19"/>
    </row>
    <row r="554" ht="15.75" customHeight="1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  <c r="AO554" s="19"/>
      <c r="AP554" s="19"/>
      <c r="AQ554" s="19"/>
      <c r="AR554" s="19"/>
      <c r="AS554" s="19"/>
      <c r="AT554" s="19"/>
      <c r="AU554" s="19"/>
      <c r="AV554" s="19"/>
      <c r="AW554" s="19"/>
      <c r="AX554" s="19"/>
      <c r="AY554" s="19"/>
      <c r="AZ554" s="19"/>
    </row>
    <row r="555" ht="15.75" customHeight="1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  <c r="AT555" s="19"/>
      <c r="AU555" s="19"/>
      <c r="AV555" s="19"/>
      <c r="AW555" s="19"/>
      <c r="AX555" s="19"/>
      <c r="AY555" s="19"/>
      <c r="AZ555" s="19"/>
    </row>
    <row r="556" ht="15.75" customHeight="1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19"/>
      <c r="AW556" s="19"/>
      <c r="AX556" s="19"/>
      <c r="AY556" s="19"/>
      <c r="AZ556" s="19"/>
    </row>
    <row r="557" ht="15.75" customHeight="1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  <c r="AT557" s="19"/>
      <c r="AU557" s="19"/>
      <c r="AV557" s="19"/>
      <c r="AW557" s="19"/>
      <c r="AX557" s="19"/>
      <c r="AY557" s="19"/>
      <c r="AZ557" s="19"/>
    </row>
    <row r="558" ht="15.75" customHeight="1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  <c r="AS558" s="19"/>
      <c r="AT558" s="19"/>
      <c r="AU558" s="19"/>
      <c r="AV558" s="19"/>
      <c r="AW558" s="19"/>
      <c r="AX558" s="19"/>
      <c r="AY558" s="19"/>
      <c r="AZ558" s="19"/>
    </row>
    <row r="559" ht="15.75" customHeight="1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  <c r="AZ559" s="19"/>
    </row>
    <row r="560" ht="15.75" customHeight="1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  <c r="AT560" s="19"/>
      <c r="AU560" s="19"/>
      <c r="AV560" s="19"/>
      <c r="AW560" s="19"/>
      <c r="AX560" s="19"/>
      <c r="AY560" s="19"/>
      <c r="AZ560" s="19"/>
    </row>
    <row r="561" ht="15.75" customHeight="1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  <c r="AT561" s="19"/>
      <c r="AU561" s="19"/>
      <c r="AV561" s="19"/>
      <c r="AW561" s="19"/>
      <c r="AX561" s="19"/>
      <c r="AY561" s="19"/>
      <c r="AZ561" s="19"/>
    </row>
    <row r="562" ht="15.75" customHeight="1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  <c r="AP562" s="19"/>
      <c r="AQ562" s="19"/>
      <c r="AR562" s="19"/>
      <c r="AS562" s="19"/>
      <c r="AT562" s="19"/>
      <c r="AU562" s="19"/>
      <c r="AV562" s="19"/>
      <c r="AW562" s="19"/>
      <c r="AX562" s="19"/>
      <c r="AY562" s="19"/>
      <c r="AZ562" s="19"/>
    </row>
    <row r="563" ht="15.75" customHeight="1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  <c r="AT563" s="19"/>
      <c r="AU563" s="19"/>
      <c r="AV563" s="19"/>
      <c r="AW563" s="19"/>
      <c r="AX563" s="19"/>
      <c r="AY563" s="19"/>
      <c r="AZ563" s="19"/>
    </row>
    <row r="564" ht="15.75" customHeight="1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  <c r="AV564" s="19"/>
      <c r="AW564" s="19"/>
      <c r="AX564" s="19"/>
      <c r="AY564" s="19"/>
      <c r="AZ564" s="19"/>
    </row>
    <row r="565" ht="15.75" customHeight="1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19"/>
      <c r="AT565" s="19"/>
      <c r="AU565" s="19"/>
      <c r="AV565" s="19"/>
      <c r="AW565" s="19"/>
      <c r="AX565" s="19"/>
      <c r="AY565" s="19"/>
      <c r="AZ565" s="19"/>
    </row>
    <row r="566" ht="15.75" customHeight="1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19"/>
      <c r="AO566" s="19"/>
      <c r="AP566" s="19"/>
      <c r="AQ566" s="19"/>
      <c r="AR566" s="19"/>
      <c r="AS566" s="19"/>
      <c r="AT566" s="19"/>
      <c r="AU566" s="19"/>
      <c r="AV566" s="19"/>
      <c r="AW566" s="19"/>
      <c r="AX566" s="19"/>
      <c r="AY566" s="19"/>
      <c r="AZ566" s="19"/>
    </row>
    <row r="567" ht="15.75" customHeight="1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  <c r="AS567" s="19"/>
      <c r="AT567" s="19"/>
      <c r="AU567" s="19"/>
      <c r="AV567" s="19"/>
      <c r="AW567" s="19"/>
      <c r="AX567" s="19"/>
      <c r="AY567" s="19"/>
      <c r="AZ567" s="19"/>
    </row>
    <row r="568" ht="15.75" customHeight="1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  <c r="AT568" s="19"/>
      <c r="AU568" s="19"/>
      <c r="AV568" s="19"/>
      <c r="AW568" s="19"/>
      <c r="AX568" s="19"/>
      <c r="AY568" s="19"/>
      <c r="AZ568" s="19"/>
    </row>
    <row r="569" ht="15.75" customHeight="1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  <c r="AT569" s="19"/>
      <c r="AU569" s="19"/>
      <c r="AV569" s="19"/>
      <c r="AW569" s="19"/>
      <c r="AX569" s="19"/>
      <c r="AY569" s="19"/>
      <c r="AZ569" s="19"/>
    </row>
    <row r="570" ht="15.75" customHeight="1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19"/>
      <c r="AO570" s="19"/>
      <c r="AP570" s="19"/>
      <c r="AQ570" s="19"/>
      <c r="AR570" s="19"/>
      <c r="AS570" s="19"/>
      <c r="AT570" s="19"/>
      <c r="AU570" s="19"/>
      <c r="AV570" s="19"/>
      <c r="AW570" s="19"/>
      <c r="AX570" s="19"/>
      <c r="AY570" s="19"/>
      <c r="AZ570" s="19"/>
    </row>
    <row r="571" ht="15.75" customHeight="1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  <c r="AP571" s="19"/>
      <c r="AQ571" s="19"/>
      <c r="AR571" s="19"/>
      <c r="AS571" s="19"/>
      <c r="AT571" s="19"/>
      <c r="AU571" s="19"/>
      <c r="AV571" s="19"/>
      <c r="AW571" s="19"/>
      <c r="AX571" s="19"/>
      <c r="AY571" s="19"/>
      <c r="AZ571" s="19"/>
    </row>
    <row r="572" ht="15.75" customHeight="1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19"/>
      <c r="AP572" s="19"/>
      <c r="AQ572" s="19"/>
      <c r="AR572" s="19"/>
      <c r="AS572" s="19"/>
      <c r="AT572" s="19"/>
      <c r="AU572" s="19"/>
      <c r="AV572" s="19"/>
      <c r="AW572" s="19"/>
      <c r="AX572" s="19"/>
      <c r="AY572" s="19"/>
      <c r="AZ572" s="19"/>
    </row>
    <row r="573" ht="15.75" customHeight="1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  <c r="AT573" s="19"/>
      <c r="AU573" s="19"/>
      <c r="AV573" s="19"/>
      <c r="AW573" s="19"/>
      <c r="AX573" s="19"/>
      <c r="AY573" s="19"/>
      <c r="AZ573" s="19"/>
    </row>
    <row r="574" ht="15.75" customHeight="1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19"/>
      <c r="AO574" s="19"/>
      <c r="AP574" s="19"/>
      <c r="AQ574" s="19"/>
      <c r="AR574" s="19"/>
      <c r="AS574" s="19"/>
      <c r="AT574" s="19"/>
      <c r="AU574" s="19"/>
      <c r="AV574" s="19"/>
      <c r="AW574" s="19"/>
      <c r="AX574" s="19"/>
      <c r="AY574" s="19"/>
      <c r="AZ574" s="19"/>
    </row>
    <row r="575" ht="15.75" customHeight="1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9"/>
      <c r="AO575" s="19"/>
      <c r="AP575" s="19"/>
      <c r="AQ575" s="19"/>
      <c r="AR575" s="19"/>
      <c r="AS575" s="19"/>
      <c r="AT575" s="19"/>
      <c r="AU575" s="19"/>
      <c r="AV575" s="19"/>
      <c r="AW575" s="19"/>
      <c r="AX575" s="19"/>
      <c r="AY575" s="19"/>
      <c r="AZ575" s="19"/>
    </row>
    <row r="576" ht="15.75" customHeight="1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  <c r="AP576" s="19"/>
      <c r="AQ576" s="19"/>
      <c r="AR576" s="19"/>
      <c r="AS576" s="19"/>
      <c r="AT576" s="19"/>
      <c r="AU576" s="19"/>
      <c r="AV576" s="19"/>
      <c r="AW576" s="19"/>
      <c r="AX576" s="19"/>
      <c r="AY576" s="19"/>
      <c r="AZ576" s="19"/>
    </row>
    <row r="577" ht="15.75" customHeight="1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  <c r="AP577" s="19"/>
      <c r="AQ577" s="19"/>
      <c r="AR577" s="19"/>
      <c r="AS577" s="19"/>
      <c r="AT577" s="19"/>
      <c r="AU577" s="19"/>
      <c r="AV577" s="19"/>
      <c r="AW577" s="19"/>
      <c r="AX577" s="19"/>
      <c r="AY577" s="19"/>
      <c r="AZ577" s="19"/>
    </row>
    <row r="578" ht="15.75" customHeight="1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19"/>
      <c r="AO578" s="19"/>
      <c r="AP578" s="19"/>
      <c r="AQ578" s="19"/>
      <c r="AR578" s="19"/>
      <c r="AS578" s="19"/>
      <c r="AT578" s="19"/>
      <c r="AU578" s="19"/>
      <c r="AV578" s="19"/>
      <c r="AW578" s="19"/>
      <c r="AX578" s="19"/>
      <c r="AY578" s="19"/>
      <c r="AZ578" s="19"/>
    </row>
    <row r="579" ht="15.75" customHeight="1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  <c r="AT579" s="19"/>
      <c r="AU579" s="19"/>
      <c r="AV579" s="19"/>
      <c r="AW579" s="19"/>
      <c r="AX579" s="19"/>
      <c r="AY579" s="19"/>
      <c r="AZ579" s="19"/>
    </row>
    <row r="580" ht="15.75" customHeight="1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  <c r="AP580" s="19"/>
      <c r="AQ580" s="19"/>
      <c r="AR580" s="19"/>
      <c r="AS580" s="19"/>
      <c r="AT580" s="19"/>
      <c r="AU580" s="19"/>
      <c r="AV580" s="19"/>
      <c r="AW580" s="19"/>
      <c r="AX580" s="19"/>
      <c r="AY580" s="19"/>
      <c r="AZ580" s="19"/>
    </row>
    <row r="581" ht="15.75" customHeight="1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  <c r="AO581" s="19"/>
      <c r="AP581" s="19"/>
      <c r="AQ581" s="19"/>
      <c r="AR581" s="19"/>
      <c r="AS581" s="19"/>
      <c r="AT581" s="19"/>
      <c r="AU581" s="19"/>
      <c r="AV581" s="19"/>
      <c r="AW581" s="19"/>
      <c r="AX581" s="19"/>
      <c r="AY581" s="19"/>
      <c r="AZ581" s="19"/>
    </row>
    <row r="582" ht="15.75" customHeight="1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9"/>
      <c r="AM582" s="19"/>
      <c r="AN582" s="19"/>
      <c r="AO582" s="19"/>
      <c r="AP582" s="19"/>
      <c r="AQ582" s="19"/>
      <c r="AR582" s="19"/>
      <c r="AS582" s="19"/>
      <c r="AT582" s="19"/>
      <c r="AU582" s="19"/>
      <c r="AV582" s="19"/>
      <c r="AW582" s="19"/>
      <c r="AX582" s="19"/>
      <c r="AY582" s="19"/>
      <c r="AZ582" s="19"/>
    </row>
    <row r="583" ht="15.75" customHeight="1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  <c r="AT583" s="19"/>
      <c r="AU583" s="19"/>
      <c r="AV583" s="19"/>
      <c r="AW583" s="19"/>
      <c r="AX583" s="19"/>
      <c r="AY583" s="19"/>
      <c r="AZ583" s="19"/>
    </row>
    <row r="584" ht="15.75" customHeight="1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  <c r="AP584" s="19"/>
      <c r="AQ584" s="19"/>
      <c r="AR584" s="19"/>
      <c r="AS584" s="19"/>
      <c r="AT584" s="19"/>
      <c r="AU584" s="19"/>
      <c r="AV584" s="19"/>
      <c r="AW584" s="19"/>
      <c r="AX584" s="19"/>
      <c r="AY584" s="19"/>
      <c r="AZ584" s="19"/>
    </row>
    <row r="585" ht="15.75" customHeight="1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  <c r="AP585" s="19"/>
      <c r="AQ585" s="19"/>
      <c r="AR585" s="19"/>
      <c r="AS585" s="19"/>
      <c r="AT585" s="19"/>
      <c r="AU585" s="19"/>
      <c r="AV585" s="19"/>
      <c r="AW585" s="19"/>
      <c r="AX585" s="19"/>
      <c r="AY585" s="19"/>
      <c r="AZ585" s="19"/>
    </row>
    <row r="586" ht="15.75" customHeight="1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  <c r="AL586" s="19"/>
      <c r="AM586" s="19"/>
      <c r="AN586" s="19"/>
      <c r="AO586" s="19"/>
      <c r="AP586" s="19"/>
      <c r="AQ586" s="19"/>
      <c r="AR586" s="19"/>
      <c r="AS586" s="19"/>
      <c r="AT586" s="19"/>
      <c r="AU586" s="19"/>
      <c r="AV586" s="19"/>
      <c r="AW586" s="19"/>
      <c r="AX586" s="19"/>
      <c r="AY586" s="19"/>
      <c r="AZ586" s="19"/>
    </row>
    <row r="587" ht="15.75" customHeight="1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19"/>
      <c r="AO587" s="19"/>
      <c r="AP587" s="19"/>
      <c r="AQ587" s="19"/>
      <c r="AR587" s="19"/>
      <c r="AS587" s="19"/>
      <c r="AT587" s="19"/>
      <c r="AU587" s="19"/>
      <c r="AV587" s="19"/>
      <c r="AW587" s="19"/>
      <c r="AX587" s="19"/>
      <c r="AY587" s="19"/>
      <c r="AZ587" s="19"/>
    </row>
    <row r="588" ht="15.75" customHeight="1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  <c r="AT588" s="19"/>
      <c r="AU588" s="19"/>
      <c r="AV588" s="19"/>
      <c r="AW588" s="19"/>
      <c r="AX588" s="19"/>
      <c r="AY588" s="19"/>
      <c r="AZ588" s="19"/>
    </row>
    <row r="589" ht="15.75" customHeight="1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19"/>
      <c r="AT589" s="19"/>
      <c r="AU589" s="19"/>
      <c r="AV589" s="19"/>
      <c r="AW589" s="19"/>
      <c r="AX589" s="19"/>
      <c r="AY589" s="19"/>
      <c r="AZ589" s="19"/>
    </row>
    <row r="590" ht="15.75" customHeight="1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  <c r="AK590" s="19"/>
      <c r="AL590" s="19"/>
      <c r="AM590" s="19"/>
      <c r="AN590" s="19"/>
      <c r="AO590" s="19"/>
      <c r="AP590" s="19"/>
      <c r="AQ590" s="19"/>
      <c r="AR590" s="19"/>
      <c r="AS590" s="19"/>
      <c r="AT590" s="19"/>
      <c r="AU590" s="19"/>
      <c r="AV590" s="19"/>
      <c r="AW590" s="19"/>
      <c r="AX590" s="19"/>
      <c r="AY590" s="19"/>
      <c r="AZ590" s="19"/>
    </row>
    <row r="591" ht="15.75" customHeight="1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  <c r="AO591" s="19"/>
      <c r="AP591" s="19"/>
      <c r="AQ591" s="19"/>
      <c r="AR591" s="19"/>
      <c r="AS591" s="19"/>
      <c r="AT591" s="19"/>
      <c r="AU591" s="19"/>
      <c r="AV591" s="19"/>
      <c r="AW591" s="19"/>
      <c r="AX591" s="19"/>
      <c r="AY591" s="19"/>
      <c r="AZ591" s="19"/>
    </row>
    <row r="592" ht="15.75" customHeight="1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  <c r="AO592" s="19"/>
      <c r="AP592" s="19"/>
      <c r="AQ592" s="19"/>
      <c r="AR592" s="19"/>
      <c r="AS592" s="19"/>
      <c r="AT592" s="19"/>
      <c r="AU592" s="19"/>
      <c r="AV592" s="19"/>
      <c r="AW592" s="19"/>
      <c r="AX592" s="19"/>
      <c r="AY592" s="19"/>
      <c r="AZ592" s="19"/>
    </row>
    <row r="593" ht="15.75" customHeight="1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  <c r="AS593" s="19"/>
      <c r="AT593" s="19"/>
      <c r="AU593" s="19"/>
      <c r="AV593" s="19"/>
      <c r="AW593" s="19"/>
      <c r="AX593" s="19"/>
      <c r="AY593" s="19"/>
      <c r="AZ593" s="19"/>
    </row>
    <row r="594" ht="15.75" customHeight="1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19"/>
      <c r="AO594" s="19"/>
      <c r="AP594" s="19"/>
      <c r="AQ594" s="19"/>
      <c r="AR594" s="19"/>
      <c r="AS594" s="19"/>
      <c r="AT594" s="19"/>
      <c r="AU594" s="19"/>
      <c r="AV594" s="19"/>
      <c r="AW594" s="19"/>
      <c r="AX594" s="19"/>
      <c r="AY594" s="19"/>
      <c r="AZ594" s="19"/>
    </row>
    <row r="595" ht="15.75" customHeight="1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  <c r="AP595" s="19"/>
      <c r="AQ595" s="19"/>
      <c r="AR595" s="19"/>
      <c r="AS595" s="19"/>
      <c r="AT595" s="19"/>
      <c r="AU595" s="19"/>
      <c r="AV595" s="19"/>
      <c r="AW595" s="19"/>
      <c r="AX595" s="19"/>
      <c r="AY595" s="19"/>
      <c r="AZ595" s="19"/>
    </row>
    <row r="596" ht="15.75" customHeight="1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9"/>
      <c r="AO596" s="19"/>
      <c r="AP596" s="19"/>
      <c r="AQ596" s="19"/>
      <c r="AR596" s="19"/>
      <c r="AS596" s="19"/>
      <c r="AT596" s="19"/>
      <c r="AU596" s="19"/>
      <c r="AV596" s="19"/>
      <c r="AW596" s="19"/>
      <c r="AX596" s="19"/>
      <c r="AY596" s="19"/>
      <c r="AZ596" s="19"/>
    </row>
    <row r="597" ht="15.75" customHeight="1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  <c r="AO597" s="19"/>
      <c r="AP597" s="19"/>
      <c r="AQ597" s="19"/>
      <c r="AR597" s="19"/>
      <c r="AS597" s="19"/>
      <c r="AT597" s="19"/>
      <c r="AU597" s="19"/>
      <c r="AV597" s="19"/>
      <c r="AW597" s="19"/>
      <c r="AX597" s="19"/>
      <c r="AY597" s="19"/>
      <c r="AZ597" s="19"/>
    </row>
    <row r="598" ht="15.75" customHeight="1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19"/>
      <c r="AO598" s="19"/>
      <c r="AP598" s="19"/>
      <c r="AQ598" s="19"/>
      <c r="AR598" s="19"/>
      <c r="AS598" s="19"/>
      <c r="AT598" s="19"/>
      <c r="AU598" s="19"/>
      <c r="AV598" s="19"/>
      <c r="AW598" s="19"/>
      <c r="AX598" s="19"/>
      <c r="AY598" s="19"/>
      <c r="AZ598" s="19"/>
    </row>
    <row r="599" ht="15.75" customHeight="1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19"/>
      <c r="AT599" s="19"/>
      <c r="AU599" s="19"/>
      <c r="AV599" s="19"/>
      <c r="AW599" s="19"/>
      <c r="AX599" s="19"/>
      <c r="AY599" s="19"/>
      <c r="AZ599" s="19"/>
    </row>
    <row r="600" ht="15.75" customHeight="1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  <c r="AP600" s="19"/>
      <c r="AQ600" s="19"/>
      <c r="AR600" s="19"/>
      <c r="AS600" s="19"/>
      <c r="AT600" s="19"/>
      <c r="AU600" s="19"/>
      <c r="AV600" s="19"/>
      <c r="AW600" s="19"/>
      <c r="AX600" s="19"/>
      <c r="AY600" s="19"/>
      <c r="AZ600" s="19"/>
    </row>
    <row r="601" ht="15.75" customHeight="1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9"/>
      <c r="AO601" s="19"/>
      <c r="AP601" s="19"/>
      <c r="AQ601" s="19"/>
      <c r="AR601" s="19"/>
      <c r="AS601" s="19"/>
      <c r="AT601" s="19"/>
      <c r="AU601" s="19"/>
      <c r="AV601" s="19"/>
      <c r="AW601" s="19"/>
      <c r="AX601" s="19"/>
      <c r="AY601" s="19"/>
      <c r="AZ601" s="19"/>
    </row>
    <row r="602" ht="15.75" customHeight="1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  <c r="AK602" s="19"/>
      <c r="AL602" s="19"/>
      <c r="AM602" s="19"/>
      <c r="AN602" s="19"/>
      <c r="AO602" s="19"/>
      <c r="AP602" s="19"/>
      <c r="AQ602" s="19"/>
      <c r="AR602" s="19"/>
      <c r="AS602" s="19"/>
      <c r="AT602" s="19"/>
      <c r="AU602" s="19"/>
      <c r="AV602" s="19"/>
      <c r="AW602" s="19"/>
      <c r="AX602" s="19"/>
      <c r="AY602" s="19"/>
      <c r="AZ602" s="19"/>
    </row>
    <row r="603" ht="15.75" customHeight="1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  <c r="AT603" s="19"/>
      <c r="AU603" s="19"/>
      <c r="AV603" s="19"/>
      <c r="AW603" s="19"/>
      <c r="AX603" s="19"/>
      <c r="AY603" s="19"/>
      <c r="AZ603" s="19"/>
    </row>
    <row r="604" ht="15.75" customHeight="1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19"/>
      <c r="AT604" s="19"/>
      <c r="AU604" s="19"/>
      <c r="AV604" s="19"/>
      <c r="AW604" s="19"/>
      <c r="AX604" s="19"/>
      <c r="AY604" s="19"/>
      <c r="AZ604" s="19"/>
    </row>
    <row r="605" ht="15.75" customHeight="1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19"/>
      <c r="AO605" s="19"/>
      <c r="AP605" s="19"/>
      <c r="AQ605" s="19"/>
      <c r="AR605" s="19"/>
      <c r="AS605" s="19"/>
      <c r="AT605" s="19"/>
      <c r="AU605" s="19"/>
      <c r="AV605" s="19"/>
      <c r="AW605" s="19"/>
      <c r="AX605" s="19"/>
      <c r="AY605" s="19"/>
      <c r="AZ605" s="19"/>
    </row>
    <row r="606" ht="15.75" customHeight="1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  <c r="AL606" s="19"/>
      <c r="AM606" s="19"/>
      <c r="AN606" s="19"/>
      <c r="AO606" s="19"/>
      <c r="AP606" s="19"/>
      <c r="AQ606" s="19"/>
      <c r="AR606" s="19"/>
      <c r="AS606" s="19"/>
      <c r="AT606" s="19"/>
      <c r="AU606" s="19"/>
      <c r="AV606" s="19"/>
      <c r="AW606" s="19"/>
      <c r="AX606" s="19"/>
      <c r="AY606" s="19"/>
      <c r="AZ606" s="19"/>
    </row>
    <row r="607" ht="15.75" customHeight="1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  <c r="AO607" s="19"/>
      <c r="AP607" s="19"/>
      <c r="AQ607" s="19"/>
      <c r="AR607" s="19"/>
      <c r="AS607" s="19"/>
      <c r="AT607" s="19"/>
      <c r="AU607" s="19"/>
      <c r="AV607" s="19"/>
      <c r="AW607" s="19"/>
      <c r="AX607" s="19"/>
      <c r="AY607" s="19"/>
      <c r="AZ607" s="19"/>
    </row>
    <row r="608" ht="15.75" customHeight="1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19"/>
      <c r="AT608" s="19"/>
      <c r="AU608" s="19"/>
      <c r="AV608" s="19"/>
      <c r="AW608" s="19"/>
      <c r="AX608" s="19"/>
      <c r="AY608" s="19"/>
      <c r="AZ608" s="19"/>
    </row>
    <row r="609" ht="15.75" customHeight="1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19"/>
      <c r="AT609" s="19"/>
      <c r="AU609" s="19"/>
      <c r="AV609" s="19"/>
      <c r="AW609" s="19"/>
      <c r="AX609" s="19"/>
      <c r="AY609" s="19"/>
      <c r="AZ609" s="19"/>
    </row>
    <row r="610" ht="15.75" customHeight="1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  <c r="AK610" s="19"/>
      <c r="AL610" s="19"/>
      <c r="AM610" s="19"/>
      <c r="AN610" s="19"/>
      <c r="AO610" s="19"/>
      <c r="AP610" s="19"/>
      <c r="AQ610" s="19"/>
      <c r="AR610" s="19"/>
      <c r="AS610" s="19"/>
      <c r="AT610" s="19"/>
      <c r="AU610" s="19"/>
      <c r="AV610" s="19"/>
      <c r="AW610" s="19"/>
      <c r="AX610" s="19"/>
      <c r="AY610" s="19"/>
      <c r="AZ610" s="19"/>
    </row>
    <row r="611" ht="15.75" customHeight="1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9"/>
      <c r="AO611" s="19"/>
      <c r="AP611" s="19"/>
      <c r="AQ611" s="19"/>
      <c r="AR611" s="19"/>
      <c r="AS611" s="19"/>
      <c r="AT611" s="19"/>
      <c r="AU611" s="19"/>
      <c r="AV611" s="19"/>
      <c r="AW611" s="19"/>
      <c r="AX611" s="19"/>
      <c r="AY611" s="19"/>
      <c r="AZ611" s="19"/>
    </row>
    <row r="612" ht="15.75" customHeight="1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/>
      <c r="AQ612" s="19"/>
      <c r="AR612" s="19"/>
      <c r="AS612" s="19"/>
      <c r="AT612" s="19"/>
      <c r="AU612" s="19"/>
      <c r="AV612" s="19"/>
      <c r="AW612" s="19"/>
      <c r="AX612" s="19"/>
      <c r="AY612" s="19"/>
      <c r="AZ612" s="19"/>
    </row>
    <row r="613" ht="15.75" customHeight="1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  <c r="AT613" s="19"/>
      <c r="AU613" s="19"/>
      <c r="AV613" s="19"/>
      <c r="AW613" s="19"/>
      <c r="AX613" s="19"/>
      <c r="AY613" s="19"/>
      <c r="AZ613" s="19"/>
    </row>
    <row r="614" ht="15.75" customHeight="1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19"/>
      <c r="AO614" s="19"/>
      <c r="AP614" s="19"/>
      <c r="AQ614" s="19"/>
      <c r="AR614" s="19"/>
      <c r="AS614" s="19"/>
      <c r="AT614" s="19"/>
      <c r="AU614" s="19"/>
      <c r="AV614" s="19"/>
      <c r="AW614" s="19"/>
      <c r="AX614" s="19"/>
      <c r="AY614" s="19"/>
      <c r="AZ614" s="19"/>
    </row>
    <row r="615" ht="15.75" customHeight="1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9"/>
      <c r="AO615" s="19"/>
      <c r="AP615" s="19"/>
      <c r="AQ615" s="19"/>
      <c r="AR615" s="19"/>
      <c r="AS615" s="19"/>
      <c r="AT615" s="19"/>
      <c r="AU615" s="19"/>
      <c r="AV615" s="19"/>
      <c r="AW615" s="19"/>
      <c r="AX615" s="19"/>
      <c r="AY615" s="19"/>
      <c r="AZ615" s="19"/>
    </row>
    <row r="616" ht="15.75" customHeight="1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9"/>
      <c r="AO616" s="19"/>
      <c r="AP616" s="19"/>
      <c r="AQ616" s="19"/>
      <c r="AR616" s="19"/>
      <c r="AS616" s="19"/>
      <c r="AT616" s="19"/>
      <c r="AU616" s="19"/>
      <c r="AV616" s="19"/>
      <c r="AW616" s="19"/>
      <c r="AX616" s="19"/>
      <c r="AY616" s="19"/>
      <c r="AZ616" s="19"/>
    </row>
    <row r="617" ht="15.75" customHeight="1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9"/>
      <c r="AO617" s="19"/>
      <c r="AP617" s="19"/>
      <c r="AQ617" s="19"/>
      <c r="AR617" s="19"/>
      <c r="AS617" s="19"/>
      <c r="AT617" s="19"/>
      <c r="AU617" s="19"/>
      <c r="AV617" s="19"/>
      <c r="AW617" s="19"/>
      <c r="AX617" s="19"/>
      <c r="AY617" s="19"/>
      <c r="AZ617" s="19"/>
    </row>
    <row r="618" ht="15.75" customHeight="1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19"/>
      <c r="AO618" s="19"/>
      <c r="AP618" s="19"/>
      <c r="AQ618" s="19"/>
      <c r="AR618" s="19"/>
      <c r="AS618" s="19"/>
      <c r="AT618" s="19"/>
      <c r="AU618" s="19"/>
      <c r="AV618" s="19"/>
      <c r="AW618" s="19"/>
      <c r="AX618" s="19"/>
      <c r="AY618" s="19"/>
      <c r="AZ618" s="19"/>
    </row>
    <row r="619" ht="15.75" customHeight="1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  <c r="AT619" s="19"/>
      <c r="AU619" s="19"/>
      <c r="AV619" s="19"/>
      <c r="AW619" s="19"/>
      <c r="AX619" s="19"/>
      <c r="AY619" s="19"/>
      <c r="AZ619" s="19"/>
    </row>
    <row r="620" ht="15.75" customHeight="1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19"/>
      <c r="AO620" s="19"/>
      <c r="AP620" s="19"/>
      <c r="AQ620" s="19"/>
      <c r="AR620" s="19"/>
      <c r="AS620" s="19"/>
      <c r="AT620" s="19"/>
      <c r="AU620" s="19"/>
      <c r="AV620" s="19"/>
      <c r="AW620" s="19"/>
      <c r="AX620" s="19"/>
      <c r="AY620" s="19"/>
      <c r="AZ620" s="19"/>
    </row>
    <row r="621" ht="15.75" customHeight="1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9"/>
      <c r="AO621" s="19"/>
      <c r="AP621" s="19"/>
      <c r="AQ621" s="19"/>
      <c r="AR621" s="19"/>
      <c r="AS621" s="19"/>
      <c r="AT621" s="19"/>
      <c r="AU621" s="19"/>
      <c r="AV621" s="19"/>
      <c r="AW621" s="19"/>
      <c r="AX621" s="19"/>
      <c r="AY621" s="19"/>
      <c r="AZ621" s="19"/>
    </row>
    <row r="622" ht="15.75" customHeight="1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  <c r="AK622" s="19"/>
      <c r="AL622" s="19"/>
      <c r="AM622" s="19"/>
      <c r="AN622" s="19"/>
      <c r="AO622" s="19"/>
      <c r="AP622" s="19"/>
      <c r="AQ622" s="19"/>
      <c r="AR622" s="19"/>
      <c r="AS622" s="19"/>
      <c r="AT622" s="19"/>
      <c r="AU622" s="19"/>
      <c r="AV622" s="19"/>
      <c r="AW622" s="19"/>
      <c r="AX622" s="19"/>
      <c r="AY622" s="19"/>
      <c r="AZ622" s="19"/>
    </row>
    <row r="623" ht="15.75" customHeight="1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19"/>
      <c r="AT623" s="19"/>
      <c r="AU623" s="19"/>
      <c r="AV623" s="19"/>
      <c r="AW623" s="19"/>
      <c r="AX623" s="19"/>
      <c r="AY623" s="19"/>
      <c r="AZ623" s="19"/>
    </row>
    <row r="624" ht="15.75" customHeight="1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  <c r="AT624" s="19"/>
      <c r="AU624" s="19"/>
      <c r="AV624" s="19"/>
      <c r="AW624" s="19"/>
      <c r="AX624" s="19"/>
      <c r="AY624" s="19"/>
      <c r="AZ624" s="19"/>
    </row>
    <row r="625" ht="15.75" customHeight="1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9"/>
      <c r="AO625" s="19"/>
      <c r="AP625" s="19"/>
      <c r="AQ625" s="19"/>
      <c r="AR625" s="19"/>
      <c r="AS625" s="19"/>
      <c r="AT625" s="19"/>
      <c r="AU625" s="19"/>
      <c r="AV625" s="19"/>
      <c r="AW625" s="19"/>
      <c r="AX625" s="19"/>
      <c r="AY625" s="19"/>
      <c r="AZ625" s="19"/>
    </row>
    <row r="626" ht="15.75" customHeight="1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  <c r="AK626" s="19"/>
      <c r="AL626" s="19"/>
      <c r="AM626" s="19"/>
      <c r="AN626" s="19"/>
      <c r="AO626" s="19"/>
      <c r="AP626" s="19"/>
      <c r="AQ626" s="19"/>
      <c r="AR626" s="19"/>
      <c r="AS626" s="19"/>
      <c r="AT626" s="19"/>
      <c r="AU626" s="19"/>
      <c r="AV626" s="19"/>
      <c r="AW626" s="19"/>
      <c r="AX626" s="19"/>
      <c r="AY626" s="19"/>
      <c r="AZ626" s="19"/>
    </row>
    <row r="627" ht="15.75" customHeight="1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9"/>
      <c r="AO627" s="19"/>
      <c r="AP627" s="19"/>
      <c r="AQ627" s="19"/>
      <c r="AR627" s="19"/>
      <c r="AS627" s="19"/>
      <c r="AT627" s="19"/>
      <c r="AU627" s="19"/>
      <c r="AV627" s="19"/>
      <c r="AW627" s="19"/>
      <c r="AX627" s="19"/>
      <c r="AY627" s="19"/>
      <c r="AZ627" s="19"/>
    </row>
    <row r="628" ht="15.75" customHeight="1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  <c r="AP628" s="19"/>
      <c r="AQ628" s="19"/>
      <c r="AR628" s="19"/>
      <c r="AS628" s="19"/>
      <c r="AT628" s="19"/>
      <c r="AU628" s="19"/>
      <c r="AV628" s="19"/>
      <c r="AW628" s="19"/>
      <c r="AX628" s="19"/>
      <c r="AY628" s="19"/>
      <c r="AZ628" s="19"/>
    </row>
    <row r="629" ht="15.75" customHeight="1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R629" s="19"/>
      <c r="AS629" s="19"/>
      <c r="AT629" s="19"/>
      <c r="AU629" s="19"/>
      <c r="AV629" s="19"/>
      <c r="AW629" s="19"/>
      <c r="AX629" s="19"/>
      <c r="AY629" s="19"/>
      <c r="AZ629" s="19"/>
    </row>
    <row r="630" ht="15.75" customHeight="1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  <c r="AK630" s="19"/>
      <c r="AL630" s="19"/>
      <c r="AM630" s="19"/>
      <c r="AN630" s="19"/>
      <c r="AO630" s="19"/>
      <c r="AP630" s="19"/>
      <c r="AQ630" s="19"/>
      <c r="AR630" s="19"/>
      <c r="AS630" s="19"/>
      <c r="AT630" s="19"/>
      <c r="AU630" s="19"/>
      <c r="AV630" s="19"/>
      <c r="AW630" s="19"/>
      <c r="AX630" s="19"/>
      <c r="AY630" s="19"/>
      <c r="AZ630" s="19"/>
    </row>
    <row r="631" ht="15.75" customHeight="1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9"/>
      <c r="AO631" s="19"/>
      <c r="AP631" s="19"/>
      <c r="AQ631" s="19"/>
      <c r="AR631" s="19"/>
      <c r="AS631" s="19"/>
      <c r="AT631" s="19"/>
      <c r="AU631" s="19"/>
      <c r="AV631" s="19"/>
      <c r="AW631" s="19"/>
      <c r="AX631" s="19"/>
      <c r="AY631" s="19"/>
      <c r="AZ631" s="19"/>
    </row>
    <row r="632" ht="15.75" customHeight="1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19"/>
      <c r="AO632" s="19"/>
      <c r="AP632" s="19"/>
      <c r="AQ632" s="19"/>
      <c r="AR632" s="19"/>
      <c r="AS632" s="19"/>
      <c r="AT632" s="19"/>
      <c r="AU632" s="19"/>
      <c r="AV632" s="19"/>
      <c r="AW632" s="19"/>
      <c r="AX632" s="19"/>
      <c r="AY632" s="19"/>
      <c r="AZ632" s="19"/>
    </row>
    <row r="633" ht="15.75" customHeight="1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  <c r="AP633" s="19"/>
      <c r="AQ633" s="19"/>
      <c r="AR633" s="19"/>
      <c r="AS633" s="19"/>
      <c r="AT633" s="19"/>
      <c r="AU633" s="19"/>
      <c r="AV633" s="19"/>
      <c r="AW633" s="19"/>
      <c r="AX633" s="19"/>
      <c r="AY633" s="19"/>
      <c r="AZ633" s="19"/>
    </row>
    <row r="634" ht="15.75" customHeight="1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  <c r="AL634" s="19"/>
      <c r="AM634" s="19"/>
      <c r="AN634" s="19"/>
      <c r="AO634" s="19"/>
      <c r="AP634" s="19"/>
      <c r="AQ634" s="19"/>
      <c r="AR634" s="19"/>
      <c r="AS634" s="19"/>
      <c r="AT634" s="19"/>
      <c r="AU634" s="19"/>
      <c r="AV634" s="19"/>
      <c r="AW634" s="19"/>
      <c r="AX634" s="19"/>
      <c r="AY634" s="19"/>
      <c r="AZ634" s="19"/>
    </row>
    <row r="635" ht="15.75" customHeight="1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19"/>
      <c r="AO635" s="19"/>
      <c r="AP635" s="19"/>
      <c r="AQ635" s="19"/>
      <c r="AR635" s="19"/>
      <c r="AS635" s="19"/>
      <c r="AT635" s="19"/>
      <c r="AU635" s="19"/>
      <c r="AV635" s="19"/>
      <c r="AW635" s="19"/>
      <c r="AX635" s="19"/>
      <c r="AY635" s="19"/>
      <c r="AZ635" s="19"/>
    </row>
    <row r="636" ht="15.75" customHeight="1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19"/>
      <c r="AO636" s="19"/>
      <c r="AP636" s="19"/>
      <c r="AQ636" s="19"/>
      <c r="AR636" s="19"/>
      <c r="AS636" s="19"/>
      <c r="AT636" s="19"/>
      <c r="AU636" s="19"/>
      <c r="AV636" s="19"/>
      <c r="AW636" s="19"/>
      <c r="AX636" s="19"/>
      <c r="AY636" s="19"/>
      <c r="AZ636" s="19"/>
    </row>
    <row r="637" ht="15.75" customHeight="1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  <c r="AO637" s="19"/>
      <c r="AP637" s="19"/>
      <c r="AQ637" s="19"/>
      <c r="AR637" s="19"/>
      <c r="AS637" s="19"/>
      <c r="AT637" s="19"/>
      <c r="AU637" s="19"/>
      <c r="AV637" s="19"/>
      <c r="AW637" s="19"/>
      <c r="AX637" s="19"/>
      <c r="AY637" s="19"/>
      <c r="AZ637" s="19"/>
    </row>
    <row r="638" ht="15.75" customHeight="1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  <c r="AL638" s="19"/>
      <c r="AM638" s="19"/>
      <c r="AN638" s="19"/>
      <c r="AO638" s="19"/>
      <c r="AP638" s="19"/>
      <c r="AQ638" s="19"/>
      <c r="AR638" s="19"/>
      <c r="AS638" s="19"/>
      <c r="AT638" s="19"/>
      <c r="AU638" s="19"/>
      <c r="AV638" s="19"/>
      <c r="AW638" s="19"/>
      <c r="AX638" s="19"/>
      <c r="AY638" s="19"/>
      <c r="AZ638" s="19"/>
    </row>
    <row r="639" ht="15.75" customHeight="1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  <c r="AP639" s="19"/>
      <c r="AQ639" s="19"/>
      <c r="AR639" s="19"/>
      <c r="AS639" s="19"/>
      <c r="AT639" s="19"/>
      <c r="AU639" s="19"/>
      <c r="AV639" s="19"/>
      <c r="AW639" s="19"/>
      <c r="AX639" s="19"/>
      <c r="AY639" s="19"/>
      <c r="AZ639" s="19"/>
    </row>
    <row r="640" ht="15.75" customHeight="1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9"/>
      <c r="AO640" s="19"/>
      <c r="AP640" s="19"/>
      <c r="AQ640" s="19"/>
      <c r="AR640" s="19"/>
      <c r="AS640" s="19"/>
      <c r="AT640" s="19"/>
      <c r="AU640" s="19"/>
      <c r="AV640" s="19"/>
      <c r="AW640" s="19"/>
      <c r="AX640" s="19"/>
      <c r="AY640" s="19"/>
      <c r="AZ640" s="19"/>
    </row>
    <row r="641" ht="15.75" customHeight="1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19"/>
      <c r="AO641" s="19"/>
      <c r="AP641" s="19"/>
      <c r="AQ641" s="19"/>
      <c r="AR641" s="19"/>
      <c r="AS641" s="19"/>
      <c r="AT641" s="19"/>
      <c r="AU641" s="19"/>
      <c r="AV641" s="19"/>
      <c r="AW641" s="19"/>
      <c r="AX641" s="19"/>
      <c r="AY641" s="19"/>
      <c r="AZ641" s="19"/>
    </row>
    <row r="642" ht="15.75" customHeight="1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  <c r="AK642" s="19"/>
      <c r="AL642" s="19"/>
      <c r="AM642" s="19"/>
      <c r="AN642" s="19"/>
      <c r="AO642" s="19"/>
      <c r="AP642" s="19"/>
      <c r="AQ642" s="19"/>
      <c r="AR642" s="19"/>
      <c r="AS642" s="19"/>
      <c r="AT642" s="19"/>
      <c r="AU642" s="19"/>
      <c r="AV642" s="19"/>
      <c r="AW642" s="19"/>
      <c r="AX642" s="19"/>
      <c r="AY642" s="19"/>
      <c r="AZ642" s="19"/>
    </row>
    <row r="643" ht="15.75" customHeight="1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  <c r="AT643" s="19"/>
      <c r="AU643" s="19"/>
      <c r="AV643" s="19"/>
      <c r="AW643" s="19"/>
      <c r="AX643" s="19"/>
      <c r="AY643" s="19"/>
      <c r="AZ643" s="19"/>
    </row>
    <row r="644" ht="15.75" customHeight="1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19"/>
      <c r="AT644" s="19"/>
      <c r="AU644" s="19"/>
      <c r="AV644" s="19"/>
      <c r="AW644" s="19"/>
      <c r="AX644" s="19"/>
      <c r="AY644" s="19"/>
      <c r="AZ644" s="19"/>
    </row>
    <row r="645" ht="15.75" customHeight="1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9"/>
      <c r="AO645" s="19"/>
      <c r="AP645" s="19"/>
      <c r="AQ645" s="19"/>
      <c r="AR645" s="19"/>
      <c r="AS645" s="19"/>
      <c r="AT645" s="19"/>
      <c r="AU645" s="19"/>
      <c r="AV645" s="19"/>
      <c r="AW645" s="19"/>
      <c r="AX645" s="19"/>
      <c r="AY645" s="19"/>
      <c r="AZ645" s="19"/>
    </row>
    <row r="646" ht="15.75" customHeight="1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  <c r="AK646" s="19"/>
      <c r="AL646" s="19"/>
      <c r="AM646" s="19"/>
      <c r="AN646" s="19"/>
      <c r="AO646" s="19"/>
      <c r="AP646" s="19"/>
      <c r="AQ646" s="19"/>
      <c r="AR646" s="19"/>
      <c r="AS646" s="19"/>
      <c r="AT646" s="19"/>
      <c r="AU646" s="19"/>
      <c r="AV646" s="19"/>
      <c r="AW646" s="19"/>
      <c r="AX646" s="19"/>
      <c r="AY646" s="19"/>
      <c r="AZ646" s="19"/>
    </row>
    <row r="647" ht="15.75" customHeight="1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  <c r="AO647" s="19"/>
      <c r="AP647" s="19"/>
      <c r="AQ647" s="19"/>
      <c r="AR647" s="19"/>
      <c r="AS647" s="19"/>
      <c r="AT647" s="19"/>
      <c r="AU647" s="19"/>
      <c r="AV647" s="19"/>
      <c r="AW647" s="19"/>
      <c r="AX647" s="19"/>
      <c r="AY647" s="19"/>
      <c r="AZ647" s="19"/>
    </row>
    <row r="648" ht="15.75" customHeight="1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  <c r="AT648" s="19"/>
      <c r="AU648" s="19"/>
      <c r="AV648" s="19"/>
      <c r="AW648" s="19"/>
      <c r="AX648" s="19"/>
      <c r="AY648" s="19"/>
      <c r="AZ648" s="19"/>
    </row>
    <row r="649" ht="15.75" customHeight="1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  <c r="AT649" s="19"/>
      <c r="AU649" s="19"/>
      <c r="AV649" s="19"/>
      <c r="AW649" s="19"/>
      <c r="AX649" s="19"/>
      <c r="AY649" s="19"/>
      <c r="AZ649" s="19"/>
    </row>
    <row r="650" ht="15.75" customHeight="1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  <c r="AI650" s="19"/>
      <c r="AJ650" s="19"/>
      <c r="AK650" s="19"/>
      <c r="AL650" s="19"/>
      <c r="AM650" s="19"/>
      <c r="AN650" s="19"/>
      <c r="AO650" s="19"/>
      <c r="AP650" s="19"/>
      <c r="AQ650" s="19"/>
      <c r="AR650" s="19"/>
      <c r="AS650" s="19"/>
      <c r="AT650" s="19"/>
      <c r="AU650" s="19"/>
      <c r="AV650" s="19"/>
      <c r="AW650" s="19"/>
      <c r="AX650" s="19"/>
      <c r="AY650" s="19"/>
      <c r="AZ650" s="19"/>
    </row>
    <row r="651" ht="15.75" customHeight="1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19"/>
      <c r="AO651" s="19"/>
      <c r="AP651" s="19"/>
      <c r="AQ651" s="19"/>
      <c r="AR651" s="19"/>
      <c r="AS651" s="19"/>
      <c r="AT651" s="19"/>
      <c r="AU651" s="19"/>
      <c r="AV651" s="19"/>
      <c r="AW651" s="19"/>
      <c r="AX651" s="19"/>
      <c r="AY651" s="19"/>
      <c r="AZ651" s="19"/>
    </row>
    <row r="652" ht="15.75" customHeight="1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19"/>
      <c r="AO652" s="19"/>
      <c r="AP652" s="19"/>
      <c r="AQ652" s="19"/>
      <c r="AR652" s="19"/>
      <c r="AS652" s="19"/>
      <c r="AT652" s="19"/>
      <c r="AU652" s="19"/>
      <c r="AV652" s="19"/>
      <c r="AW652" s="19"/>
      <c r="AX652" s="19"/>
      <c r="AY652" s="19"/>
      <c r="AZ652" s="19"/>
    </row>
    <row r="653" ht="15.75" customHeight="1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9"/>
      <c r="AO653" s="19"/>
      <c r="AP653" s="19"/>
      <c r="AQ653" s="19"/>
      <c r="AR653" s="19"/>
      <c r="AS653" s="19"/>
      <c r="AT653" s="19"/>
      <c r="AU653" s="19"/>
      <c r="AV653" s="19"/>
      <c r="AW653" s="19"/>
      <c r="AX653" s="19"/>
      <c r="AY653" s="19"/>
      <c r="AZ653" s="19"/>
    </row>
    <row r="654" ht="15.75" customHeight="1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  <c r="AK654" s="19"/>
      <c r="AL654" s="19"/>
      <c r="AM654" s="19"/>
      <c r="AN654" s="19"/>
      <c r="AO654" s="19"/>
      <c r="AP654" s="19"/>
      <c r="AQ654" s="19"/>
      <c r="AR654" s="19"/>
      <c r="AS654" s="19"/>
      <c r="AT654" s="19"/>
      <c r="AU654" s="19"/>
      <c r="AV654" s="19"/>
      <c r="AW654" s="19"/>
      <c r="AX654" s="19"/>
      <c r="AY654" s="19"/>
      <c r="AZ654" s="19"/>
    </row>
    <row r="655" ht="15.75" customHeight="1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  <c r="AI655" s="19"/>
      <c r="AJ655" s="19"/>
      <c r="AK655" s="19"/>
      <c r="AL655" s="19"/>
      <c r="AM655" s="19"/>
      <c r="AN655" s="19"/>
      <c r="AO655" s="19"/>
      <c r="AP655" s="19"/>
      <c r="AQ655" s="19"/>
      <c r="AR655" s="19"/>
      <c r="AS655" s="19"/>
      <c r="AT655" s="19"/>
      <c r="AU655" s="19"/>
      <c r="AV655" s="19"/>
      <c r="AW655" s="19"/>
      <c r="AX655" s="19"/>
      <c r="AY655" s="19"/>
      <c r="AZ655" s="19"/>
    </row>
    <row r="656" ht="15.75" customHeight="1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  <c r="AH656" s="19"/>
      <c r="AI656" s="19"/>
      <c r="AJ656" s="19"/>
      <c r="AK656" s="19"/>
      <c r="AL656" s="19"/>
      <c r="AM656" s="19"/>
      <c r="AN656" s="19"/>
      <c r="AO656" s="19"/>
      <c r="AP656" s="19"/>
      <c r="AQ656" s="19"/>
      <c r="AR656" s="19"/>
      <c r="AS656" s="19"/>
      <c r="AT656" s="19"/>
      <c r="AU656" s="19"/>
      <c r="AV656" s="19"/>
      <c r="AW656" s="19"/>
      <c r="AX656" s="19"/>
      <c r="AY656" s="19"/>
      <c r="AZ656" s="19"/>
    </row>
    <row r="657" ht="15.75" customHeight="1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  <c r="AI657" s="19"/>
      <c r="AJ657" s="19"/>
      <c r="AK657" s="19"/>
      <c r="AL657" s="19"/>
      <c r="AM657" s="19"/>
      <c r="AN657" s="19"/>
      <c r="AO657" s="19"/>
      <c r="AP657" s="19"/>
      <c r="AQ657" s="19"/>
      <c r="AR657" s="19"/>
      <c r="AS657" s="19"/>
      <c r="AT657" s="19"/>
      <c r="AU657" s="19"/>
      <c r="AV657" s="19"/>
      <c r="AW657" s="19"/>
      <c r="AX657" s="19"/>
      <c r="AY657" s="19"/>
      <c r="AZ657" s="19"/>
    </row>
    <row r="658" ht="15.75" customHeight="1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  <c r="AH658" s="19"/>
      <c r="AI658" s="19"/>
      <c r="AJ658" s="19"/>
      <c r="AK658" s="19"/>
      <c r="AL658" s="19"/>
      <c r="AM658" s="19"/>
      <c r="AN658" s="19"/>
      <c r="AO658" s="19"/>
      <c r="AP658" s="19"/>
      <c r="AQ658" s="19"/>
      <c r="AR658" s="19"/>
      <c r="AS658" s="19"/>
      <c r="AT658" s="19"/>
      <c r="AU658" s="19"/>
      <c r="AV658" s="19"/>
      <c r="AW658" s="19"/>
      <c r="AX658" s="19"/>
      <c r="AY658" s="19"/>
      <c r="AZ658" s="19"/>
    </row>
    <row r="659" ht="15.75" customHeight="1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  <c r="AH659" s="19"/>
      <c r="AI659" s="19"/>
      <c r="AJ659" s="19"/>
      <c r="AK659" s="19"/>
      <c r="AL659" s="19"/>
      <c r="AM659" s="19"/>
      <c r="AN659" s="19"/>
      <c r="AO659" s="19"/>
      <c r="AP659" s="19"/>
      <c r="AQ659" s="19"/>
      <c r="AR659" s="19"/>
      <c r="AS659" s="19"/>
      <c r="AT659" s="19"/>
      <c r="AU659" s="19"/>
      <c r="AV659" s="19"/>
      <c r="AW659" s="19"/>
      <c r="AX659" s="19"/>
      <c r="AY659" s="19"/>
      <c r="AZ659" s="19"/>
    </row>
    <row r="660" ht="15.75" customHeight="1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  <c r="AH660" s="19"/>
      <c r="AI660" s="19"/>
      <c r="AJ660" s="19"/>
      <c r="AK660" s="19"/>
      <c r="AL660" s="19"/>
      <c r="AM660" s="19"/>
      <c r="AN660" s="19"/>
      <c r="AO660" s="19"/>
      <c r="AP660" s="19"/>
      <c r="AQ660" s="19"/>
      <c r="AR660" s="19"/>
      <c r="AS660" s="19"/>
      <c r="AT660" s="19"/>
      <c r="AU660" s="19"/>
      <c r="AV660" s="19"/>
      <c r="AW660" s="19"/>
      <c r="AX660" s="19"/>
      <c r="AY660" s="19"/>
      <c r="AZ660" s="19"/>
    </row>
    <row r="661" ht="15.75" customHeight="1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  <c r="AH661" s="19"/>
      <c r="AI661" s="19"/>
      <c r="AJ661" s="19"/>
      <c r="AK661" s="19"/>
      <c r="AL661" s="19"/>
      <c r="AM661" s="19"/>
      <c r="AN661" s="19"/>
      <c r="AO661" s="19"/>
      <c r="AP661" s="19"/>
      <c r="AQ661" s="19"/>
      <c r="AR661" s="19"/>
      <c r="AS661" s="19"/>
      <c r="AT661" s="19"/>
      <c r="AU661" s="19"/>
      <c r="AV661" s="19"/>
      <c r="AW661" s="19"/>
      <c r="AX661" s="19"/>
      <c r="AY661" s="19"/>
      <c r="AZ661" s="19"/>
    </row>
    <row r="662" ht="15.75" customHeight="1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19"/>
      <c r="AH662" s="19"/>
      <c r="AI662" s="19"/>
      <c r="AJ662" s="19"/>
      <c r="AK662" s="19"/>
      <c r="AL662" s="19"/>
      <c r="AM662" s="19"/>
      <c r="AN662" s="19"/>
      <c r="AO662" s="19"/>
      <c r="AP662" s="19"/>
      <c r="AQ662" s="19"/>
      <c r="AR662" s="19"/>
      <c r="AS662" s="19"/>
      <c r="AT662" s="19"/>
      <c r="AU662" s="19"/>
      <c r="AV662" s="19"/>
      <c r="AW662" s="19"/>
      <c r="AX662" s="19"/>
      <c r="AY662" s="19"/>
      <c r="AZ662" s="19"/>
    </row>
    <row r="663" ht="15.75" customHeight="1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  <c r="AK663" s="19"/>
      <c r="AL663" s="19"/>
      <c r="AM663" s="19"/>
      <c r="AN663" s="19"/>
      <c r="AO663" s="19"/>
      <c r="AP663" s="19"/>
      <c r="AQ663" s="19"/>
      <c r="AR663" s="19"/>
      <c r="AS663" s="19"/>
      <c r="AT663" s="19"/>
      <c r="AU663" s="19"/>
      <c r="AV663" s="19"/>
      <c r="AW663" s="19"/>
      <c r="AX663" s="19"/>
      <c r="AY663" s="19"/>
      <c r="AZ663" s="19"/>
    </row>
    <row r="664" ht="15.75" customHeight="1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  <c r="AK664" s="19"/>
      <c r="AL664" s="19"/>
      <c r="AM664" s="19"/>
      <c r="AN664" s="19"/>
      <c r="AO664" s="19"/>
      <c r="AP664" s="19"/>
      <c r="AQ664" s="19"/>
      <c r="AR664" s="19"/>
      <c r="AS664" s="19"/>
      <c r="AT664" s="19"/>
      <c r="AU664" s="19"/>
      <c r="AV664" s="19"/>
      <c r="AW664" s="19"/>
      <c r="AX664" s="19"/>
      <c r="AY664" s="19"/>
      <c r="AZ664" s="19"/>
    </row>
    <row r="665" ht="15.75" customHeight="1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  <c r="AH665" s="19"/>
      <c r="AI665" s="19"/>
      <c r="AJ665" s="19"/>
      <c r="AK665" s="19"/>
      <c r="AL665" s="19"/>
      <c r="AM665" s="19"/>
      <c r="AN665" s="19"/>
      <c r="AO665" s="19"/>
      <c r="AP665" s="19"/>
      <c r="AQ665" s="19"/>
      <c r="AR665" s="19"/>
      <c r="AS665" s="19"/>
      <c r="AT665" s="19"/>
      <c r="AU665" s="19"/>
      <c r="AV665" s="19"/>
      <c r="AW665" s="19"/>
      <c r="AX665" s="19"/>
      <c r="AY665" s="19"/>
      <c r="AZ665" s="19"/>
    </row>
    <row r="666" ht="15.75" customHeight="1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19"/>
      <c r="AH666" s="19"/>
      <c r="AI666" s="19"/>
      <c r="AJ666" s="19"/>
      <c r="AK666" s="19"/>
      <c r="AL666" s="19"/>
      <c r="AM666" s="19"/>
      <c r="AN666" s="19"/>
      <c r="AO666" s="19"/>
      <c r="AP666" s="19"/>
      <c r="AQ666" s="19"/>
      <c r="AR666" s="19"/>
      <c r="AS666" s="19"/>
      <c r="AT666" s="19"/>
      <c r="AU666" s="19"/>
      <c r="AV666" s="19"/>
      <c r="AW666" s="19"/>
      <c r="AX666" s="19"/>
      <c r="AY666" s="19"/>
      <c r="AZ666" s="19"/>
    </row>
    <row r="667" ht="15.75" customHeight="1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  <c r="AH667" s="19"/>
      <c r="AI667" s="19"/>
      <c r="AJ667" s="19"/>
      <c r="AK667" s="19"/>
      <c r="AL667" s="19"/>
      <c r="AM667" s="19"/>
      <c r="AN667" s="19"/>
      <c r="AO667" s="19"/>
      <c r="AP667" s="19"/>
      <c r="AQ667" s="19"/>
      <c r="AR667" s="19"/>
      <c r="AS667" s="19"/>
      <c r="AT667" s="19"/>
      <c r="AU667" s="19"/>
      <c r="AV667" s="19"/>
      <c r="AW667" s="19"/>
      <c r="AX667" s="19"/>
      <c r="AY667" s="19"/>
      <c r="AZ667" s="19"/>
    </row>
    <row r="668" ht="15.75" customHeight="1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  <c r="AH668" s="19"/>
      <c r="AI668" s="19"/>
      <c r="AJ668" s="19"/>
      <c r="AK668" s="19"/>
      <c r="AL668" s="19"/>
      <c r="AM668" s="19"/>
      <c r="AN668" s="19"/>
      <c r="AO668" s="19"/>
      <c r="AP668" s="19"/>
      <c r="AQ668" s="19"/>
      <c r="AR668" s="19"/>
      <c r="AS668" s="19"/>
      <c r="AT668" s="19"/>
      <c r="AU668" s="19"/>
      <c r="AV668" s="19"/>
      <c r="AW668" s="19"/>
      <c r="AX668" s="19"/>
      <c r="AY668" s="19"/>
      <c r="AZ668" s="19"/>
    </row>
    <row r="669" ht="15.75" customHeight="1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  <c r="AH669" s="19"/>
      <c r="AI669" s="19"/>
      <c r="AJ669" s="19"/>
      <c r="AK669" s="19"/>
      <c r="AL669" s="19"/>
      <c r="AM669" s="19"/>
      <c r="AN669" s="19"/>
      <c r="AO669" s="19"/>
      <c r="AP669" s="19"/>
      <c r="AQ669" s="19"/>
      <c r="AR669" s="19"/>
      <c r="AS669" s="19"/>
      <c r="AT669" s="19"/>
      <c r="AU669" s="19"/>
      <c r="AV669" s="19"/>
      <c r="AW669" s="19"/>
      <c r="AX669" s="19"/>
      <c r="AY669" s="19"/>
      <c r="AZ669" s="19"/>
    </row>
    <row r="670" ht="15.75" customHeight="1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19"/>
      <c r="AH670" s="19"/>
      <c r="AI670" s="19"/>
      <c r="AJ670" s="19"/>
      <c r="AK670" s="19"/>
      <c r="AL670" s="19"/>
      <c r="AM670" s="19"/>
      <c r="AN670" s="19"/>
      <c r="AO670" s="19"/>
      <c r="AP670" s="19"/>
      <c r="AQ670" s="19"/>
      <c r="AR670" s="19"/>
      <c r="AS670" s="19"/>
      <c r="AT670" s="19"/>
      <c r="AU670" s="19"/>
      <c r="AV670" s="19"/>
      <c r="AW670" s="19"/>
      <c r="AX670" s="19"/>
      <c r="AY670" s="19"/>
      <c r="AZ670" s="19"/>
    </row>
    <row r="671" ht="15.75" customHeight="1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  <c r="AH671" s="19"/>
      <c r="AI671" s="19"/>
      <c r="AJ671" s="19"/>
      <c r="AK671" s="19"/>
      <c r="AL671" s="19"/>
      <c r="AM671" s="19"/>
      <c r="AN671" s="19"/>
      <c r="AO671" s="19"/>
      <c r="AP671" s="19"/>
      <c r="AQ671" s="19"/>
      <c r="AR671" s="19"/>
      <c r="AS671" s="19"/>
      <c r="AT671" s="19"/>
      <c r="AU671" s="19"/>
      <c r="AV671" s="19"/>
      <c r="AW671" s="19"/>
      <c r="AX671" s="19"/>
      <c r="AY671" s="19"/>
      <c r="AZ671" s="19"/>
    </row>
    <row r="672" ht="15.75" customHeight="1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  <c r="AH672" s="19"/>
      <c r="AI672" s="19"/>
      <c r="AJ672" s="19"/>
      <c r="AK672" s="19"/>
      <c r="AL672" s="19"/>
      <c r="AM672" s="19"/>
      <c r="AN672" s="19"/>
      <c r="AO672" s="19"/>
      <c r="AP672" s="19"/>
      <c r="AQ672" s="19"/>
      <c r="AR672" s="19"/>
      <c r="AS672" s="19"/>
      <c r="AT672" s="19"/>
      <c r="AU672" s="19"/>
      <c r="AV672" s="19"/>
      <c r="AW672" s="19"/>
      <c r="AX672" s="19"/>
      <c r="AY672" s="19"/>
      <c r="AZ672" s="19"/>
    </row>
    <row r="673" ht="15.75" customHeight="1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  <c r="AI673" s="19"/>
      <c r="AJ673" s="19"/>
      <c r="AK673" s="19"/>
      <c r="AL673" s="19"/>
      <c r="AM673" s="19"/>
      <c r="AN673" s="19"/>
      <c r="AO673" s="19"/>
      <c r="AP673" s="19"/>
      <c r="AQ673" s="19"/>
      <c r="AR673" s="19"/>
      <c r="AS673" s="19"/>
      <c r="AT673" s="19"/>
      <c r="AU673" s="19"/>
      <c r="AV673" s="19"/>
      <c r="AW673" s="19"/>
      <c r="AX673" s="19"/>
      <c r="AY673" s="19"/>
      <c r="AZ673" s="19"/>
    </row>
    <row r="674" ht="15.75" customHeight="1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19"/>
      <c r="AH674" s="19"/>
      <c r="AI674" s="19"/>
      <c r="AJ674" s="19"/>
      <c r="AK674" s="19"/>
      <c r="AL674" s="19"/>
      <c r="AM674" s="19"/>
      <c r="AN674" s="19"/>
      <c r="AO674" s="19"/>
      <c r="AP674" s="19"/>
      <c r="AQ674" s="19"/>
      <c r="AR674" s="19"/>
      <c r="AS674" s="19"/>
      <c r="AT674" s="19"/>
      <c r="AU674" s="19"/>
      <c r="AV674" s="19"/>
      <c r="AW674" s="19"/>
      <c r="AX674" s="19"/>
      <c r="AY674" s="19"/>
      <c r="AZ674" s="19"/>
    </row>
    <row r="675" ht="15.75" customHeight="1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  <c r="AH675" s="19"/>
      <c r="AI675" s="19"/>
      <c r="AJ675" s="19"/>
      <c r="AK675" s="19"/>
      <c r="AL675" s="19"/>
      <c r="AM675" s="19"/>
      <c r="AN675" s="19"/>
      <c r="AO675" s="19"/>
      <c r="AP675" s="19"/>
      <c r="AQ675" s="19"/>
      <c r="AR675" s="19"/>
      <c r="AS675" s="19"/>
      <c r="AT675" s="19"/>
      <c r="AU675" s="19"/>
      <c r="AV675" s="19"/>
      <c r="AW675" s="19"/>
      <c r="AX675" s="19"/>
      <c r="AY675" s="19"/>
      <c r="AZ675" s="19"/>
    </row>
    <row r="676" ht="15.75" customHeight="1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  <c r="AH676" s="19"/>
      <c r="AI676" s="19"/>
      <c r="AJ676" s="19"/>
      <c r="AK676" s="19"/>
      <c r="AL676" s="19"/>
      <c r="AM676" s="19"/>
      <c r="AN676" s="19"/>
      <c r="AO676" s="19"/>
      <c r="AP676" s="19"/>
      <c r="AQ676" s="19"/>
      <c r="AR676" s="19"/>
      <c r="AS676" s="19"/>
      <c r="AT676" s="19"/>
      <c r="AU676" s="19"/>
      <c r="AV676" s="19"/>
      <c r="AW676" s="19"/>
      <c r="AX676" s="19"/>
      <c r="AY676" s="19"/>
      <c r="AZ676" s="19"/>
    </row>
    <row r="677" ht="15.75" customHeight="1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  <c r="AH677" s="19"/>
      <c r="AI677" s="19"/>
      <c r="AJ677" s="19"/>
      <c r="AK677" s="19"/>
      <c r="AL677" s="19"/>
      <c r="AM677" s="19"/>
      <c r="AN677" s="19"/>
      <c r="AO677" s="19"/>
      <c r="AP677" s="19"/>
      <c r="AQ677" s="19"/>
      <c r="AR677" s="19"/>
      <c r="AS677" s="19"/>
      <c r="AT677" s="19"/>
      <c r="AU677" s="19"/>
      <c r="AV677" s="19"/>
      <c r="AW677" s="19"/>
      <c r="AX677" s="19"/>
      <c r="AY677" s="19"/>
      <c r="AZ677" s="19"/>
    </row>
    <row r="678" ht="15.75" customHeight="1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19"/>
      <c r="AH678" s="19"/>
      <c r="AI678" s="19"/>
      <c r="AJ678" s="19"/>
      <c r="AK678" s="19"/>
      <c r="AL678" s="19"/>
      <c r="AM678" s="19"/>
      <c r="AN678" s="19"/>
      <c r="AO678" s="19"/>
      <c r="AP678" s="19"/>
      <c r="AQ678" s="19"/>
      <c r="AR678" s="19"/>
      <c r="AS678" s="19"/>
      <c r="AT678" s="19"/>
      <c r="AU678" s="19"/>
      <c r="AV678" s="19"/>
      <c r="AW678" s="19"/>
      <c r="AX678" s="19"/>
      <c r="AY678" s="19"/>
      <c r="AZ678" s="19"/>
    </row>
    <row r="679" ht="15.75" customHeight="1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9"/>
      <c r="AJ679" s="19"/>
      <c r="AK679" s="19"/>
      <c r="AL679" s="19"/>
      <c r="AM679" s="19"/>
      <c r="AN679" s="19"/>
      <c r="AO679" s="19"/>
      <c r="AP679" s="19"/>
      <c r="AQ679" s="19"/>
      <c r="AR679" s="19"/>
      <c r="AS679" s="19"/>
      <c r="AT679" s="19"/>
      <c r="AU679" s="19"/>
      <c r="AV679" s="19"/>
      <c r="AW679" s="19"/>
      <c r="AX679" s="19"/>
      <c r="AY679" s="19"/>
      <c r="AZ679" s="19"/>
    </row>
    <row r="680" ht="15.75" customHeight="1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  <c r="AH680" s="19"/>
      <c r="AI680" s="19"/>
      <c r="AJ680" s="19"/>
      <c r="AK680" s="19"/>
      <c r="AL680" s="19"/>
      <c r="AM680" s="19"/>
      <c r="AN680" s="19"/>
      <c r="AO680" s="19"/>
      <c r="AP680" s="19"/>
      <c r="AQ680" s="19"/>
      <c r="AR680" s="19"/>
      <c r="AS680" s="19"/>
      <c r="AT680" s="19"/>
      <c r="AU680" s="19"/>
      <c r="AV680" s="19"/>
      <c r="AW680" s="19"/>
      <c r="AX680" s="19"/>
      <c r="AY680" s="19"/>
      <c r="AZ680" s="19"/>
    </row>
    <row r="681" ht="15.75" customHeight="1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  <c r="AH681" s="19"/>
      <c r="AI681" s="19"/>
      <c r="AJ681" s="19"/>
      <c r="AK681" s="19"/>
      <c r="AL681" s="19"/>
      <c r="AM681" s="19"/>
      <c r="AN681" s="19"/>
      <c r="AO681" s="19"/>
      <c r="AP681" s="19"/>
      <c r="AQ681" s="19"/>
      <c r="AR681" s="19"/>
      <c r="AS681" s="19"/>
      <c r="AT681" s="19"/>
      <c r="AU681" s="19"/>
      <c r="AV681" s="19"/>
      <c r="AW681" s="19"/>
      <c r="AX681" s="19"/>
      <c r="AY681" s="19"/>
      <c r="AZ681" s="19"/>
    </row>
    <row r="682" ht="15.75" customHeight="1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19"/>
      <c r="AH682" s="19"/>
      <c r="AI682" s="19"/>
      <c r="AJ682" s="19"/>
      <c r="AK682" s="19"/>
      <c r="AL682" s="19"/>
      <c r="AM682" s="19"/>
      <c r="AN682" s="19"/>
      <c r="AO682" s="19"/>
      <c r="AP682" s="19"/>
      <c r="AQ682" s="19"/>
      <c r="AR682" s="19"/>
      <c r="AS682" s="19"/>
      <c r="AT682" s="19"/>
      <c r="AU682" s="19"/>
      <c r="AV682" s="19"/>
      <c r="AW682" s="19"/>
      <c r="AX682" s="19"/>
      <c r="AY682" s="19"/>
      <c r="AZ682" s="19"/>
    </row>
    <row r="683" ht="15.75" customHeight="1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  <c r="AH683" s="19"/>
      <c r="AI683" s="19"/>
      <c r="AJ683" s="19"/>
      <c r="AK683" s="19"/>
      <c r="AL683" s="19"/>
      <c r="AM683" s="19"/>
      <c r="AN683" s="19"/>
      <c r="AO683" s="19"/>
      <c r="AP683" s="19"/>
      <c r="AQ683" s="19"/>
      <c r="AR683" s="19"/>
      <c r="AS683" s="19"/>
      <c r="AT683" s="19"/>
      <c r="AU683" s="19"/>
      <c r="AV683" s="19"/>
      <c r="AW683" s="19"/>
      <c r="AX683" s="19"/>
      <c r="AY683" s="19"/>
      <c r="AZ683" s="19"/>
    </row>
    <row r="684" ht="15.75" customHeight="1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  <c r="AH684" s="19"/>
      <c r="AI684" s="19"/>
      <c r="AJ684" s="19"/>
      <c r="AK684" s="19"/>
      <c r="AL684" s="19"/>
      <c r="AM684" s="19"/>
      <c r="AN684" s="19"/>
      <c r="AO684" s="19"/>
      <c r="AP684" s="19"/>
      <c r="AQ684" s="19"/>
      <c r="AR684" s="19"/>
      <c r="AS684" s="19"/>
      <c r="AT684" s="19"/>
      <c r="AU684" s="19"/>
      <c r="AV684" s="19"/>
      <c r="AW684" s="19"/>
      <c r="AX684" s="19"/>
      <c r="AY684" s="19"/>
      <c r="AZ684" s="19"/>
    </row>
    <row r="685" ht="15.75" customHeight="1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  <c r="AH685" s="19"/>
      <c r="AI685" s="19"/>
      <c r="AJ685" s="19"/>
      <c r="AK685" s="19"/>
      <c r="AL685" s="19"/>
      <c r="AM685" s="19"/>
      <c r="AN685" s="19"/>
      <c r="AO685" s="19"/>
      <c r="AP685" s="19"/>
      <c r="AQ685" s="19"/>
      <c r="AR685" s="19"/>
      <c r="AS685" s="19"/>
      <c r="AT685" s="19"/>
      <c r="AU685" s="19"/>
      <c r="AV685" s="19"/>
      <c r="AW685" s="19"/>
      <c r="AX685" s="19"/>
      <c r="AY685" s="19"/>
      <c r="AZ685" s="19"/>
    </row>
    <row r="686" ht="15.75" customHeight="1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19"/>
      <c r="AG686" s="19"/>
      <c r="AH686" s="19"/>
      <c r="AI686" s="19"/>
      <c r="AJ686" s="19"/>
      <c r="AK686" s="19"/>
      <c r="AL686" s="19"/>
      <c r="AM686" s="19"/>
      <c r="AN686" s="19"/>
      <c r="AO686" s="19"/>
      <c r="AP686" s="19"/>
      <c r="AQ686" s="19"/>
      <c r="AR686" s="19"/>
      <c r="AS686" s="19"/>
      <c r="AT686" s="19"/>
      <c r="AU686" s="19"/>
      <c r="AV686" s="19"/>
      <c r="AW686" s="19"/>
      <c r="AX686" s="19"/>
      <c r="AY686" s="19"/>
      <c r="AZ686" s="19"/>
    </row>
    <row r="687" ht="15.75" customHeight="1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  <c r="AH687" s="19"/>
      <c r="AI687" s="19"/>
      <c r="AJ687" s="19"/>
      <c r="AK687" s="19"/>
      <c r="AL687" s="19"/>
      <c r="AM687" s="19"/>
      <c r="AN687" s="19"/>
      <c r="AO687" s="19"/>
      <c r="AP687" s="19"/>
      <c r="AQ687" s="19"/>
      <c r="AR687" s="19"/>
      <c r="AS687" s="19"/>
      <c r="AT687" s="19"/>
      <c r="AU687" s="19"/>
      <c r="AV687" s="19"/>
      <c r="AW687" s="19"/>
      <c r="AX687" s="19"/>
      <c r="AY687" s="19"/>
      <c r="AZ687" s="19"/>
    </row>
    <row r="688" ht="15.75" customHeight="1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  <c r="AI688" s="19"/>
      <c r="AJ688" s="19"/>
      <c r="AK688" s="19"/>
      <c r="AL688" s="19"/>
      <c r="AM688" s="19"/>
      <c r="AN688" s="19"/>
      <c r="AO688" s="19"/>
      <c r="AP688" s="19"/>
      <c r="AQ688" s="19"/>
      <c r="AR688" s="19"/>
      <c r="AS688" s="19"/>
      <c r="AT688" s="19"/>
      <c r="AU688" s="19"/>
      <c r="AV688" s="19"/>
      <c r="AW688" s="19"/>
      <c r="AX688" s="19"/>
      <c r="AY688" s="19"/>
      <c r="AZ688" s="19"/>
    </row>
    <row r="689" ht="15.75" customHeight="1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  <c r="AH689" s="19"/>
      <c r="AI689" s="19"/>
      <c r="AJ689" s="19"/>
      <c r="AK689" s="19"/>
      <c r="AL689" s="19"/>
      <c r="AM689" s="19"/>
      <c r="AN689" s="19"/>
      <c r="AO689" s="19"/>
      <c r="AP689" s="19"/>
      <c r="AQ689" s="19"/>
      <c r="AR689" s="19"/>
      <c r="AS689" s="19"/>
      <c r="AT689" s="19"/>
      <c r="AU689" s="19"/>
      <c r="AV689" s="19"/>
      <c r="AW689" s="19"/>
      <c r="AX689" s="19"/>
      <c r="AY689" s="19"/>
      <c r="AZ689" s="19"/>
    </row>
    <row r="690" ht="15.75" customHeight="1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  <c r="AG690" s="19"/>
      <c r="AH690" s="19"/>
      <c r="AI690" s="19"/>
      <c r="AJ690" s="19"/>
      <c r="AK690" s="19"/>
      <c r="AL690" s="19"/>
      <c r="AM690" s="19"/>
      <c r="AN690" s="19"/>
      <c r="AO690" s="19"/>
      <c r="AP690" s="19"/>
      <c r="AQ690" s="19"/>
      <c r="AR690" s="19"/>
      <c r="AS690" s="19"/>
      <c r="AT690" s="19"/>
      <c r="AU690" s="19"/>
      <c r="AV690" s="19"/>
      <c r="AW690" s="19"/>
      <c r="AX690" s="19"/>
      <c r="AY690" s="19"/>
      <c r="AZ690" s="19"/>
    </row>
    <row r="691" ht="15.75" customHeight="1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  <c r="AH691" s="19"/>
      <c r="AI691" s="19"/>
      <c r="AJ691" s="19"/>
      <c r="AK691" s="19"/>
      <c r="AL691" s="19"/>
      <c r="AM691" s="19"/>
      <c r="AN691" s="19"/>
      <c r="AO691" s="19"/>
      <c r="AP691" s="19"/>
      <c r="AQ691" s="19"/>
      <c r="AR691" s="19"/>
      <c r="AS691" s="19"/>
      <c r="AT691" s="19"/>
      <c r="AU691" s="19"/>
      <c r="AV691" s="19"/>
      <c r="AW691" s="19"/>
      <c r="AX691" s="19"/>
      <c r="AY691" s="19"/>
      <c r="AZ691" s="19"/>
    </row>
    <row r="692" ht="15.75" customHeight="1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  <c r="AH692" s="19"/>
      <c r="AI692" s="19"/>
      <c r="AJ692" s="19"/>
      <c r="AK692" s="19"/>
      <c r="AL692" s="19"/>
      <c r="AM692" s="19"/>
      <c r="AN692" s="19"/>
      <c r="AO692" s="19"/>
      <c r="AP692" s="19"/>
      <c r="AQ692" s="19"/>
      <c r="AR692" s="19"/>
      <c r="AS692" s="19"/>
      <c r="AT692" s="19"/>
      <c r="AU692" s="19"/>
      <c r="AV692" s="19"/>
      <c r="AW692" s="19"/>
      <c r="AX692" s="19"/>
      <c r="AY692" s="19"/>
      <c r="AZ692" s="19"/>
    </row>
    <row r="693" ht="15.75" customHeight="1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  <c r="AH693" s="19"/>
      <c r="AI693" s="19"/>
      <c r="AJ693" s="19"/>
      <c r="AK693" s="19"/>
      <c r="AL693" s="19"/>
      <c r="AM693" s="19"/>
      <c r="AN693" s="19"/>
      <c r="AO693" s="19"/>
      <c r="AP693" s="19"/>
      <c r="AQ693" s="19"/>
      <c r="AR693" s="19"/>
      <c r="AS693" s="19"/>
      <c r="AT693" s="19"/>
      <c r="AU693" s="19"/>
      <c r="AV693" s="19"/>
      <c r="AW693" s="19"/>
      <c r="AX693" s="19"/>
      <c r="AY693" s="19"/>
      <c r="AZ693" s="19"/>
    </row>
    <row r="694" ht="15.75" customHeight="1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19"/>
      <c r="AH694" s="19"/>
      <c r="AI694" s="19"/>
      <c r="AJ694" s="19"/>
      <c r="AK694" s="19"/>
      <c r="AL694" s="19"/>
      <c r="AM694" s="19"/>
      <c r="AN694" s="19"/>
      <c r="AO694" s="19"/>
      <c r="AP694" s="19"/>
      <c r="AQ694" s="19"/>
      <c r="AR694" s="19"/>
      <c r="AS694" s="19"/>
      <c r="AT694" s="19"/>
      <c r="AU694" s="19"/>
      <c r="AV694" s="19"/>
      <c r="AW694" s="19"/>
      <c r="AX694" s="19"/>
      <c r="AY694" s="19"/>
      <c r="AZ694" s="19"/>
    </row>
    <row r="695" ht="15.75" customHeight="1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  <c r="AH695" s="19"/>
      <c r="AI695" s="19"/>
      <c r="AJ695" s="19"/>
      <c r="AK695" s="19"/>
      <c r="AL695" s="19"/>
      <c r="AM695" s="19"/>
      <c r="AN695" s="19"/>
      <c r="AO695" s="19"/>
      <c r="AP695" s="19"/>
      <c r="AQ695" s="19"/>
      <c r="AR695" s="19"/>
      <c r="AS695" s="19"/>
      <c r="AT695" s="19"/>
      <c r="AU695" s="19"/>
      <c r="AV695" s="19"/>
      <c r="AW695" s="19"/>
      <c r="AX695" s="19"/>
      <c r="AY695" s="19"/>
      <c r="AZ695" s="19"/>
    </row>
    <row r="696" ht="15.75" customHeight="1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  <c r="AH696" s="19"/>
      <c r="AI696" s="19"/>
      <c r="AJ696" s="19"/>
      <c r="AK696" s="19"/>
      <c r="AL696" s="19"/>
      <c r="AM696" s="19"/>
      <c r="AN696" s="19"/>
      <c r="AO696" s="19"/>
      <c r="AP696" s="19"/>
      <c r="AQ696" s="19"/>
      <c r="AR696" s="19"/>
      <c r="AS696" s="19"/>
      <c r="AT696" s="19"/>
      <c r="AU696" s="19"/>
      <c r="AV696" s="19"/>
      <c r="AW696" s="19"/>
      <c r="AX696" s="19"/>
      <c r="AY696" s="19"/>
      <c r="AZ696" s="19"/>
    </row>
    <row r="697" ht="15.75" customHeight="1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  <c r="AH697" s="19"/>
      <c r="AI697" s="19"/>
      <c r="AJ697" s="19"/>
      <c r="AK697" s="19"/>
      <c r="AL697" s="19"/>
      <c r="AM697" s="19"/>
      <c r="AN697" s="19"/>
      <c r="AO697" s="19"/>
      <c r="AP697" s="19"/>
      <c r="AQ697" s="19"/>
      <c r="AR697" s="19"/>
      <c r="AS697" s="19"/>
      <c r="AT697" s="19"/>
      <c r="AU697" s="19"/>
      <c r="AV697" s="19"/>
      <c r="AW697" s="19"/>
      <c r="AX697" s="19"/>
      <c r="AY697" s="19"/>
      <c r="AZ697" s="19"/>
    </row>
    <row r="698" ht="15.75" customHeight="1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19"/>
      <c r="AH698" s="19"/>
      <c r="AI698" s="19"/>
      <c r="AJ698" s="19"/>
      <c r="AK698" s="19"/>
      <c r="AL698" s="19"/>
      <c r="AM698" s="19"/>
      <c r="AN698" s="19"/>
      <c r="AO698" s="19"/>
      <c r="AP698" s="19"/>
      <c r="AQ698" s="19"/>
      <c r="AR698" s="19"/>
      <c r="AS698" s="19"/>
      <c r="AT698" s="19"/>
      <c r="AU698" s="19"/>
      <c r="AV698" s="19"/>
      <c r="AW698" s="19"/>
      <c r="AX698" s="19"/>
      <c r="AY698" s="19"/>
      <c r="AZ698" s="19"/>
    </row>
    <row r="699" ht="15.75" customHeight="1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  <c r="AH699" s="19"/>
      <c r="AI699" s="19"/>
      <c r="AJ699" s="19"/>
      <c r="AK699" s="19"/>
      <c r="AL699" s="19"/>
      <c r="AM699" s="19"/>
      <c r="AN699" s="19"/>
      <c r="AO699" s="19"/>
      <c r="AP699" s="19"/>
      <c r="AQ699" s="19"/>
      <c r="AR699" s="19"/>
      <c r="AS699" s="19"/>
      <c r="AT699" s="19"/>
      <c r="AU699" s="19"/>
      <c r="AV699" s="19"/>
      <c r="AW699" s="19"/>
      <c r="AX699" s="19"/>
      <c r="AY699" s="19"/>
      <c r="AZ699" s="19"/>
    </row>
    <row r="700" ht="15.75" customHeight="1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  <c r="AH700" s="19"/>
      <c r="AI700" s="19"/>
      <c r="AJ700" s="19"/>
      <c r="AK700" s="19"/>
      <c r="AL700" s="19"/>
      <c r="AM700" s="19"/>
      <c r="AN700" s="19"/>
      <c r="AO700" s="19"/>
      <c r="AP700" s="19"/>
      <c r="AQ700" s="19"/>
      <c r="AR700" s="19"/>
      <c r="AS700" s="19"/>
      <c r="AT700" s="19"/>
      <c r="AU700" s="19"/>
      <c r="AV700" s="19"/>
      <c r="AW700" s="19"/>
      <c r="AX700" s="19"/>
      <c r="AY700" s="19"/>
      <c r="AZ700" s="19"/>
    </row>
    <row r="701" ht="15.75" customHeight="1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  <c r="AH701" s="19"/>
      <c r="AI701" s="19"/>
      <c r="AJ701" s="19"/>
      <c r="AK701" s="19"/>
      <c r="AL701" s="19"/>
      <c r="AM701" s="19"/>
      <c r="AN701" s="19"/>
      <c r="AO701" s="19"/>
      <c r="AP701" s="19"/>
      <c r="AQ701" s="19"/>
      <c r="AR701" s="19"/>
      <c r="AS701" s="19"/>
      <c r="AT701" s="19"/>
      <c r="AU701" s="19"/>
      <c r="AV701" s="19"/>
      <c r="AW701" s="19"/>
      <c r="AX701" s="19"/>
      <c r="AY701" s="19"/>
      <c r="AZ701" s="19"/>
    </row>
    <row r="702" ht="15.75" customHeight="1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  <c r="AG702" s="19"/>
      <c r="AH702" s="19"/>
      <c r="AI702" s="19"/>
      <c r="AJ702" s="19"/>
      <c r="AK702" s="19"/>
      <c r="AL702" s="19"/>
      <c r="AM702" s="19"/>
      <c r="AN702" s="19"/>
      <c r="AO702" s="19"/>
      <c r="AP702" s="19"/>
      <c r="AQ702" s="19"/>
      <c r="AR702" s="19"/>
      <c r="AS702" s="19"/>
      <c r="AT702" s="19"/>
      <c r="AU702" s="19"/>
      <c r="AV702" s="19"/>
      <c r="AW702" s="19"/>
      <c r="AX702" s="19"/>
      <c r="AY702" s="19"/>
      <c r="AZ702" s="19"/>
    </row>
    <row r="703" ht="15.75" customHeight="1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  <c r="AI703" s="19"/>
      <c r="AJ703" s="19"/>
      <c r="AK703" s="19"/>
      <c r="AL703" s="19"/>
      <c r="AM703" s="19"/>
      <c r="AN703" s="19"/>
      <c r="AO703" s="19"/>
      <c r="AP703" s="19"/>
      <c r="AQ703" s="19"/>
      <c r="AR703" s="19"/>
      <c r="AS703" s="19"/>
      <c r="AT703" s="19"/>
      <c r="AU703" s="19"/>
      <c r="AV703" s="19"/>
      <c r="AW703" s="19"/>
      <c r="AX703" s="19"/>
      <c r="AY703" s="19"/>
      <c r="AZ703" s="19"/>
    </row>
    <row r="704" ht="15.75" customHeight="1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  <c r="AH704" s="19"/>
      <c r="AI704" s="19"/>
      <c r="AJ704" s="19"/>
      <c r="AK704" s="19"/>
      <c r="AL704" s="19"/>
      <c r="AM704" s="19"/>
      <c r="AN704" s="19"/>
      <c r="AO704" s="19"/>
      <c r="AP704" s="19"/>
      <c r="AQ704" s="19"/>
      <c r="AR704" s="19"/>
      <c r="AS704" s="19"/>
      <c r="AT704" s="19"/>
      <c r="AU704" s="19"/>
      <c r="AV704" s="19"/>
      <c r="AW704" s="19"/>
      <c r="AX704" s="19"/>
      <c r="AY704" s="19"/>
      <c r="AZ704" s="19"/>
    </row>
    <row r="705" ht="15.75" customHeight="1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  <c r="AH705" s="19"/>
      <c r="AI705" s="19"/>
      <c r="AJ705" s="19"/>
      <c r="AK705" s="19"/>
      <c r="AL705" s="19"/>
      <c r="AM705" s="19"/>
      <c r="AN705" s="19"/>
      <c r="AO705" s="19"/>
      <c r="AP705" s="19"/>
      <c r="AQ705" s="19"/>
      <c r="AR705" s="19"/>
      <c r="AS705" s="19"/>
      <c r="AT705" s="19"/>
      <c r="AU705" s="19"/>
      <c r="AV705" s="19"/>
      <c r="AW705" s="19"/>
      <c r="AX705" s="19"/>
      <c r="AY705" s="19"/>
      <c r="AZ705" s="19"/>
    </row>
    <row r="706" ht="15.75" customHeight="1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19"/>
      <c r="AH706" s="19"/>
      <c r="AI706" s="19"/>
      <c r="AJ706" s="19"/>
      <c r="AK706" s="19"/>
      <c r="AL706" s="19"/>
      <c r="AM706" s="19"/>
      <c r="AN706" s="19"/>
      <c r="AO706" s="19"/>
      <c r="AP706" s="19"/>
      <c r="AQ706" s="19"/>
      <c r="AR706" s="19"/>
      <c r="AS706" s="19"/>
      <c r="AT706" s="19"/>
      <c r="AU706" s="19"/>
      <c r="AV706" s="19"/>
      <c r="AW706" s="19"/>
      <c r="AX706" s="19"/>
      <c r="AY706" s="19"/>
      <c r="AZ706" s="19"/>
    </row>
    <row r="707" ht="15.75" customHeight="1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  <c r="AH707" s="19"/>
      <c r="AI707" s="19"/>
      <c r="AJ707" s="19"/>
      <c r="AK707" s="19"/>
      <c r="AL707" s="19"/>
      <c r="AM707" s="19"/>
      <c r="AN707" s="19"/>
      <c r="AO707" s="19"/>
      <c r="AP707" s="19"/>
      <c r="AQ707" s="19"/>
      <c r="AR707" s="19"/>
      <c r="AS707" s="19"/>
      <c r="AT707" s="19"/>
      <c r="AU707" s="19"/>
      <c r="AV707" s="19"/>
      <c r="AW707" s="19"/>
      <c r="AX707" s="19"/>
      <c r="AY707" s="19"/>
      <c r="AZ707" s="19"/>
    </row>
    <row r="708" ht="15.75" customHeight="1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  <c r="AI708" s="19"/>
      <c r="AJ708" s="19"/>
      <c r="AK708" s="19"/>
      <c r="AL708" s="19"/>
      <c r="AM708" s="19"/>
      <c r="AN708" s="19"/>
      <c r="AO708" s="19"/>
      <c r="AP708" s="19"/>
      <c r="AQ708" s="19"/>
      <c r="AR708" s="19"/>
      <c r="AS708" s="19"/>
      <c r="AT708" s="19"/>
      <c r="AU708" s="19"/>
      <c r="AV708" s="19"/>
      <c r="AW708" s="19"/>
      <c r="AX708" s="19"/>
      <c r="AY708" s="19"/>
      <c r="AZ708" s="19"/>
    </row>
    <row r="709" ht="15.75" customHeight="1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9"/>
      <c r="AJ709" s="19"/>
      <c r="AK709" s="19"/>
      <c r="AL709" s="19"/>
      <c r="AM709" s="19"/>
      <c r="AN709" s="19"/>
      <c r="AO709" s="19"/>
      <c r="AP709" s="19"/>
      <c r="AQ709" s="19"/>
      <c r="AR709" s="19"/>
      <c r="AS709" s="19"/>
      <c r="AT709" s="19"/>
      <c r="AU709" s="19"/>
      <c r="AV709" s="19"/>
      <c r="AW709" s="19"/>
      <c r="AX709" s="19"/>
      <c r="AY709" s="19"/>
      <c r="AZ709" s="19"/>
    </row>
    <row r="710" ht="15.75" customHeight="1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  <c r="AG710" s="19"/>
      <c r="AH710" s="19"/>
      <c r="AI710" s="19"/>
      <c r="AJ710" s="19"/>
      <c r="AK710" s="19"/>
      <c r="AL710" s="19"/>
      <c r="AM710" s="19"/>
      <c r="AN710" s="19"/>
      <c r="AO710" s="19"/>
      <c r="AP710" s="19"/>
      <c r="AQ710" s="19"/>
      <c r="AR710" s="19"/>
      <c r="AS710" s="19"/>
      <c r="AT710" s="19"/>
      <c r="AU710" s="19"/>
      <c r="AV710" s="19"/>
      <c r="AW710" s="19"/>
      <c r="AX710" s="19"/>
      <c r="AY710" s="19"/>
      <c r="AZ710" s="19"/>
    </row>
    <row r="711" ht="15.75" customHeight="1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  <c r="AH711" s="19"/>
      <c r="AI711" s="19"/>
      <c r="AJ711" s="19"/>
      <c r="AK711" s="19"/>
      <c r="AL711" s="19"/>
      <c r="AM711" s="19"/>
      <c r="AN711" s="19"/>
      <c r="AO711" s="19"/>
      <c r="AP711" s="19"/>
      <c r="AQ711" s="19"/>
      <c r="AR711" s="19"/>
      <c r="AS711" s="19"/>
      <c r="AT711" s="19"/>
      <c r="AU711" s="19"/>
      <c r="AV711" s="19"/>
      <c r="AW711" s="19"/>
      <c r="AX711" s="19"/>
      <c r="AY711" s="19"/>
      <c r="AZ711" s="19"/>
    </row>
    <row r="712" ht="15.75" customHeight="1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  <c r="AH712" s="19"/>
      <c r="AI712" s="19"/>
      <c r="AJ712" s="19"/>
      <c r="AK712" s="19"/>
      <c r="AL712" s="19"/>
      <c r="AM712" s="19"/>
      <c r="AN712" s="19"/>
      <c r="AO712" s="19"/>
      <c r="AP712" s="19"/>
      <c r="AQ712" s="19"/>
      <c r="AR712" s="19"/>
      <c r="AS712" s="19"/>
      <c r="AT712" s="19"/>
      <c r="AU712" s="19"/>
      <c r="AV712" s="19"/>
      <c r="AW712" s="19"/>
      <c r="AX712" s="19"/>
      <c r="AY712" s="19"/>
      <c r="AZ712" s="19"/>
    </row>
    <row r="713" ht="15.75" customHeight="1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  <c r="AI713" s="19"/>
      <c r="AJ713" s="19"/>
      <c r="AK713" s="19"/>
      <c r="AL713" s="19"/>
      <c r="AM713" s="19"/>
      <c r="AN713" s="19"/>
      <c r="AO713" s="19"/>
      <c r="AP713" s="19"/>
      <c r="AQ713" s="19"/>
      <c r="AR713" s="19"/>
      <c r="AS713" s="19"/>
      <c r="AT713" s="19"/>
      <c r="AU713" s="19"/>
      <c r="AV713" s="19"/>
      <c r="AW713" s="19"/>
      <c r="AX713" s="19"/>
      <c r="AY713" s="19"/>
      <c r="AZ713" s="19"/>
    </row>
    <row r="714" ht="15.75" customHeight="1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19"/>
      <c r="AH714" s="19"/>
      <c r="AI714" s="19"/>
      <c r="AJ714" s="19"/>
      <c r="AK714" s="19"/>
      <c r="AL714" s="19"/>
      <c r="AM714" s="19"/>
      <c r="AN714" s="19"/>
      <c r="AO714" s="19"/>
      <c r="AP714" s="19"/>
      <c r="AQ714" s="19"/>
      <c r="AR714" s="19"/>
      <c r="AS714" s="19"/>
      <c r="AT714" s="19"/>
      <c r="AU714" s="19"/>
      <c r="AV714" s="19"/>
      <c r="AW714" s="19"/>
      <c r="AX714" s="19"/>
      <c r="AY714" s="19"/>
      <c r="AZ714" s="19"/>
    </row>
    <row r="715" ht="15.75" customHeight="1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  <c r="AH715" s="19"/>
      <c r="AI715" s="19"/>
      <c r="AJ715" s="19"/>
      <c r="AK715" s="19"/>
      <c r="AL715" s="19"/>
      <c r="AM715" s="19"/>
      <c r="AN715" s="19"/>
      <c r="AO715" s="19"/>
      <c r="AP715" s="19"/>
      <c r="AQ715" s="19"/>
      <c r="AR715" s="19"/>
      <c r="AS715" s="19"/>
      <c r="AT715" s="19"/>
      <c r="AU715" s="19"/>
      <c r="AV715" s="19"/>
      <c r="AW715" s="19"/>
      <c r="AX715" s="19"/>
      <c r="AY715" s="19"/>
      <c r="AZ715" s="19"/>
    </row>
    <row r="716" ht="15.75" customHeight="1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19"/>
      <c r="AH716" s="19"/>
      <c r="AI716" s="19"/>
      <c r="AJ716" s="19"/>
      <c r="AK716" s="19"/>
      <c r="AL716" s="19"/>
      <c r="AM716" s="19"/>
      <c r="AN716" s="19"/>
      <c r="AO716" s="19"/>
      <c r="AP716" s="19"/>
      <c r="AQ716" s="19"/>
      <c r="AR716" s="19"/>
      <c r="AS716" s="19"/>
      <c r="AT716" s="19"/>
      <c r="AU716" s="19"/>
      <c r="AV716" s="19"/>
      <c r="AW716" s="19"/>
      <c r="AX716" s="19"/>
      <c r="AY716" s="19"/>
      <c r="AZ716" s="19"/>
    </row>
    <row r="717" ht="15.75" customHeight="1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  <c r="AH717" s="19"/>
      <c r="AI717" s="19"/>
      <c r="AJ717" s="19"/>
      <c r="AK717" s="19"/>
      <c r="AL717" s="19"/>
      <c r="AM717" s="19"/>
      <c r="AN717" s="19"/>
      <c r="AO717" s="19"/>
      <c r="AP717" s="19"/>
      <c r="AQ717" s="19"/>
      <c r="AR717" s="19"/>
      <c r="AS717" s="19"/>
      <c r="AT717" s="19"/>
      <c r="AU717" s="19"/>
      <c r="AV717" s="19"/>
      <c r="AW717" s="19"/>
      <c r="AX717" s="19"/>
      <c r="AY717" s="19"/>
      <c r="AZ717" s="19"/>
    </row>
    <row r="718" ht="15.75" customHeight="1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19"/>
      <c r="AH718" s="19"/>
      <c r="AI718" s="19"/>
      <c r="AJ718" s="19"/>
      <c r="AK718" s="19"/>
      <c r="AL718" s="19"/>
      <c r="AM718" s="19"/>
      <c r="AN718" s="19"/>
      <c r="AO718" s="19"/>
      <c r="AP718" s="19"/>
      <c r="AQ718" s="19"/>
      <c r="AR718" s="19"/>
      <c r="AS718" s="19"/>
      <c r="AT718" s="19"/>
      <c r="AU718" s="19"/>
      <c r="AV718" s="19"/>
      <c r="AW718" s="19"/>
      <c r="AX718" s="19"/>
      <c r="AY718" s="19"/>
      <c r="AZ718" s="19"/>
    </row>
    <row r="719" ht="15.75" customHeight="1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  <c r="AI719" s="19"/>
      <c r="AJ719" s="19"/>
      <c r="AK719" s="19"/>
      <c r="AL719" s="19"/>
      <c r="AM719" s="19"/>
      <c r="AN719" s="19"/>
      <c r="AO719" s="19"/>
      <c r="AP719" s="19"/>
      <c r="AQ719" s="19"/>
      <c r="AR719" s="19"/>
      <c r="AS719" s="19"/>
      <c r="AT719" s="19"/>
      <c r="AU719" s="19"/>
      <c r="AV719" s="19"/>
      <c r="AW719" s="19"/>
      <c r="AX719" s="19"/>
      <c r="AY719" s="19"/>
      <c r="AZ719" s="19"/>
    </row>
    <row r="720" ht="15.75" customHeight="1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  <c r="AI720" s="19"/>
      <c r="AJ720" s="19"/>
      <c r="AK720" s="19"/>
      <c r="AL720" s="19"/>
      <c r="AM720" s="19"/>
      <c r="AN720" s="19"/>
      <c r="AO720" s="19"/>
      <c r="AP720" s="19"/>
      <c r="AQ720" s="19"/>
      <c r="AR720" s="19"/>
      <c r="AS720" s="19"/>
      <c r="AT720" s="19"/>
      <c r="AU720" s="19"/>
      <c r="AV720" s="19"/>
      <c r="AW720" s="19"/>
      <c r="AX720" s="19"/>
      <c r="AY720" s="19"/>
      <c r="AZ720" s="19"/>
    </row>
    <row r="721" ht="15.75" customHeight="1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  <c r="AH721" s="19"/>
      <c r="AI721" s="19"/>
      <c r="AJ721" s="19"/>
      <c r="AK721" s="19"/>
      <c r="AL721" s="19"/>
      <c r="AM721" s="19"/>
      <c r="AN721" s="19"/>
      <c r="AO721" s="19"/>
      <c r="AP721" s="19"/>
      <c r="AQ721" s="19"/>
      <c r="AR721" s="19"/>
      <c r="AS721" s="19"/>
      <c r="AT721" s="19"/>
      <c r="AU721" s="19"/>
      <c r="AV721" s="19"/>
      <c r="AW721" s="19"/>
      <c r="AX721" s="19"/>
      <c r="AY721" s="19"/>
      <c r="AZ721" s="19"/>
    </row>
    <row r="722" ht="15.75" customHeight="1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19"/>
      <c r="AG722" s="19"/>
      <c r="AH722" s="19"/>
      <c r="AI722" s="19"/>
      <c r="AJ722" s="19"/>
      <c r="AK722" s="19"/>
      <c r="AL722" s="19"/>
      <c r="AM722" s="19"/>
      <c r="AN722" s="19"/>
      <c r="AO722" s="19"/>
      <c r="AP722" s="19"/>
      <c r="AQ722" s="19"/>
      <c r="AR722" s="19"/>
      <c r="AS722" s="19"/>
      <c r="AT722" s="19"/>
      <c r="AU722" s="19"/>
      <c r="AV722" s="19"/>
      <c r="AW722" s="19"/>
      <c r="AX722" s="19"/>
      <c r="AY722" s="19"/>
      <c r="AZ722" s="19"/>
    </row>
    <row r="723" ht="15.75" customHeight="1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  <c r="AI723" s="19"/>
      <c r="AJ723" s="19"/>
      <c r="AK723" s="19"/>
      <c r="AL723" s="19"/>
      <c r="AM723" s="19"/>
      <c r="AN723" s="19"/>
      <c r="AO723" s="19"/>
      <c r="AP723" s="19"/>
      <c r="AQ723" s="19"/>
      <c r="AR723" s="19"/>
      <c r="AS723" s="19"/>
      <c r="AT723" s="19"/>
      <c r="AU723" s="19"/>
      <c r="AV723" s="19"/>
      <c r="AW723" s="19"/>
      <c r="AX723" s="19"/>
      <c r="AY723" s="19"/>
      <c r="AZ723" s="19"/>
    </row>
    <row r="724" ht="15.75" customHeight="1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  <c r="AH724" s="19"/>
      <c r="AI724" s="19"/>
      <c r="AJ724" s="19"/>
      <c r="AK724" s="19"/>
      <c r="AL724" s="19"/>
      <c r="AM724" s="19"/>
      <c r="AN724" s="19"/>
      <c r="AO724" s="19"/>
      <c r="AP724" s="19"/>
      <c r="AQ724" s="19"/>
      <c r="AR724" s="19"/>
      <c r="AS724" s="19"/>
      <c r="AT724" s="19"/>
      <c r="AU724" s="19"/>
      <c r="AV724" s="19"/>
      <c r="AW724" s="19"/>
      <c r="AX724" s="19"/>
      <c r="AY724" s="19"/>
      <c r="AZ724" s="19"/>
    </row>
    <row r="725" ht="15.75" customHeight="1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  <c r="AH725" s="19"/>
      <c r="AI725" s="19"/>
      <c r="AJ725" s="19"/>
      <c r="AK725" s="19"/>
      <c r="AL725" s="19"/>
      <c r="AM725" s="19"/>
      <c r="AN725" s="19"/>
      <c r="AO725" s="19"/>
      <c r="AP725" s="19"/>
      <c r="AQ725" s="19"/>
      <c r="AR725" s="19"/>
      <c r="AS725" s="19"/>
      <c r="AT725" s="19"/>
      <c r="AU725" s="19"/>
      <c r="AV725" s="19"/>
      <c r="AW725" s="19"/>
      <c r="AX725" s="19"/>
      <c r="AY725" s="19"/>
      <c r="AZ725" s="19"/>
    </row>
    <row r="726" ht="15.75" customHeight="1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19"/>
      <c r="AH726" s="19"/>
      <c r="AI726" s="19"/>
      <c r="AJ726" s="19"/>
      <c r="AK726" s="19"/>
      <c r="AL726" s="19"/>
      <c r="AM726" s="19"/>
      <c r="AN726" s="19"/>
      <c r="AO726" s="19"/>
      <c r="AP726" s="19"/>
      <c r="AQ726" s="19"/>
      <c r="AR726" s="19"/>
      <c r="AS726" s="19"/>
      <c r="AT726" s="19"/>
      <c r="AU726" s="19"/>
      <c r="AV726" s="19"/>
      <c r="AW726" s="19"/>
      <c r="AX726" s="19"/>
      <c r="AY726" s="19"/>
      <c r="AZ726" s="19"/>
    </row>
    <row r="727" ht="15.75" customHeight="1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  <c r="AH727" s="19"/>
      <c r="AI727" s="19"/>
      <c r="AJ727" s="19"/>
      <c r="AK727" s="19"/>
      <c r="AL727" s="19"/>
      <c r="AM727" s="19"/>
      <c r="AN727" s="19"/>
      <c r="AO727" s="19"/>
      <c r="AP727" s="19"/>
      <c r="AQ727" s="19"/>
      <c r="AR727" s="19"/>
      <c r="AS727" s="19"/>
      <c r="AT727" s="19"/>
      <c r="AU727" s="19"/>
      <c r="AV727" s="19"/>
      <c r="AW727" s="19"/>
      <c r="AX727" s="19"/>
      <c r="AY727" s="19"/>
      <c r="AZ727" s="19"/>
    </row>
    <row r="728" ht="15.75" customHeight="1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  <c r="AI728" s="19"/>
      <c r="AJ728" s="19"/>
      <c r="AK728" s="19"/>
      <c r="AL728" s="19"/>
      <c r="AM728" s="19"/>
      <c r="AN728" s="19"/>
      <c r="AO728" s="19"/>
      <c r="AP728" s="19"/>
      <c r="AQ728" s="19"/>
      <c r="AR728" s="19"/>
      <c r="AS728" s="19"/>
      <c r="AT728" s="19"/>
      <c r="AU728" s="19"/>
      <c r="AV728" s="19"/>
      <c r="AW728" s="19"/>
      <c r="AX728" s="19"/>
      <c r="AY728" s="19"/>
      <c r="AZ728" s="19"/>
    </row>
    <row r="729" ht="15.75" customHeight="1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  <c r="AK729" s="19"/>
      <c r="AL729" s="19"/>
      <c r="AM729" s="19"/>
      <c r="AN729" s="19"/>
      <c r="AO729" s="19"/>
      <c r="AP729" s="19"/>
      <c r="AQ729" s="19"/>
      <c r="AR729" s="19"/>
      <c r="AS729" s="19"/>
      <c r="AT729" s="19"/>
      <c r="AU729" s="19"/>
      <c r="AV729" s="19"/>
      <c r="AW729" s="19"/>
      <c r="AX729" s="19"/>
      <c r="AY729" s="19"/>
      <c r="AZ729" s="19"/>
    </row>
    <row r="730" ht="15.75" customHeight="1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19"/>
      <c r="AG730" s="19"/>
      <c r="AH730" s="19"/>
      <c r="AI730" s="19"/>
      <c r="AJ730" s="19"/>
      <c r="AK730" s="19"/>
      <c r="AL730" s="19"/>
      <c r="AM730" s="19"/>
      <c r="AN730" s="19"/>
      <c r="AO730" s="19"/>
      <c r="AP730" s="19"/>
      <c r="AQ730" s="19"/>
      <c r="AR730" s="19"/>
      <c r="AS730" s="19"/>
      <c r="AT730" s="19"/>
      <c r="AU730" s="19"/>
      <c r="AV730" s="19"/>
      <c r="AW730" s="19"/>
      <c r="AX730" s="19"/>
      <c r="AY730" s="19"/>
      <c r="AZ730" s="19"/>
    </row>
    <row r="731" ht="15.75" customHeight="1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  <c r="AH731" s="19"/>
      <c r="AI731" s="19"/>
      <c r="AJ731" s="19"/>
      <c r="AK731" s="19"/>
      <c r="AL731" s="19"/>
      <c r="AM731" s="19"/>
      <c r="AN731" s="19"/>
      <c r="AO731" s="19"/>
      <c r="AP731" s="19"/>
      <c r="AQ731" s="19"/>
      <c r="AR731" s="19"/>
      <c r="AS731" s="19"/>
      <c r="AT731" s="19"/>
      <c r="AU731" s="19"/>
      <c r="AV731" s="19"/>
      <c r="AW731" s="19"/>
      <c r="AX731" s="19"/>
      <c r="AY731" s="19"/>
      <c r="AZ731" s="19"/>
    </row>
    <row r="732" ht="15.75" customHeight="1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  <c r="AH732" s="19"/>
      <c r="AI732" s="19"/>
      <c r="AJ732" s="19"/>
      <c r="AK732" s="19"/>
      <c r="AL732" s="19"/>
      <c r="AM732" s="19"/>
      <c r="AN732" s="19"/>
      <c r="AO732" s="19"/>
      <c r="AP732" s="19"/>
      <c r="AQ732" s="19"/>
      <c r="AR732" s="19"/>
      <c r="AS732" s="19"/>
      <c r="AT732" s="19"/>
      <c r="AU732" s="19"/>
      <c r="AV732" s="19"/>
      <c r="AW732" s="19"/>
      <c r="AX732" s="19"/>
      <c r="AY732" s="19"/>
      <c r="AZ732" s="19"/>
    </row>
    <row r="733" ht="15.75" customHeight="1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  <c r="AH733" s="19"/>
      <c r="AI733" s="19"/>
      <c r="AJ733" s="19"/>
      <c r="AK733" s="19"/>
      <c r="AL733" s="19"/>
      <c r="AM733" s="19"/>
      <c r="AN733" s="19"/>
      <c r="AO733" s="19"/>
      <c r="AP733" s="19"/>
      <c r="AQ733" s="19"/>
      <c r="AR733" s="19"/>
      <c r="AS733" s="19"/>
      <c r="AT733" s="19"/>
      <c r="AU733" s="19"/>
      <c r="AV733" s="19"/>
      <c r="AW733" s="19"/>
      <c r="AX733" s="19"/>
      <c r="AY733" s="19"/>
      <c r="AZ733" s="19"/>
    </row>
    <row r="734" ht="15.75" customHeight="1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19"/>
      <c r="AH734" s="19"/>
      <c r="AI734" s="19"/>
      <c r="AJ734" s="19"/>
      <c r="AK734" s="19"/>
      <c r="AL734" s="19"/>
      <c r="AM734" s="19"/>
      <c r="AN734" s="19"/>
      <c r="AO734" s="19"/>
      <c r="AP734" s="19"/>
      <c r="AQ734" s="19"/>
      <c r="AR734" s="19"/>
      <c r="AS734" s="19"/>
      <c r="AT734" s="19"/>
      <c r="AU734" s="19"/>
      <c r="AV734" s="19"/>
      <c r="AW734" s="19"/>
      <c r="AX734" s="19"/>
      <c r="AY734" s="19"/>
      <c r="AZ734" s="19"/>
    </row>
    <row r="735" ht="15.75" customHeight="1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  <c r="AH735" s="19"/>
      <c r="AI735" s="19"/>
      <c r="AJ735" s="19"/>
      <c r="AK735" s="19"/>
      <c r="AL735" s="19"/>
      <c r="AM735" s="19"/>
      <c r="AN735" s="19"/>
      <c r="AO735" s="19"/>
      <c r="AP735" s="19"/>
      <c r="AQ735" s="19"/>
      <c r="AR735" s="19"/>
      <c r="AS735" s="19"/>
      <c r="AT735" s="19"/>
      <c r="AU735" s="19"/>
      <c r="AV735" s="19"/>
      <c r="AW735" s="19"/>
      <c r="AX735" s="19"/>
      <c r="AY735" s="19"/>
      <c r="AZ735" s="19"/>
    </row>
    <row r="736" ht="15.75" customHeight="1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  <c r="AH736" s="19"/>
      <c r="AI736" s="19"/>
      <c r="AJ736" s="19"/>
      <c r="AK736" s="19"/>
      <c r="AL736" s="19"/>
      <c r="AM736" s="19"/>
      <c r="AN736" s="19"/>
      <c r="AO736" s="19"/>
      <c r="AP736" s="19"/>
      <c r="AQ736" s="19"/>
      <c r="AR736" s="19"/>
      <c r="AS736" s="19"/>
      <c r="AT736" s="19"/>
      <c r="AU736" s="19"/>
      <c r="AV736" s="19"/>
      <c r="AW736" s="19"/>
      <c r="AX736" s="19"/>
      <c r="AY736" s="19"/>
      <c r="AZ736" s="19"/>
    </row>
    <row r="737" ht="15.75" customHeight="1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  <c r="AH737" s="19"/>
      <c r="AI737" s="19"/>
      <c r="AJ737" s="19"/>
      <c r="AK737" s="19"/>
      <c r="AL737" s="19"/>
      <c r="AM737" s="19"/>
      <c r="AN737" s="19"/>
      <c r="AO737" s="19"/>
      <c r="AP737" s="19"/>
      <c r="AQ737" s="19"/>
      <c r="AR737" s="19"/>
      <c r="AS737" s="19"/>
      <c r="AT737" s="19"/>
      <c r="AU737" s="19"/>
      <c r="AV737" s="19"/>
      <c r="AW737" s="19"/>
      <c r="AX737" s="19"/>
      <c r="AY737" s="19"/>
      <c r="AZ737" s="19"/>
    </row>
    <row r="738" ht="15.75" customHeight="1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19"/>
      <c r="AH738" s="19"/>
      <c r="AI738" s="19"/>
      <c r="AJ738" s="19"/>
      <c r="AK738" s="19"/>
      <c r="AL738" s="19"/>
      <c r="AM738" s="19"/>
      <c r="AN738" s="19"/>
      <c r="AO738" s="19"/>
      <c r="AP738" s="19"/>
      <c r="AQ738" s="19"/>
      <c r="AR738" s="19"/>
      <c r="AS738" s="19"/>
      <c r="AT738" s="19"/>
      <c r="AU738" s="19"/>
      <c r="AV738" s="19"/>
      <c r="AW738" s="19"/>
      <c r="AX738" s="19"/>
      <c r="AY738" s="19"/>
      <c r="AZ738" s="19"/>
    </row>
    <row r="739" ht="15.75" customHeight="1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  <c r="AH739" s="19"/>
      <c r="AI739" s="19"/>
      <c r="AJ739" s="19"/>
      <c r="AK739" s="19"/>
      <c r="AL739" s="19"/>
      <c r="AM739" s="19"/>
      <c r="AN739" s="19"/>
      <c r="AO739" s="19"/>
      <c r="AP739" s="19"/>
      <c r="AQ739" s="19"/>
      <c r="AR739" s="19"/>
      <c r="AS739" s="19"/>
      <c r="AT739" s="19"/>
      <c r="AU739" s="19"/>
      <c r="AV739" s="19"/>
      <c r="AW739" s="19"/>
      <c r="AX739" s="19"/>
      <c r="AY739" s="19"/>
      <c r="AZ739" s="19"/>
    </row>
    <row r="740" ht="15.75" customHeight="1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9"/>
      <c r="AH740" s="19"/>
      <c r="AI740" s="19"/>
      <c r="AJ740" s="19"/>
      <c r="AK740" s="19"/>
      <c r="AL740" s="19"/>
      <c r="AM740" s="19"/>
      <c r="AN740" s="19"/>
      <c r="AO740" s="19"/>
      <c r="AP740" s="19"/>
      <c r="AQ740" s="19"/>
      <c r="AR740" s="19"/>
      <c r="AS740" s="19"/>
      <c r="AT740" s="19"/>
      <c r="AU740" s="19"/>
      <c r="AV740" s="19"/>
      <c r="AW740" s="19"/>
      <c r="AX740" s="19"/>
      <c r="AY740" s="19"/>
      <c r="AZ740" s="19"/>
    </row>
    <row r="741" ht="15.75" customHeight="1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  <c r="AH741" s="19"/>
      <c r="AI741" s="19"/>
      <c r="AJ741" s="19"/>
      <c r="AK741" s="19"/>
      <c r="AL741" s="19"/>
      <c r="AM741" s="19"/>
      <c r="AN741" s="19"/>
      <c r="AO741" s="19"/>
      <c r="AP741" s="19"/>
      <c r="AQ741" s="19"/>
      <c r="AR741" s="19"/>
      <c r="AS741" s="19"/>
      <c r="AT741" s="19"/>
      <c r="AU741" s="19"/>
      <c r="AV741" s="19"/>
      <c r="AW741" s="19"/>
      <c r="AX741" s="19"/>
      <c r="AY741" s="19"/>
      <c r="AZ741" s="19"/>
    </row>
    <row r="742" ht="15.75" customHeight="1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  <c r="AH742" s="19"/>
      <c r="AI742" s="19"/>
      <c r="AJ742" s="19"/>
      <c r="AK742" s="19"/>
      <c r="AL742" s="19"/>
      <c r="AM742" s="19"/>
      <c r="AN742" s="19"/>
      <c r="AO742" s="19"/>
      <c r="AP742" s="19"/>
      <c r="AQ742" s="19"/>
      <c r="AR742" s="19"/>
      <c r="AS742" s="19"/>
      <c r="AT742" s="19"/>
      <c r="AU742" s="19"/>
      <c r="AV742" s="19"/>
      <c r="AW742" s="19"/>
      <c r="AX742" s="19"/>
      <c r="AY742" s="19"/>
      <c r="AZ742" s="19"/>
    </row>
    <row r="743" ht="15.75" customHeight="1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  <c r="AJ743" s="19"/>
      <c r="AK743" s="19"/>
      <c r="AL743" s="19"/>
      <c r="AM743" s="19"/>
      <c r="AN743" s="19"/>
      <c r="AO743" s="19"/>
      <c r="AP743" s="19"/>
      <c r="AQ743" s="19"/>
      <c r="AR743" s="19"/>
      <c r="AS743" s="19"/>
      <c r="AT743" s="19"/>
      <c r="AU743" s="19"/>
      <c r="AV743" s="19"/>
      <c r="AW743" s="19"/>
      <c r="AX743" s="19"/>
      <c r="AY743" s="19"/>
      <c r="AZ743" s="19"/>
    </row>
    <row r="744" ht="15.75" customHeight="1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  <c r="AH744" s="19"/>
      <c r="AI744" s="19"/>
      <c r="AJ744" s="19"/>
      <c r="AK744" s="19"/>
      <c r="AL744" s="19"/>
      <c r="AM744" s="19"/>
      <c r="AN744" s="19"/>
      <c r="AO744" s="19"/>
      <c r="AP744" s="19"/>
      <c r="AQ744" s="19"/>
      <c r="AR744" s="19"/>
      <c r="AS744" s="19"/>
      <c r="AT744" s="19"/>
      <c r="AU744" s="19"/>
      <c r="AV744" s="19"/>
      <c r="AW744" s="19"/>
      <c r="AX744" s="19"/>
      <c r="AY744" s="19"/>
      <c r="AZ744" s="19"/>
    </row>
    <row r="745" ht="15.75" customHeight="1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19"/>
      <c r="AH745" s="19"/>
      <c r="AI745" s="19"/>
      <c r="AJ745" s="19"/>
      <c r="AK745" s="19"/>
      <c r="AL745" s="19"/>
      <c r="AM745" s="19"/>
      <c r="AN745" s="19"/>
      <c r="AO745" s="19"/>
      <c r="AP745" s="19"/>
      <c r="AQ745" s="19"/>
      <c r="AR745" s="19"/>
      <c r="AS745" s="19"/>
      <c r="AT745" s="19"/>
      <c r="AU745" s="19"/>
      <c r="AV745" s="19"/>
      <c r="AW745" s="19"/>
      <c r="AX745" s="19"/>
      <c r="AY745" s="19"/>
      <c r="AZ745" s="19"/>
    </row>
    <row r="746" ht="15.75" customHeight="1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  <c r="AG746" s="19"/>
      <c r="AH746" s="19"/>
      <c r="AI746" s="19"/>
      <c r="AJ746" s="19"/>
      <c r="AK746" s="19"/>
      <c r="AL746" s="19"/>
      <c r="AM746" s="19"/>
      <c r="AN746" s="19"/>
      <c r="AO746" s="19"/>
      <c r="AP746" s="19"/>
      <c r="AQ746" s="19"/>
      <c r="AR746" s="19"/>
      <c r="AS746" s="19"/>
      <c r="AT746" s="19"/>
      <c r="AU746" s="19"/>
      <c r="AV746" s="19"/>
      <c r="AW746" s="19"/>
      <c r="AX746" s="19"/>
      <c r="AY746" s="19"/>
      <c r="AZ746" s="19"/>
    </row>
    <row r="747" ht="15.75" customHeight="1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  <c r="AH747" s="19"/>
      <c r="AI747" s="19"/>
      <c r="AJ747" s="19"/>
      <c r="AK747" s="19"/>
      <c r="AL747" s="19"/>
      <c r="AM747" s="19"/>
      <c r="AN747" s="19"/>
      <c r="AO747" s="19"/>
      <c r="AP747" s="19"/>
      <c r="AQ747" s="19"/>
      <c r="AR747" s="19"/>
      <c r="AS747" s="19"/>
      <c r="AT747" s="19"/>
      <c r="AU747" s="19"/>
      <c r="AV747" s="19"/>
      <c r="AW747" s="19"/>
      <c r="AX747" s="19"/>
      <c r="AY747" s="19"/>
      <c r="AZ747" s="19"/>
    </row>
    <row r="748" ht="15.75" customHeight="1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  <c r="AH748" s="19"/>
      <c r="AI748" s="19"/>
      <c r="AJ748" s="19"/>
      <c r="AK748" s="19"/>
      <c r="AL748" s="19"/>
      <c r="AM748" s="19"/>
      <c r="AN748" s="19"/>
      <c r="AO748" s="19"/>
      <c r="AP748" s="19"/>
      <c r="AQ748" s="19"/>
      <c r="AR748" s="19"/>
      <c r="AS748" s="19"/>
      <c r="AT748" s="19"/>
      <c r="AU748" s="19"/>
      <c r="AV748" s="19"/>
      <c r="AW748" s="19"/>
      <c r="AX748" s="19"/>
      <c r="AY748" s="19"/>
      <c r="AZ748" s="19"/>
    </row>
    <row r="749" ht="15.75" customHeight="1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  <c r="AH749" s="19"/>
      <c r="AI749" s="19"/>
      <c r="AJ749" s="19"/>
      <c r="AK749" s="19"/>
      <c r="AL749" s="19"/>
      <c r="AM749" s="19"/>
      <c r="AN749" s="19"/>
      <c r="AO749" s="19"/>
      <c r="AP749" s="19"/>
      <c r="AQ749" s="19"/>
      <c r="AR749" s="19"/>
      <c r="AS749" s="19"/>
      <c r="AT749" s="19"/>
      <c r="AU749" s="19"/>
      <c r="AV749" s="19"/>
      <c r="AW749" s="19"/>
      <c r="AX749" s="19"/>
      <c r="AY749" s="19"/>
      <c r="AZ749" s="19"/>
    </row>
    <row r="750" ht="15.75" customHeight="1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  <c r="AG750" s="19"/>
      <c r="AH750" s="19"/>
      <c r="AI750" s="19"/>
      <c r="AJ750" s="19"/>
      <c r="AK750" s="19"/>
      <c r="AL750" s="19"/>
      <c r="AM750" s="19"/>
      <c r="AN750" s="19"/>
      <c r="AO750" s="19"/>
      <c r="AP750" s="19"/>
      <c r="AQ750" s="19"/>
      <c r="AR750" s="19"/>
      <c r="AS750" s="19"/>
      <c r="AT750" s="19"/>
      <c r="AU750" s="19"/>
      <c r="AV750" s="19"/>
      <c r="AW750" s="19"/>
      <c r="AX750" s="19"/>
      <c r="AY750" s="19"/>
      <c r="AZ750" s="19"/>
    </row>
    <row r="751" ht="15.75" customHeight="1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19"/>
      <c r="AH751" s="19"/>
      <c r="AI751" s="19"/>
      <c r="AJ751" s="19"/>
      <c r="AK751" s="19"/>
      <c r="AL751" s="19"/>
      <c r="AM751" s="19"/>
      <c r="AN751" s="19"/>
      <c r="AO751" s="19"/>
      <c r="AP751" s="19"/>
      <c r="AQ751" s="19"/>
      <c r="AR751" s="19"/>
      <c r="AS751" s="19"/>
      <c r="AT751" s="19"/>
      <c r="AU751" s="19"/>
      <c r="AV751" s="19"/>
      <c r="AW751" s="19"/>
      <c r="AX751" s="19"/>
      <c r="AY751" s="19"/>
      <c r="AZ751" s="19"/>
    </row>
    <row r="752" ht="15.75" customHeight="1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9"/>
      <c r="AH752" s="19"/>
      <c r="AI752" s="19"/>
      <c r="AJ752" s="19"/>
      <c r="AK752" s="19"/>
      <c r="AL752" s="19"/>
      <c r="AM752" s="19"/>
      <c r="AN752" s="19"/>
      <c r="AO752" s="19"/>
      <c r="AP752" s="19"/>
      <c r="AQ752" s="19"/>
      <c r="AR752" s="19"/>
      <c r="AS752" s="19"/>
      <c r="AT752" s="19"/>
      <c r="AU752" s="19"/>
      <c r="AV752" s="19"/>
      <c r="AW752" s="19"/>
      <c r="AX752" s="19"/>
      <c r="AY752" s="19"/>
      <c r="AZ752" s="19"/>
    </row>
    <row r="753" ht="15.75" customHeight="1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  <c r="AH753" s="19"/>
      <c r="AI753" s="19"/>
      <c r="AJ753" s="19"/>
      <c r="AK753" s="19"/>
      <c r="AL753" s="19"/>
      <c r="AM753" s="19"/>
      <c r="AN753" s="19"/>
      <c r="AO753" s="19"/>
      <c r="AP753" s="19"/>
      <c r="AQ753" s="19"/>
      <c r="AR753" s="19"/>
      <c r="AS753" s="19"/>
      <c r="AT753" s="19"/>
      <c r="AU753" s="19"/>
      <c r="AV753" s="19"/>
      <c r="AW753" s="19"/>
      <c r="AX753" s="19"/>
      <c r="AY753" s="19"/>
      <c r="AZ753" s="19"/>
    </row>
    <row r="754" ht="15.75" customHeight="1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19"/>
      <c r="AH754" s="19"/>
      <c r="AI754" s="19"/>
      <c r="AJ754" s="19"/>
      <c r="AK754" s="19"/>
      <c r="AL754" s="19"/>
      <c r="AM754" s="19"/>
      <c r="AN754" s="19"/>
      <c r="AO754" s="19"/>
      <c r="AP754" s="19"/>
      <c r="AQ754" s="19"/>
      <c r="AR754" s="19"/>
      <c r="AS754" s="19"/>
      <c r="AT754" s="19"/>
      <c r="AU754" s="19"/>
      <c r="AV754" s="19"/>
      <c r="AW754" s="19"/>
      <c r="AX754" s="19"/>
      <c r="AY754" s="19"/>
      <c r="AZ754" s="19"/>
    </row>
    <row r="755" ht="15.75" customHeight="1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19"/>
      <c r="AH755" s="19"/>
      <c r="AI755" s="19"/>
      <c r="AJ755" s="19"/>
      <c r="AK755" s="19"/>
      <c r="AL755" s="19"/>
      <c r="AM755" s="19"/>
      <c r="AN755" s="19"/>
      <c r="AO755" s="19"/>
      <c r="AP755" s="19"/>
      <c r="AQ755" s="19"/>
      <c r="AR755" s="19"/>
      <c r="AS755" s="19"/>
      <c r="AT755" s="19"/>
      <c r="AU755" s="19"/>
      <c r="AV755" s="19"/>
      <c r="AW755" s="19"/>
      <c r="AX755" s="19"/>
      <c r="AY755" s="19"/>
      <c r="AZ755" s="19"/>
    </row>
    <row r="756" ht="15.75" customHeight="1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  <c r="AH756" s="19"/>
      <c r="AI756" s="19"/>
      <c r="AJ756" s="19"/>
      <c r="AK756" s="19"/>
      <c r="AL756" s="19"/>
      <c r="AM756" s="19"/>
      <c r="AN756" s="19"/>
      <c r="AO756" s="19"/>
      <c r="AP756" s="19"/>
      <c r="AQ756" s="19"/>
      <c r="AR756" s="19"/>
      <c r="AS756" s="19"/>
      <c r="AT756" s="19"/>
      <c r="AU756" s="19"/>
      <c r="AV756" s="19"/>
      <c r="AW756" s="19"/>
      <c r="AX756" s="19"/>
      <c r="AY756" s="19"/>
      <c r="AZ756" s="19"/>
    </row>
    <row r="757" ht="15.75" customHeight="1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19"/>
      <c r="AH757" s="19"/>
      <c r="AI757" s="19"/>
      <c r="AJ757" s="19"/>
      <c r="AK757" s="19"/>
      <c r="AL757" s="19"/>
      <c r="AM757" s="19"/>
      <c r="AN757" s="19"/>
      <c r="AO757" s="19"/>
      <c r="AP757" s="19"/>
      <c r="AQ757" s="19"/>
      <c r="AR757" s="19"/>
      <c r="AS757" s="19"/>
      <c r="AT757" s="19"/>
      <c r="AU757" s="19"/>
      <c r="AV757" s="19"/>
      <c r="AW757" s="19"/>
      <c r="AX757" s="19"/>
      <c r="AY757" s="19"/>
      <c r="AZ757" s="19"/>
    </row>
    <row r="758" ht="15.75" customHeight="1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19"/>
      <c r="AH758" s="19"/>
      <c r="AI758" s="19"/>
      <c r="AJ758" s="19"/>
      <c r="AK758" s="19"/>
      <c r="AL758" s="19"/>
      <c r="AM758" s="19"/>
      <c r="AN758" s="19"/>
      <c r="AO758" s="19"/>
      <c r="AP758" s="19"/>
      <c r="AQ758" s="19"/>
      <c r="AR758" s="19"/>
      <c r="AS758" s="19"/>
      <c r="AT758" s="19"/>
      <c r="AU758" s="19"/>
      <c r="AV758" s="19"/>
      <c r="AW758" s="19"/>
      <c r="AX758" s="19"/>
      <c r="AY758" s="19"/>
      <c r="AZ758" s="19"/>
    </row>
    <row r="759" ht="15.75" customHeight="1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  <c r="AH759" s="19"/>
      <c r="AI759" s="19"/>
      <c r="AJ759" s="19"/>
      <c r="AK759" s="19"/>
      <c r="AL759" s="19"/>
      <c r="AM759" s="19"/>
      <c r="AN759" s="19"/>
      <c r="AO759" s="19"/>
      <c r="AP759" s="19"/>
      <c r="AQ759" s="19"/>
      <c r="AR759" s="19"/>
      <c r="AS759" s="19"/>
      <c r="AT759" s="19"/>
      <c r="AU759" s="19"/>
      <c r="AV759" s="19"/>
      <c r="AW759" s="19"/>
      <c r="AX759" s="19"/>
      <c r="AY759" s="19"/>
      <c r="AZ759" s="19"/>
    </row>
    <row r="760" ht="15.75" customHeight="1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  <c r="AH760" s="19"/>
      <c r="AI760" s="19"/>
      <c r="AJ760" s="19"/>
      <c r="AK760" s="19"/>
      <c r="AL760" s="19"/>
      <c r="AM760" s="19"/>
      <c r="AN760" s="19"/>
      <c r="AO760" s="19"/>
      <c r="AP760" s="19"/>
      <c r="AQ760" s="19"/>
      <c r="AR760" s="19"/>
      <c r="AS760" s="19"/>
      <c r="AT760" s="19"/>
      <c r="AU760" s="19"/>
      <c r="AV760" s="19"/>
      <c r="AW760" s="19"/>
      <c r="AX760" s="19"/>
      <c r="AY760" s="19"/>
      <c r="AZ760" s="19"/>
    </row>
    <row r="761" ht="15.75" customHeight="1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9"/>
      <c r="AH761" s="19"/>
      <c r="AI761" s="19"/>
      <c r="AJ761" s="19"/>
      <c r="AK761" s="19"/>
      <c r="AL761" s="19"/>
      <c r="AM761" s="19"/>
      <c r="AN761" s="19"/>
      <c r="AO761" s="19"/>
      <c r="AP761" s="19"/>
      <c r="AQ761" s="19"/>
      <c r="AR761" s="19"/>
      <c r="AS761" s="19"/>
      <c r="AT761" s="19"/>
      <c r="AU761" s="19"/>
      <c r="AV761" s="19"/>
      <c r="AW761" s="19"/>
      <c r="AX761" s="19"/>
      <c r="AY761" s="19"/>
      <c r="AZ761" s="19"/>
    </row>
    <row r="762" ht="15.75" customHeight="1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19"/>
      <c r="AH762" s="19"/>
      <c r="AI762" s="19"/>
      <c r="AJ762" s="19"/>
      <c r="AK762" s="19"/>
      <c r="AL762" s="19"/>
      <c r="AM762" s="19"/>
      <c r="AN762" s="19"/>
      <c r="AO762" s="19"/>
      <c r="AP762" s="19"/>
      <c r="AQ762" s="19"/>
      <c r="AR762" s="19"/>
      <c r="AS762" s="19"/>
      <c r="AT762" s="19"/>
      <c r="AU762" s="19"/>
      <c r="AV762" s="19"/>
      <c r="AW762" s="19"/>
      <c r="AX762" s="19"/>
      <c r="AY762" s="19"/>
      <c r="AZ762" s="19"/>
    </row>
    <row r="763" ht="15.75" customHeight="1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  <c r="AH763" s="19"/>
      <c r="AI763" s="19"/>
      <c r="AJ763" s="19"/>
      <c r="AK763" s="19"/>
      <c r="AL763" s="19"/>
      <c r="AM763" s="19"/>
      <c r="AN763" s="19"/>
      <c r="AO763" s="19"/>
      <c r="AP763" s="19"/>
      <c r="AQ763" s="19"/>
      <c r="AR763" s="19"/>
      <c r="AS763" s="19"/>
      <c r="AT763" s="19"/>
      <c r="AU763" s="19"/>
      <c r="AV763" s="19"/>
      <c r="AW763" s="19"/>
      <c r="AX763" s="19"/>
      <c r="AY763" s="19"/>
      <c r="AZ763" s="19"/>
    </row>
    <row r="764" ht="15.75" customHeight="1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  <c r="AH764" s="19"/>
      <c r="AI764" s="19"/>
      <c r="AJ764" s="19"/>
      <c r="AK764" s="19"/>
      <c r="AL764" s="19"/>
      <c r="AM764" s="19"/>
      <c r="AN764" s="19"/>
      <c r="AO764" s="19"/>
      <c r="AP764" s="19"/>
      <c r="AQ764" s="19"/>
      <c r="AR764" s="19"/>
      <c r="AS764" s="19"/>
      <c r="AT764" s="19"/>
      <c r="AU764" s="19"/>
      <c r="AV764" s="19"/>
      <c r="AW764" s="19"/>
      <c r="AX764" s="19"/>
      <c r="AY764" s="19"/>
      <c r="AZ764" s="19"/>
    </row>
    <row r="765" ht="15.75" customHeight="1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9"/>
      <c r="AH765" s="19"/>
      <c r="AI765" s="19"/>
      <c r="AJ765" s="19"/>
      <c r="AK765" s="19"/>
      <c r="AL765" s="19"/>
      <c r="AM765" s="19"/>
      <c r="AN765" s="19"/>
      <c r="AO765" s="19"/>
      <c r="AP765" s="19"/>
      <c r="AQ765" s="19"/>
      <c r="AR765" s="19"/>
      <c r="AS765" s="19"/>
      <c r="AT765" s="19"/>
      <c r="AU765" s="19"/>
      <c r="AV765" s="19"/>
      <c r="AW765" s="19"/>
      <c r="AX765" s="19"/>
      <c r="AY765" s="19"/>
      <c r="AZ765" s="19"/>
    </row>
    <row r="766" ht="15.75" customHeight="1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19"/>
      <c r="AG766" s="19"/>
      <c r="AH766" s="19"/>
      <c r="AI766" s="19"/>
      <c r="AJ766" s="19"/>
      <c r="AK766" s="19"/>
      <c r="AL766" s="19"/>
      <c r="AM766" s="19"/>
      <c r="AN766" s="19"/>
      <c r="AO766" s="19"/>
      <c r="AP766" s="19"/>
      <c r="AQ766" s="19"/>
      <c r="AR766" s="19"/>
      <c r="AS766" s="19"/>
      <c r="AT766" s="19"/>
      <c r="AU766" s="19"/>
      <c r="AV766" s="19"/>
      <c r="AW766" s="19"/>
      <c r="AX766" s="19"/>
      <c r="AY766" s="19"/>
      <c r="AZ766" s="19"/>
    </row>
    <row r="767" ht="15.75" customHeight="1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  <c r="AH767" s="19"/>
      <c r="AI767" s="19"/>
      <c r="AJ767" s="19"/>
      <c r="AK767" s="19"/>
      <c r="AL767" s="19"/>
      <c r="AM767" s="19"/>
      <c r="AN767" s="19"/>
      <c r="AO767" s="19"/>
      <c r="AP767" s="19"/>
      <c r="AQ767" s="19"/>
      <c r="AR767" s="19"/>
      <c r="AS767" s="19"/>
      <c r="AT767" s="19"/>
      <c r="AU767" s="19"/>
      <c r="AV767" s="19"/>
      <c r="AW767" s="19"/>
      <c r="AX767" s="19"/>
      <c r="AY767" s="19"/>
      <c r="AZ767" s="19"/>
    </row>
    <row r="768" ht="15.75" customHeight="1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  <c r="AH768" s="19"/>
      <c r="AI768" s="19"/>
      <c r="AJ768" s="19"/>
      <c r="AK768" s="19"/>
      <c r="AL768" s="19"/>
      <c r="AM768" s="19"/>
      <c r="AN768" s="19"/>
      <c r="AO768" s="19"/>
      <c r="AP768" s="19"/>
      <c r="AQ768" s="19"/>
      <c r="AR768" s="19"/>
      <c r="AS768" s="19"/>
      <c r="AT768" s="19"/>
      <c r="AU768" s="19"/>
      <c r="AV768" s="19"/>
      <c r="AW768" s="19"/>
      <c r="AX768" s="19"/>
      <c r="AY768" s="19"/>
      <c r="AZ768" s="19"/>
    </row>
    <row r="769" ht="15.75" customHeight="1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  <c r="AH769" s="19"/>
      <c r="AI769" s="19"/>
      <c r="AJ769" s="19"/>
      <c r="AK769" s="19"/>
      <c r="AL769" s="19"/>
      <c r="AM769" s="19"/>
      <c r="AN769" s="19"/>
      <c r="AO769" s="19"/>
      <c r="AP769" s="19"/>
      <c r="AQ769" s="19"/>
      <c r="AR769" s="19"/>
      <c r="AS769" s="19"/>
      <c r="AT769" s="19"/>
      <c r="AU769" s="19"/>
      <c r="AV769" s="19"/>
      <c r="AW769" s="19"/>
      <c r="AX769" s="19"/>
      <c r="AY769" s="19"/>
      <c r="AZ769" s="19"/>
    </row>
    <row r="770" ht="15.75" customHeight="1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19"/>
      <c r="AH770" s="19"/>
      <c r="AI770" s="19"/>
      <c r="AJ770" s="19"/>
      <c r="AK770" s="19"/>
      <c r="AL770" s="19"/>
      <c r="AM770" s="19"/>
      <c r="AN770" s="19"/>
      <c r="AO770" s="19"/>
      <c r="AP770" s="19"/>
      <c r="AQ770" s="19"/>
      <c r="AR770" s="19"/>
      <c r="AS770" s="19"/>
      <c r="AT770" s="19"/>
      <c r="AU770" s="19"/>
      <c r="AV770" s="19"/>
      <c r="AW770" s="19"/>
      <c r="AX770" s="19"/>
      <c r="AY770" s="19"/>
      <c r="AZ770" s="19"/>
    </row>
    <row r="771" ht="15.75" customHeight="1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9"/>
      <c r="AH771" s="19"/>
      <c r="AI771" s="19"/>
      <c r="AJ771" s="19"/>
      <c r="AK771" s="19"/>
      <c r="AL771" s="19"/>
      <c r="AM771" s="19"/>
      <c r="AN771" s="19"/>
      <c r="AO771" s="19"/>
      <c r="AP771" s="19"/>
      <c r="AQ771" s="19"/>
      <c r="AR771" s="19"/>
      <c r="AS771" s="19"/>
      <c r="AT771" s="19"/>
      <c r="AU771" s="19"/>
      <c r="AV771" s="19"/>
      <c r="AW771" s="19"/>
      <c r="AX771" s="19"/>
      <c r="AY771" s="19"/>
      <c r="AZ771" s="19"/>
    </row>
    <row r="772" ht="15.75" customHeight="1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9"/>
      <c r="AH772" s="19"/>
      <c r="AI772" s="19"/>
      <c r="AJ772" s="19"/>
      <c r="AK772" s="19"/>
      <c r="AL772" s="19"/>
      <c r="AM772" s="19"/>
      <c r="AN772" s="19"/>
      <c r="AO772" s="19"/>
      <c r="AP772" s="19"/>
      <c r="AQ772" s="19"/>
      <c r="AR772" s="19"/>
      <c r="AS772" s="19"/>
      <c r="AT772" s="19"/>
      <c r="AU772" s="19"/>
      <c r="AV772" s="19"/>
      <c r="AW772" s="19"/>
      <c r="AX772" s="19"/>
      <c r="AY772" s="19"/>
      <c r="AZ772" s="19"/>
    </row>
    <row r="773" ht="15.75" customHeight="1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  <c r="AH773" s="19"/>
      <c r="AI773" s="19"/>
      <c r="AJ773" s="19"/>
      <c r="AK773" s="19"/>
      <c r="AL773" s="19"/>
      <c r="AM773" s="19"/>
      <c r="AN773" s="19"/>
      <c r="AO773" s="19"/>
      <c r="AP773" s="19"/>
      <c r="AQ773" s="19"/>
      <c r="AR773" s="19"/>
      <c r="AS773" s="19"/>
      <c r="AT773" s="19"/>
      <c r="AU773" s="19"/>
      <c r="AV773" s="19"/>
      <c r="AW773" s="19"/>
      <c r="AX773" s="19"/>
      <c r="AY773" s="19"/>
      <c r="AZ773" s="19"/>
    </row>
    <row r="774" ht="15.75" customHeight="1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19"/>
      <c r="AH774" s="19"/>
      <c r="AI774" s="19"/>
      <c r="AJ774" s="19"/>
      <c r="AK774" s="19"/>
      <c r="AL774" s="19"/>
      <c r="AM774" s="19"/>
      <c r="AN774" s="19"/>
      <c r="AO774" s="19"/>
      <c r="AP774" s="19"/>
      <c r="AQ774" s="19"/>
      <c r="AR774" s="19"/>
      <c r="AS774" s="19"/>
      <c r="AT774" s="19"/>
      <c r="AU774" s="19"/>
      <c r="AV774" s="19"/>
      <c r="AW774" s="19"/>
      <c r="AX774" s="19"/>
      <c r="AY774" s="19"/>
      <c r="AZ774" s="19"/>
    </row>
    <row r="775" ht="15.75" customHeight="1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9"/>
      <c r="AH775" s="19"/>
      <c r="AI775" s="19"/>
      <c r="AJ775" s="19"/>
      <c r="AK775" s="19"/>
      <c r="AL775" s="19"/>
      <c r="AM775" s="19"/>
      <c r="AN775" s="19"/>
      <c r="AO775" s="19"/>
      <c r="AP775" s="19"/>
      <c r="AQ775" s="19"/>
      <c r="AR775" s="19"/>
      <c r="AS775" s="19"/>
      <c r="AT775" s="19"/>
      <c r="AU775" s="19"/>
      <c r="AV775" s="19"/>
      <c r="AW775" s="19"/>
      <c r="AX775" s="19"/>
      <c r="AY775" s="19"/>
      <c r="AZ775" s="19"/>
    </row>
    <row r="776" ht="15.75" customHeight="1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19"/>
      <c r="AH776" s="19"/>
      <c r="AI776" s="19"/>
      <c r="AJ776" s="19"/>
      <c r="AK776" s="19"/>
      <c r="AL776" s="19"/>
      <c r="AM776" s="19"/>
      <c r="AN776" s="19"/>
      <c r="AO776" s="19"/>
      <c r="AP776" s="19"/>
      <c r="AQ776" s="19"/>
      <c r="AR776" s="19"/>
      <c r="AS776" s="19"/>
      <c r="AT776" s="19"/>
      <c r="AU776" s="19"/>
      <c r="AV776" s="19"/>
      <c r="AW776" s="19"/>
      <c r="AX776" s="19"/>
      <c r="AY776" s="19"/>
      <c r="AZ776" s="19"/>
    </row>
    <row r="777" ht="15.75" customHeight="1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9"/>
      <c r="AH777" s="19"/>
      <c r="AI777" s="19"/>
      <c r="AJ777" s="19"/>
      <c r="AK777" s="19"/>
      <c r="AL777" s="19"/>
      <c r="AM777" s="19"/>
      <c r="AN777" s="19"/>
      <c r="AO777" s="19"/>
      <c r="AP777" s="19"/>
      <c r="AQ777" s="19"/>
      <c r="AR777" s="19"/>
      <c r="AS777" s="19"/>
      <c r="AT777" s="19"/>
      <c r="AU777" s="19"/>
      <c r="AV777" s="19"/>
      <c r="AW777" s="19"/>
      <c r="AX777" s="19"/>
      <c r="AY777" s="19"/>
      <c r="AZ777" s="19"/>
    </row>
    <row r="778" ht="15.75" customHeight="1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19"/>
      <c r="AH778" s="19"/>
      <c r="AI778" s="19"/>
      <c r="AJ778" s="19"/>
      <c r="AK778" s="19"/>
      <c r="AL778" s="19"/>
      <c r="AM778" s="19"/>
      <c r="AN778" s="19"/>
      <c r="AO778" s="19"/>
      <c r="AP778" s="19"/>
      <c r="AQ778" s="19"/>
      <c r="AR778" s="19"/>
      <c r="AS778" s="19"/>
      <c r="AT778" s="19"/>
      <c r="AU778" s="19"/>
      <c r="AV778" s="19"/>
      <c r="AW778" s="19"/>
      <c r="AX778" s="19"/>
      <c r="AY778" s="19"/>
      <c r="AZ778" s="19"/>
    </row>
    <row r="779" ht="15.75" customHeight="1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  <c r="AH779" s="19"/>
      <c r="AI779" s="19"/>
      <c r="AJ779" s="19"/>
      <c r="AK779" s="19"/>
      <c r="AL779" s="19"/>
      <c r="AM779" s="19"/>
      <c r="AN779" s="19"/>
      <c r="AO779" s="19"/>
      <c r="AP779" s="19"/>
      <c r="AQ779" s="19"/>
      <c r="AR779" s="19"/>
      <c r="AS779" s="19"/>
      <c r="AT779" s="19"/>
      <c r="AU779" s="19"/>
      <c r="AV779" s="19"/>
      <c r="AW779" s="19"/>
      <c r="AX779" s="19"/>
      <c r="AY779" s="19"/>
      <c r="AZ779" s="19"/>
    </row>
    <row r="780" ht="15.75" customHeight="1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19"/>
      <c r="AH780" s="19"/>
      <c r="AI780" s="19"/>
      <c r="AJ780" s="19"/>
      <c r="AK780" s="19"/>
      <c r="AL780" s="19"/>
      <c r="AM780" s="19"/>
      <c r="AN780" s="19"/>
      <c r="AO780" s="19"/>
      <c r="AP780" s="19"/>
      <c r="AQ780" s="19"/>
      <c r="AR780" s="19"/>
      <c r="AS780" s="19"/>
      <c r="AT780" s="19"/>
      <c r="AU780" s="19"/>
      <c r="AV780" s="19"/>
      <c r="AW780" s="19"/>
      <c r="AX780" s="19"/>
      <c r="AY780" s="19"/>
      <c r="AZ780" s="19"/>
    </row>
    <row r="781" ht="15.75" customHeight="1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19"/>
      <c r="AH781" s="19"/>
      <c r="AI781" s="19"/>
      <c r="AJ781" s="19"/>
      <c r="AK781" s="19"/>
      <c r="AL781" s="19"/>
      <c r="AM781" s="19"/>
      <c r="AN781" s="19"/>
      <c r="AO781" s="19"/>
      <c r="AP781" s="19"/>
      <c r="AQ781" s="19"/>
      <c r="AR781" s="19"/>
      <c r="AS781" s="19"/>
      <c r="AT781" s="19"/>
      <c r="AU781" s="19"/>
      <c r="AV781" s="19"/>
      <c r="AW781" s="19"/>
      <c r="AX781" s="19"/>
      <c r="AY781" s="19"/>
      <c r="AZ781" s="19"/>
    </row>
    <row r="782" ht="15.75" customHeight="1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19"/>
      <c r="AG782" s="19"/>
      <c r="AH782" s="19"/>
      <c r="AI782" s="19"/>
      <c r="AJ782" s="19"/>
      <c r="AK782" s="19"/>
      <c r="AL782" s="19"/>
      <c r="AM782" s="19"/>
      <c r="AN782" s="19"/>
      <c r="AO782" s="19"/>
      <c r="AP782" s="19"/>
      <c r="AQ782" s="19"/>
      <c r="AR782" s="19"/>
      <c r="AS782" s="19"/>
      <c r="AT782" s="19"/>
      <c r="AU782" s="19"/>
      <c r="AV782" s="19"/>
      <c r="AW782" s="19"/>
      <c r="AX782" s="19"/>
      <c r="AY782" s="19"/>
      <c r="AZ782" s="19"/>
    </row>
    <row r="783" ht="15.75" customHeight="1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  <c r="AH783" s="19"/>
      <c r="AI783" s="19"/>
      <c r="AJ783" s="19"/>
      <c r="AK783" s="19"/>
      <c r="AL783" s="19"/>
      <c r="AM783" s="19"/>
      <c r="AN783" s="19"/>
      <c r="AO783" s="19"/>
      <c r="AP783" s="19"/>
      <c r="AQ783" s="19"/>
      <c r="AR783" s="19"/>
      <c r="AS783" s="19"/>
      <c r="AT783" s="19"/>
      <c r="AU783" s="19"/>
      <c r="AV783" s="19"/>
      <c r="AW783" s="19"/>
      <c r="AX783" s="19"/>
      <c r="AY783" s="19"/>
      <c r="AZ783" s="19"/>
    </row>
    <row r="784" ht="15.75" customHeight="1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  <c r="AH784" s="19"/>
      <c r="AI784" s="19"/>
      <c r="AJ784" s="19"/>
      <c r="AK784" s="19"/>
      <c r="AL784" s="19"/>
      <c r="AM784" s="19"/>
      <c r="AN784" s="19"/>
      <c r="AO784" s="19"/>
      <c r="AP784" s="19"/>
      <c r="AQ784" s="19"/>
      <c r="AR784" s="19"/>
      <c r="AS784" s="19"/>
      <c r="AT784" s="19"/>
      <c r="AU784" s="19"/>
      <c r="AV784" s="19"/>
      <c r="AW784" s="19"/>
      <c r="AX784" s="19"/>
      <c r="AY784" s="19"/>
      <c r="AZ784" s="19"/>
    </row>
    <row r="785" ht="15.75" customHeight="1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19"/>
      <c r="AH785" s="19"/>
      <c r="AI785" s="19"/>
      <c r="AJ785" s="19"/>
      <c r="AK785" s="19"/>
      <c r="AL785" s="19"/>
      <c r="AM785" s="19"/>
      <c r="AN785" s="19"/>
      <c r="AO785" s="19"/>
      <c r="AP785" s="19"/>
      <c r="AQ785" s="19"/>
      <c r="AR785" s="19"/>
      <c r="AS785" s="19"/>
      <c r="AT785" s="19"/>
      <c r="AU785" s="19"/>
      <c r="AV785" s="19"/>
      <c r="AW785" s="19"/>
      <c r="AX785" s="19"/>
      <c r="AY785" s="19"/>
      <c r="AZ785" s="19"/>
    </row>
    <row r="786" ht="15.75" customHeight="1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  <c r="AG786" s="19"/>
      <c r="AH786" s="19"/>
      <c r="AI786" s="19"/>
      <c r="AJ786" s="19"/>
      <c r="AK786" s="19"/>
      <c r="AL786" s="19"/>
      <c r="AM786" s="19"/>
      <c r="AN786" s="19"/>
      <c r="AO786" s="19"/>
      <c r="AP786" s="19"/>
      <c r="AQ786" s="19"/>
      <c r="AR786" s="19"/>
      <c r="AS786" s="19"/>
      <c r="AT786" s="19"/>
      <c r="AU786" s="19"/>
      <c r="AV786" s="19"/>
      <c r="AW786" s="19"/>
      <c r="AX786" s="19"/>
      <c r="AY786" s="19"/>
      <c r="AZ786" s="19"/>
    </row>
    <row r="787" ht="15.75" customHeight="1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19"/>
      <c r="AH787" s="19"/>
      <c r="AI787" s="19"/>
      <c r="AJ787" s="19"/>
      <c r="AK787" s="19"/>
      <c r="AL787" s="19"/>
      <c r="AM787" s="19"/>
      <c r="AN787" s="19"/>
      <c r="AO787" s="19"/>
      <c r="AP787" s="19"/>
      <c r="AQ787" s="19"/>
      <c r="AR787" s="19"/>
      <c r="AS787" s="19"/>
      <c r="AT787" s="19"/>
      <c r="AU787" s="19"/>
      <c r="AV787" s="19"/>
      <c r="AW787" s="19"/>
      <c r="AX787" s="19"/>
      <c r="AY787" s="19"/>
      <c r="AZ787" s="19"/>
    </row>
    <row r="788" ht="15.75" customHeight="1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  <c r="AH788" s="19"/>
      <c r="AI788" s="19"/>
      <c r="AJ788" s="19"/>
      <c r="AK788" s="19"/>
      <c r="AL788" s="19"/>
      <c r="AM788" s="19"/>
      <c r="AN788" s="19"/>
      <c r="AO788" s="19"/>
      <c r="AP788" s="19"/>
      <c r="AQ788" s="19"/>
      <c r="AR788" s="19"/>
      <c r="AS788" s="19"/>
      <c r="AT788" s="19"/>
      <c r="AU788" s="19"/>
      <c r="AV788" s="19"/>
      <c r="AW788" s="19"/>
      <c r="AX788" s="19"/>
      <c r="AY788" s="19"/>
      <c r="AZ788" s="19"/>
    </row>
    <row r="789" ht="15.75" customHeight="1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  <c r="AH789" s="19"/>
      <c r="AI789" s="19"/>
      <c r="AJ789" s="19"/>
      <c r="AK789" s="19"/>
      <c r="AL789" s="19"/>
      <c r="AM789" s="19"/>
      <c r="AN789" s="19"/>
      <c r="AO789" s="19"/>
      <c r="AP789" s="19"/>
      <c r="AQ789" s="19"/>
      <c r="AR789" s="19"/>
      <c r="AS789" s="19"/>
      <c r="AT789" s="19"/>
      <c r="AU789" s="19"/>
      <c r="AV789" s="19"/>
      <c r="AW789" s="19"/>
      <c r="AX789" s="19"/>
      <c r="AY789" s="19"/>
      <c r="AZ789" s="19"/>
    </row>
    <row r="790" ht="15.75" customHeight="1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19"/>
      <c r="AG790" s="19"/>
      <c r="AH790" s="19"/>
      <c r="AI790" s="19"/>
      <c r="AJ790" s="19"/>
      <c r="AK790" s="19"/>
      <c r="AL790" s="19"/>
      <c r="AM790" s="19"/>
      <c r="AN790" s="19"/>
      <c r="AO790" s="19"/>
      <c r="AP790" s="19"/>
      <c r="AQ790" s="19"/>
      <c r="AR790" s="19"/>
      <c r="AS790" s="19"/>
      <c r="AT790" s="19"/>
      <c r="AU790" s="19"/>
      <c r="AV790" s="19"/>
      <c r="AW790" s="19"/>
      <c r="AX790" s="19"/>
      <c r="AY790" s="19"/>
      <c r="AZ790" s="19"/>
    </row>
    <row r="791" ht="15.75" customHeight="1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19"/>
      <c r="AH791" s="19"/>
      <c r="AI791" s="19"/>
      <c r="AJ791" s="19"/>
      <c r="AK791" s="19"/>
      <c r="AL791" s="19"/>
      <c r="AM791" s="19"/>
      <c r="AN791" s="19"/>
      <c r="AO791" s="19"/>
      <c r="AP791" s="19"/>
      <c r="AQ791" s="19"/>
      <c r="AR791" s="19"/>
      <c r="AS791" s="19"/>
      <c r="AT791" s="19"/>
      <c r="AU791" s="19"/>
      <c r="AV791" s="19"/>
      <c r="AW791" s="19"/>
      <c r="AX791" s="19"/>
      <c r="AY791" s="19"/>
      <c r="AZ791" s="19"/>
    </row>
    <row r="792" ht="15.75" customHeight="1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19"/>
      <c r="AH792" s="19"/>
      <c r="AI792" s="19"/>
      <c r="AJ792" s="19"/>
      <c r="AK792" s="19"/>
      <c r="AL792" s="19"/>
      <c r="AM792" s="19"/>
      <c r="AN792" s="19"/>
      <c r="AO792" s="19"/>
      <c r="AP792" s="19"/>
      <c r="AQ792" s="19"/>
      <c r="AR792" s="19"/>
      <c r="AS792" s="19"/>
      <c r="AT792" s="19"/>
      <c r="AU792" s="19"/>
      <c r="AV792" s="19"/>
      <c r="AW792" s="19"/>
      <c r="AX792" s="19"/>
      <c r="AY792" s="19"/>
      <c r="AZ792" s="19"/>
    </row>
    <row r="793" ht="15.75" customHeight="1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  <c r="AH793" s="19"/>
      <c r="AI793" s="19"/>
      <c r="AJ793" s="19"/>
      <c r="AK793" s="19"/>
      <c r="AL793" s="19"/>
      <c r="AM793" s="19"/>
      <c r="AN793" s="19"/>
      <c r="AO793" s="19"/>
      <c r="AP793" s="19"/>
      <c r="AQ793" s="19"/>
      <c r="AR793" s="19"/>
      <c r="AS793" s="19"/>
      <c r="AT793" s="19"/>
      <c r="AU793" s="19"/>
      <c r="AV793" s="19"/>
      <c r="AW793" s="19"/>
      <c r="AX793" s="19"/>
      <c r="AY793" s="19"/>
      <c r="AZ793" s="19"/>
    </row>
    <row r="794" ht="15.75" customHeight="1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19"/>
      <c r="AH794" s="19"/>
      <c r="AI794" s="19"/>
      <c r="AJ794" s="19"/>
      <c r="AK794" s="19"/>
      <c r="AL794" s="19"/>
      <c r="AM794" s="19"/>
      <c r="AN794" s="19"/>
      <c r="AO794" s="19"/>
      <c r="AP794" s="19"/>
      <c r="AQ794" s="19"/>
      <c r="AR794" s="19"/>
      <c r="AS794" s="19"/>
      <c r="AT794" s="19"/>
      <c r="AU794" s="19"/>
      <c r="AV794" s="19"/>
      <c r="AW794" s="19"/>
      <c r="AX794" s="19"/>
      <c r="AY794" s="19"/>
      <c r="AZ794" s="19"/>
    </row>
    <row r="795" ht="15.75" customHeight="1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19"/>
      <c r="AH795" s="19"/>
      <c r="AI795" s="19"/>
      <c r="AJ795" s="19"/>
      <c r="AK795" s="19"/>
      <c r="AL795" s="19"/>
      <c r="AM795" s="19"/>
      <c r="AN795" s="19"/>
      <c r="AO795" s="19"/>
      <c r="AP795" s="19"/>
      <c r="AQ795" s="19"/>
      <c r="AR795" s="19"/>
      <c r="AS795" s="19"/>
      <c r="AT795" s="19"/>
      <c r="AU795" s="19"/>
      <c r="AV795" s="19"/>
      <c r="AW795" s="19"/>
      <c r="AX795" s="19"/>
      <c r="AY795" s="19"/>
      <c r="AZ795" s="19"/>
    </row>
    <row r="796" ht="15.75" customHeight="1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19"/>
      <c r="AH796" s="19"/>
      <c r="AI796" s="19"/>
      <c r="AJ796" s="19"/>
      <c r="AK796" s="19"/>
      <c r="AL796" s="19"/>
      <c r="AM796" s="19"/>
      <c r="AN796" s="19"/>
      <c r="AO796" s="19"/>
      <c r="AP796" s="19"/>
      <c r="AQ796" s="19"/>
      <c r="AR796" s="19"/>
      <c r="AS796" s="19"/>
      <c r="AT796" s="19"/>
      <c r="AU796" s="19"/>
      <c r="AV796" s="19"/>
      <c r="AW796" s="19"/>
      <c r="AX796" s="19"/>
      <c r="AY796" s="19"/>
      <c r="AZ796" s="19"/>
    </row>
    <row r="797" ht="15.75" customHeight="1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  <c r="AH797" s="19"/>
      <c r="AI797" s="19"/>
      <c r="AJ797" s="19"/>
      <c r="AK797" s="19"/>
      <c r="AL797" s="19"/>
      <c r="AM797" s="19"/>
      <c r="AN797" s="19"/>
      <c r="AO797" s="19"/>
      <c r="AP797" s="19"/>
      <c r="AQ797" s="19"/>
      <c r="AR797" s="19"/>
      <c r="AS797" s="19"/>
      <c r="AT797" s="19"/>
      <c r="AU797" s="19"/>
      <c r="AV797" s="19"/>
      <c r="AW797" s="19"/>
      <c r="AX797" s="19"/>
      <c r="AY797" s="19"/>
      <c r="AZ797" s="19"/>
    </row>
    <row r="798" ht="15.75" customHeight="1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19"/>
      <c r="AH798" s="19"/>
      <c r="AI798" s="19"/>
      <c r="AJ798" s="19"/>
      <c r="AK798" s="19"/>
      <c r="AL798" s="19"/>
      <c r="AM798" s="19"/>
      <c r="AN798" s="19"/>
      <c r="AO798" s="19"/>
      <c r="AP798" s="19"/>
      <c r="AQ798" s="19"/>
      <c r="AR798" s="19"/>
      <c r="AS798" s="19"/>
      <c r="AT798" s="19"/>
      <c r="AU798" s="19"/>
      <c r="AV798" s="19"/>
      <c r="AW798" s="19"/>
      <c r="AX798" s="19"/>
      <c r="AY798" s="19"/>
      <c r="AZ798" s="19"/>
    </row>
    <row r="799" ht="15.75" customHeight="1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  <c r="AH799" s="19"/>
      <c r="AI799" s="19"/>
      <c r="AJ799" s="19"/>
      <c r="AK799" s="19"/>
      <c r="AL799" s="19"/>
      <c r="AM799" s="19"/>
      <c r="AN799" s="19"/>
      <c r="AO799" s="19"/>
      <c r="AP799" s="19"/>
      <c r="AQ799" s="19"/>
      <c r="AR799" s="19"/>
      <c r="AS799" s="19"/>
      <c r="AT799" s="19"/>
      <c r="AU799" s="19"/>
      <c r="AV799" s="19"/>
      <c r="AW799" s="19"/>
      <c r="AX799" s="19"/>
      <c r="AY799" s="19"/>
      <c r="AZ799" s="19"/>
    </row>
    <row r="800" ht="15.75" customHeight="1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  <c r="AH800" s="19"/>
      <c r="AI800" s="19"/>
      <c r="AJ800" s="19"/>
      <c r="AK800" s="19"/>
      <c r="AL800" s="19"/>
      <c r="AM800" s="19"/>
      <c r="AN800" s="19"/>
      <c r="AO800" s="19"/>
      <c r="AP800" s="19"/>
      <c r="AQ800" s="19"/>
      <c r="AR800" s="19"/>
      <c r="AS800" s="19"/>
      <c r="AT800" s="19"/>
      <c r="AU800" s="19"/>
      <c r="AV800" s="19"/>
      <c r="AW800" s="19"/>
      <c r="AX800" s="19"/>
      <c r="AY800" s="19"/>
      <c r="AZ800" s="19"/>
    </row>
    <row r="801" ht="15.75" customHeight="1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19"/>
      <c r="AH801" s="19"/>
      <c r="AI801" s="19"/>
      <c r="AJ801" s="19"/>
      <c r="AK801" s="19"/>
      <c r="AL801" s="19"/>
      <c r="AM801" s="19"/>
      <c r="AN801" s="19"/>
      <c r="AO801" s="19"/>
      <c r="AP801" s="19"/>
      <c r="AQ801" s="19"/>
      <c r="AR801" s="19"/>
      <c r="AS801" s="19"/>
      <c r="AT801" s="19"/>
      <c r="AU801" s="19"/>
      <c r="AV801" s="19"/>
      <c r="AW801" s="19"/>
      <c r="AX801" s="19"/>
      <c r="AY801" s="19"/>
      <c r="AZ801" s="19"/>
    </row>
    <row r="802" ht="15.75" customHeight="1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19"/>
      <c r="AG802" s="19"/>
      <c r="AH802" s="19"/>
      <c r="AI802" s="19"/>
      <c r="AJ802" s="19"/>
      <c r="AK802" s="19"/>
      <c r="AL802" s="19"/>
      <c r="AM802" s="19"/>
      <c r="AN802" s="19"/>
      <c r="AO802" s="19"/>
      <c r="AP802" s="19"/>
      <c r="AQ802" s="19"/>
      <c r="AR802" s="19"/>
      <c r="AS802" s="19"/>
      <c r="AT802" s="19"/>
      <c r="AU802" s="19"/>
      <c r="AV802" s="19"/>
      <c r="AW802" s="19"/>
      <c r="AX802" s="19"/>
      <c r="AY802" s="19"/>
      <c r="AZ802" s="19"/>
    </row>
    <row r="803" ht="15.75" customHeight="1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  <c r="AH803" s="19"/>
      <c r="AI803" s="19"/>
      <c r="AJ803" s="19"/>
      <c r="AK803" s="19"/>
      <c r="AL803" s="19"/>
      <c r="AM803" s="19"/>
      <c r="AN803" s="19"/>
      <c r="AO803" s="19"/>
      <c r="AP803" s="19"/>
      <c r="AQ803" s="19"/>
      <c r="AR803" s="19"/>
      <c r="AS803" s="19"/>
      <c r="AT803" s="19"/>
      <c r="AU803" s="19"/>
      <c r="AV803" s="19"/>
      <c r="AW803" s="19"/>
      <c r="AX803" s="19"/>
      <c r="AY803" s="19"/>
      <c r="AZ803" s="19"/>
    </row>
    <row r="804" ht="15.75" customHeight="1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  <c r="AH804" s="19"/>
      <c r="AI804" s="19"/>
      <c r="AJ804" s="19"/>
      <c r="AK804" s="19"/>
      <c r="AL804" s="19"/>
      <c r="AM804" s="19"/>
      <c r="AN804" s="19"/>
      <c r="AO804" s="19"/>
      <c r="AP804" s="19"/>
      <c r="AQ804" s="19"/>
      <c r="AR804" s="19"/>
      <c r="AS804" s="19"/>
      <c r="AT804" s="19"/>
      <c r="AU804" s="19"/>
      <c r="AV804" s="19"/>
      <c r="AW804" s="19"/>
      <c r="AX804" s="19"/>
      <c r="AY804" s="19"/>
      <c r="AZ804" s="19"/>
    </row>
    <row r="805" ht="15.75" customHeight="1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19"/>
      <c r="AH805" s="19"/>
      <c r="AI805" s="19"/>
      <c r="AJ805" s="19"/>
      <c r="AK805" s="19"/>
      <c r="AL805" s="19"/>
      <c r="AM805" s="19"/>
      <c r="AN805" s="19"/>
      <c r="AO805" s="19"/>
      <c r="AP805" s="19"/>
      <c r="AQ805" s="19"/>
      <c r="AR805" s="19"/>
      <c r="AS805" s="19"/>
      <c r="AT805" s="19"/>
      <c r="AU805" s="19"/>
      <c r="AV805" s="19"/>
      <c r="AW805" s="19"/>
      <c r="AX805" s="19"/>
      <c r="AY805" s="19"/>
      <c r="AZ805" s="19"/>
    </row>
    <row r="806" ht="15.75" customHeight="1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19"/>
      <c r="AG806" s="19"/>
      <c r="AH806" s="19"/>
      <c r="AI806" s="19"/>
      <c r="AJ806" s="19"/>
      <c r="AK806" s="19"/>
      <c r="AL806" s="19"/>
      <c r="AM806" s="19"/>
      <c r="AN806" s="19"/>
      <c r="AO806" s="19"/>
      <c r="AP806" s="19"/>
      <c r="AQ806" s="19"/>
      <c r="AR806" s="19"/>
      <c r="AS806" s="19"/>
      <c r="AT806" s="19"/>
      <c r="AU806" s="19"/>
      <c r="AV806" s="19"/>
      <c r="AW806" s="19"/>
      <c r="AX806" s="19"/>
      <c r="AY806" s="19"/>
      <c r="AZ806" s="19"/>
    </row>
    <row r="807" ht="15.75" customHeight="1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19"/>
      <c r="AH807" s="19"/>
      <c r="AI807" s="19"/>
      <c r="AJ807" s="19"/>
      <c r="AK807" s="19"/>
      <c r="AL807" s="19"/>
      <c r="AM807" s="19"/>
      <c r="AN807" s="19"/>
      <c r="AO807" s="19"/>
      <c r="AP807" s="19"/>
      <c r="AQ807" s="19"/>
      <c r="AR807" s="19"/>
      <c r="AS807" s="19"/>
      <c r="AT807" s="19"/>
      <c r="AU807" s="19"/>
      <c r="AV807" s="19"/>
      <c r="AW807" s="19"/>
      <c r="AX807" s="19"/>
      <c r="AY807" s="19"/>
      <c r="AZ807" s="19"/>
    </row>
    <row r="808" ht="15.75" customHeight="1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  <c r="AH808" s="19"/>
      <c r="AI808" s="19"/>
      <c r="AJ808" s="19"/>
      <c r="AK808" s="19"/>
      <c r="AL808" s="19"/>
      <c r="AM808" s="19"/>
      <c r="AN808" s="19"/>
      <c r="AO808" s="19"/>
      <c r="AP808" s="19"/>
      <c r="AQ808" s="19"/>
      <c r="AR808" s="19"/>
      <c r="AS808" s="19"/>
      <c r="AT808" s="19"/>
      <c r="AU808" s="19"/>
      <c r="AV808" s="19"/>
      <c r="AW808" s="19"/>
      <c r="AX808" s="19"/>
      <c r="AY808" s="19"/>
      <c r="AZ808" s="19"/>
    </row>
    <row r="809" ht="15.75" customHeight="1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  <c r="AH809" s="19"/>
      <c r="AI809" s="19"/>
      <c r="AJ809" s="19"/>
      <c r="AK809" s="19"/>
      <c r="AL809" s="19"/>
      <c r="AM809" s="19"/>
      <c r="AN809" s="19"/>
      <c r="AO809" s="19"/>
      <c r="AP809" s="19"/>
      <c r="AQ809" s="19"/>
      <c r="AR809" s="19"/>
      <c r="AS809" s="19"/>
      <c r="AT809" s="19"/>
      <c r="AU809" s="19"/>
      <c r="AV809" s="19"/>
      <c r="AW809" s="19"/>
      <c r="AX809" s="19"/>
      <c r="AY809" s="19"/>
      <c r="AZ809" s="19"/>
    </row>
    <row r="810" ht="15.75" customHeight="1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19"/>
      <c r="AG810" s="19"/>
      <c r="AH810" s="19"/>
      <c r="AI810" s="19"/>
      <c r="AJ810" s="19"/>
      <c r="AK810" s="19"/>
      <c r="AL810" s="19"/>
      <c r="AM810" s="19"/>
      <c r="AN810" s="19"/>
      <c r="AO810" s="19"/>
      <c r="AP810" s="19"/>
      <c r="AQ810" s="19"/>
      <c r="AR810" s="19"/>
      <c r="AS810" s="19"/>
      <c r="AT810" s="19"/>
      <c r="AU810" s="19"/>
      <c r="AV810" s="19"/>
      <c r="AW810" s="19"/>
      <c r="AX810" s="19"/>
      <c r="AY810" s="19"/>
      <c r="AZ810" s="19"/>
    </row>
    <row r="811" ht="15.75" customHeight="1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  <c r="AH811" s="19"/>
      <c r="AI811" s="19"/>
      <c r="AJ811" s="19"/>
      <c r="AK811" s="19"/>
      <c r="AL811" s="19"/>
      <c r="AM811" s="19"/>
      <c r="AN811" s="19"/>
      <c r="AO811" s="19"/>
      <c r="AP811" s="19"/>
      <c r="AQ811" s="19"/>
      <c r="AR811" s="19"/>
      <c r="AS811" s="19"/>
      <c r="AT811" s="19"/>
      <c r="AU811" s="19"/>
      <c r="AV811" s="19"/>
      <c r="AW811" s="19"/>
      <c r="AX811" s="19"/>
      <c r="AY811" s="19"/>
      <c r="AZ811" s="19"/>
    </row>
    <row r="812" ht="15.75" customHeight="1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19"/>
      <c r="AH812" s="19"/>
      <c r="AI812" s="19"/>
      <c r="AJ812" s="19"/>
      <c r="AK812" s="19"/>
      <c r="AL812" s="19"/>
      <c r="AM812" s="19"/>
      <c r="AN812" s="19"/>
      <c r="AO812" s="19"/>
      <c r="AP812" s="19"/>
      <c r="AQ812" s="19"/>
      <c r="AR812" s="19"/>
      <c r="AS812" s="19"/>
      <c r="AT812" s="19"/>
      <c r="AU812" s="19"/>
      <c r="AV812" s="19"/>
      <c r="AW812" s="19"/>
      <c r="AX812" s="19"/>
      <c r="AY812" s="19"/>
      <c r="AZ812" s="19"/>
    </row>
    <row r="813" ht="15.75" customHeight="1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  <c r="AH813" s="19"/>
      <c r="AI813" s="19"/>
      <c r="AJ813" s="19"/>
      <c r="AK813" s="19"/>
      <c r="AL813" s="19"/>
      <c r="AM813" s="19"/>
      <c r="AN813" s="19"/>
      <c r="AO813" s="19"/>
      <c r="AP813" s="19"/>
      <c r="AQ813" s="19"/>
      <c r="AR813" s="19"/>
      <c r="AS813" s="19"/>
      <c r="AT813" s="19"/>
      <c r="AU813" s="19"/>
      <c r="AV813" s="19"/>
      <c r="AW813" s="19"/>
      <c r="AX813" s="19"/>
      <c r="AY813" s="19"/>
      <c r="AZ813" s="19"/>
    </row>
    <row r="814" ht="15.75" customHeight="1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19"/>
      <c r="AH814" s="19"/>
      <c r="AI814" s="19"/>
      <c r="AJ814" s="19"/>
      <c r="AK814" s="19"/>
      <c r="AL814" s="19"/>
      <c r="AM814" s="19"/>
      <c r="AN814" s="19"/>
      <c r="AO814" s="19"/>
      <c r="AP814" s="19"/>
      <c r="AQ814" s="19"/>
      <c r="AR814" s="19"/>
      <c r="AS814" s="19"/>
      <c r="AT814" s="19"/>
      <c r="AU814" s="19"/>
      <c r="AV814" s="19"/>
      <c r="AW814" s="19"/>
      <c r="AX814" s="19"/>
      <c r="AY814" s="19"/>
      <c r="AZ814" s="19"/>
    </row>
    <row r="815" ht="15.75" customHeight="1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19"/>
      <c r="AH815" s="19"/>
      <c r="AI815" s="19"/>
      <c r="AJ815" s="19"/>
      <c r="AK815" s="19"/>
      <c r="AL815" s="19"/>
      <c r="AM815" s="19"/>
      <c r="AN815" s="19"/>
      <c r="AO815" s="19"/>
      <c r="AP815" s="19"/>
      <c r="AQ815" s="19"/>
      <c r="AR815" s="19"/>
      <c r="AS815" s="19"/>
      <c r="AT815" s="19"/>
      <c r="AU815" s="19"/>
      <c r="AV815" s="19"/>
      <c r="AW815" s="19"/>
      <c r="AX815" s="19"/>
      <c r="AY815" s="19"/>
      <c r="AZ815" s="19"/>
    </row>
    <row r="816" ht="15.75" customHeight="1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19"/>
      <c r="AH816" s="19"/>
      <c r="AI816" s="19"/>
      <c r="AJ816" s="19"/>
      <c r="AK816" s="19"/>
      <c r="AL816" s="19"/>
      <c r="AM816" s="19"/>
      <c r="AN816" s="19"/>
      <c r="AO816" s="19"/>
      <c r="AP816" s="19"/>
      <c r="AQ816" s="19"/>
      <c r="AR816" s="19"/>
      <c r="AS816" s="19"/>
      <c r="AT816" s="19"/>
      <c r="AU816" s="19"/>
      <c r="AV816" s="19"/>
      <c r="AW816" s="19"/>
      <c r="AX816" s="19"/>
      <c r="AY816" s="19"/>
      <c r="AZ816" s="19"/>
    </row>
    <row r="817" ht="15.75" customHeight="1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  <c r="AH817" s="19"/>
      <c r="AI817" s="19"/>
      <c r="AJ817" s="19"/>
      <c r="AK817" s="19"/>
      <c r="AL817" s="19"/>
      <c r="AM817" s="19"/>
      <c r="AN817" s="19"/>
      <c r="AO817" s="19"/>
      <c r="AP817" s="19"/>
      <c r="AQ817" s="19"/>
      <c r="AR817" s="19"/>
      <c r="AS817" s="19"/>
      <c r="AT817" s="19"/>
      <c r="AU817" s="19"/>
      <c r="AV817" s="19"/>
      <c r="AW817" s="19"/>
      <c r="AX817" s="19"/>
      <c r="AY817" s="19"/>
      <c r="AZ817" s="19"/>
    </row>
    <row r="818" ht="15.75" customHeight="1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19"/>
      <c r="AH818" s="19"/>
      <c r="AI818" s="19"/>
      <c r="AJ818" s="19"/>
      <c r="AK818" s="19"/>
      <c r="AL818" s="19"/>
      <c r="AM818" s="19"/>
      <c r="AN818" s="19"/>
      <c r="AO818" s="19"/>
      <c r="AP818" s="19"/>
      <c r="AQ818" s="19"/>
      <c r="AR818" s="19"/>
      <c r="AS818" s="19"/>
      <c r="AT818" s="19"/>
      <c r="AU818" s="19"/>
      <c r="AV818" s="19"/>
      <c r="AW818" s="19"/>
      <c r="AX818" s="19"/>
      <c r="AY818" s="19"/>
      <c r="AZ818" s="19"/>
    </row>
    <row r="819" ht="15.75" customHeight="1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  <c r="AH819" s="19"/>
      <c r="AI819" s="19"/>
      <c r="AJ819" s="19"/>
      <c r="AK819" s="19"/>
      <c r="AL819" s="19"/>
      <c r="AM819" s="19"/>
      <c r="AN819" s="19"/>
      <c r="AO819" s="19"/>
      <c r="AP819" s="19"/>
      <c r="AQ819" s="19"/>
      <c r="AR819" s="19"/>
      <c r="AS819" s="19"/>
      <c r="AT819" s="19"/>
      <c r="AU819" s="19"/>
      <c r="AV819" s="19"/>
      <c r="AW819" s="19"/>
      <c r="AX819" s="19"/>
      <c r="AY819" s="19"/>
      <c r="AZ819" s="19"/>
    </row>
    <row r="820" ht="15.75" customHeight="1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19"/>
      <c r="AH820" s="19"/>
      <c r="AI820" s="19"/>
      <c r="AJ820" s="19"/>
      <c r="AK820" s="19"/>
      <c r="AL820" s="19"/>
      <c r="AM820" s="19"/>
      <c r="AN820" s="19"/>
      <c r="AO820" s="19"/>
      <c r="AP820" s="19"/>
      <c r="AQ820" s="19"/>
      <c r="AR820" s="19"/>
      <c r="AS820" s="19"/>
      <c r="AT820" s="19"/>
      <c r="AU820" s="19"/>
      <c r="AV820" s="19"/>
      <c r="AW820" s="19"/>
      <c r="AX820" s="19"/>
      <c r="AY820" s="19"/>
      <c r="AZ820" s="19"/>
    </row>
    <row r="821" ht="15.75" customHeight="1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  <c r="AH821" s="19"/>
      <c r="AI821" s="19"/>
      <c r="AJ821" s="19"/>
      <c r="AK821" s="19"/>
      <c r="AL821" s="19"/>
      <c r="AM821" s="19"/>
      <c r="AN821" s="19"/>
      <c r="AO821" s="19"/>
      <c r="AP821" s="19"/>
      <c r="AQ821" s="19"/>
      <c r="AR821" s="19"/>
      <c r="AS821" s="19"/>
      <c r="AT821" s="19"/>
      <c r="AU821" s="19"/>
      <c r="AV821" s="19"/>
      <c r="AW821" s="19"/>
      <c r="AX821" s="19"/>
      <c r="AY821" s="19"/>
      <c r="AZ821" s="19"/>
    </row>
    <row r="822" ht="15.75" customHeight="1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19"/>
      <c r="AG822" s="19"/>
      <c r="AH822" s="19"/>
      <c r="AI822" s="19"/>
      <c r="AJ822" s="19"/>
      <c r="AK822" s="19"/>
      <c r="AL822" s="19"/>
      <c r="AM822" s="19"/>
      <c r="AN822" s="19"/>
      <c r="AO822" s="19"/>
      <c r="AP822" s="19"/>
      <c r="AQ822" s="19"/>
      <c r="AR822" s="19"/>
      <c r="AS822" s="19"/>
      <c r="AT822" s="19"/>
      <c r="AU822" s="19"/>
      <c r="AV822" s="19"/>
      <c r="AW822" s="19"/>
      <c r="AX822" s="19"/>
      <c r="AY822" s="19"/>
      <c r="AZ822" s="19"/>
    </row>
    <row r="823" ht="15.75" customHeight="1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  <c r="AH823" s="19"/>
      <c r="AI823" s="19"/>
      <c r="AJ823" s="19"/>
      <c r="AK823" s="19"/>
      <c r="AL823" s="19"/>
      <c r="AM823" s="19"/>
      <c r="AN823" s="19"/>
      <c r="AO823" s="19"/>
      <c r="AP823" s="19"/>
      <c r="AQ823" s="19"/>
      <c r="AR823" s="19"/>
      <c r="AS823" s="19"/>
      <c r="AT823" s="19"/>
      <c r="AU823" s="19"/>
      <c r="AV823" s="19"/>
      <c r="AW823" s="19"/>
      <c r="AX823" s="19"/>
      <c r="AY823" s="19"/>
      <c r="AZ823" s="19"/>
    </row>
    <row r="824" ht="15.75" customHeight="1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  <c r="AH824" s="19"/>
      <c r="AI824" s="19"/>
      <c r="AJ824" s="19"/>
      <c r="AK824" s="19"/>
      <c r="AL824" s="19"/>
      <c r="AM824" s="19"/>
      <c r="AN824" s="19"/>
      <c r="AO824" s="19"/>
      <c r="AP824" s="19"/>
      <c r="AQ824" s="19"/>
      <c r="AR824" s="19"/>
      <c r="AS824" s="19"/>
      <c r="AT824" s="19"/>
      <c r="AU824" s="19"/>
      <c r="AV824" s="19"/>
      <c r="AW824" s="19"/>
      <c r="AX824" s="19"/>
      <c r="AY824" s="19"/>
      <c r="AZ824" s="19"/>
    </row>
    <row r="825" ht="15.75" customHeight="1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19"/>
      <c r="AH825" s="19"/>
      <c r="AI825" s="19"/>
      <c r="AJ825" s="19"/>
      <c r="AK825" s="19"/>
      <c r="AL825" s="19"/>
      <c r="AM825" s="19"/>
      <c r="AN825" s="19"/>
      <c r="AO825" s="19"/>
      <c r="AP825" s="19"/>
      <c r="AQ825" s="19"/>
      <c r="AR825" s="19"/>
      <c r="AS825" s="19"/>
      <c r="AT825" s="19"/>
      <c r="AU825" s="19"/>
      <c r="AV825" s="19"/>
      <c r="AW825" s="19"/>
      <c r="AX825" s="19"/>
      <c r="AY825" s="19"/>
      <c r="AZ825" s="19"/>
    </row>
    <row r="826" ht="15.75" customHeight="1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  <c r="AG826" s="19"/>
      <c r="AH826" s="19"/>
      <c r="AI826" s="19"/>
      <c r="AJ826" s="19"/>
      <c r="AK826" s="19"/>
      <c r="AL826" s="19"/>
      <c r="AM826" s="19"/>
      <c r="AN826" s="19"/>
      <c r="AO826" s="19"/>
      <c r="AP826" s="19"/>
      <c r="AQ826" s="19"/>
      <c r="AR826" s="19"/>
      <c r="AS826" s="19"/>
      <c r="AT826" s="19"/>
      <c r="AU826" s="19"/>
      <c r="AV826" s="19"/>
      <c r="AW826" s="19"/>
      <c r="AX826" s="19"/>
      <c r="AY826" s="19"/>
      <c r="AZ826" s="19"/>
    </row>
    <row r="827" ht="15.75" customHeight="1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19"/>
      <c r="AH827" s="19"/>
      <c r="AI827" s="19"/>
      <c r="AJ827" s="19"/>
      <c r="AK827" s="19"/>
      <c r="AL827" s="19"/>
      <c r="AM827" s="19"/>
      <c r="AN827" s="19"/>
      <c r="AO827" s="19"/>
      <c r="AP827" s="19"/>
      <c r="AQ827" s="19"/>
      <c r="AR827" s="19"/>
      <c r="AS827" s="19"/>
      <c r="AT827" s="19"/>
      <c r="AU827" s="19"/>
      <c r="AV827" s="19"/>
      <c r="AW827" s="19"/>
      <c r="AX827" s="19"/>
      <c r="AY827" s="19"/>
      <c r="AZ827" s="19"/>
    </row>
    <row r="828" ht="15.75" customHeight="1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  <c r="AH828" s="19"/>
      <c r="AI828" s="19"/>
      <c r="AJ828" s="19"/>
      <c r="AK828" s="19"/>
      <c r="AL828" s="19"/>
      <c r="AM828" s="19"/>
      <c r="AN828" s="19"/>
      <c r="AO828" s="19"/>
      <c r="AP828" s="19"/>
      <c r="AQ828" s="19"/>
      <c r="AR828" s="19"/>
      <c r="AS828" s="19"/>
      <c r="AT828" s="19"/>
      <c r="AU828" s="19"/>
      <c r="AV828" s="19"/>
      <c r="AW828" s="19"/>
      <c r="AX828" s="19"/>
      <c r="AY828" s="19"/>
      <c r="AZ828" s="19"/>
    </row>
    <row r="829" ht="15.75" customHeight="1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  <c r="AH829" s="19"/>
      <c r="AI829" s="19"/>
      <c r="AJ829" s="19"/>
      <c r="AK829" s="19"/>
      <c r="AL829" s="19"/>
      <c r="AM829" s="19"/>
      <c r="AN829" s="19"/>
      <c r="AO829" s="19"/>
      <c r="AP829" s="19"/>
      <c r="AQ829" s="19"/>
      <c r="AR829" s="19"/>
      <c r="AS829" s="19"/>
      <c r="AT829" s="19"/>
      <c r="AU829" s="19"/>
      <c r="AV829" s="19"/>
      <c r="AW829" s="19"/>
      <c r="AX829" s="19"/>
      <c r="AY829" s="19"/>
      <c r="AZ829" s="19"/>
    </row>
    <row r="830" ht="15.75" customHeight="1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19"/>
      <c r="AG830" s="19"/>
      <c r="AH830" s="19"/>
      <c r="AI830" s="19"/>
      <c r="AJ830" s="19"/>
      <c r="AK830" s="19"/>
      <c r="AL830" s="19"/>
      <c r="AM830" s="19"/>
      <c r="AN830" s="19"/>
      <c r="AO830" s="19"/>
      <c r="AP830" s="19"/>
      <c r="AQ830" s="19"/>
      <c r="AR830" s="19"/>
      <c r="AS830" s="19"/>
      <c r="AT830" s="19"/>
      <c r="AU830" s="19"/>
      <c r="AV830" s="19"/>
      <c r="AW830" s="19"/>
      <c r="AX830" s="19"/>
      <c r="AY830" s="19"/>
      <c r="AZ830" s="19"/>
    </row>
    <row r="831" ht="15.75" customHeight="1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19"/>
      <c r="AH831" s="19"/>
      <c r="AI831" s="19"/>
      <c r="AJ831" s="19"/>
      <c r="AK831" s="19"/>
      <c r="AL831" s="19"/>
      <c r="AM831" s="19"/>
      <c r="AN831" s="19"/>
      <c r="AO831" s="19"/>
      <c r="AP831" s="19"/>
      <c r="AQ831" s="19"/>
      <c r="AR831" s="19"/>
      <c r="AS831" s="19"/>
      <c r="AT831" s="19"/>
      <c r="AU831" s="19"/>
      <c r="AV831" s="19"/>
      <c r="AW831" s="19"/>
      <c r="AX831" s="19"/>
      <c r="AY831" s="19"/>
      <c r="AZ831" s="19"/>
    </row>
    <row r="832" ht="15.75" customHeight="1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19"/>
      <c r="AH832" s="19"/>
      <c r="AI832" s="19"/>
      <c r="AJ832" s="19"/>
      <c r="AK832" s="19"/>
      <c r="AL832" s="19"/>
      <c r="AM832" s="19"/>
      <c r="AN832" s="19"/>
      <c r="AO832" s="19"/>
      <c r="AP832" s="19"/>
      <c r="AQ832" s="19"/>
      <c r="AR832" s="19"/>
      <c r="AS832" s="19"/>
      <c r="AT832" s="19"/>
      <c r="AU832" s="19"/>
      <c r="AV832" s="19"/>
      <c r="AW832" s="19"/>
      <c r="AX832" s="19"/>
      <c r="AY832" s="19"/>
      <c r="AZ832" s="19"/>
    </row>
    <row r="833" ht="15.75" customHeight="1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  <c r="AH833" s="19"/>
      <c r="AI833" s="19"/>
      <c r="AJ833" s="19"/>
      <c r="AK833" s="19"/>
      <c r="AL833" s="19"/>
      <c r="AM833" s="19"/>
      <c r="AN833" s="19"/>
      <c r="AO833" s="19"/>
      <c r="AP833" s="19"/>
      <c r="AQ833" s="19"/>
      <c r="AR833" s="19"/>
      <c r="AS833" s="19"/>
      <c r="AT833" s="19"/>
      <c r="AU833" s="19"/>
      <c r="AV833" s="19"/>
      <c r="AW833" s="19"/>
      <c r="AX833" s="19"/>
      <c r="AY833" s="19"/>
      <c r="AZ833" s="19"/>
    </row>
    <row r="834" ht="15.75" customHeight="1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19"/>
      <c r="AH834" s="19"/>
      <c r="AI834" s="19"/>
      <c r="AJ834" s="19"/>
      <c r="AK834" s="19"/>
      <c r="AL834" s="19"/>
      <c r="AM834" s="19"/>
      <c r="AN834" s="19"/>
      <c r="AO834" s="19"/>
      <c r="AP834" s="19"/>
      <c r="AQ834" s="19"/>
      <c r="AR834" s="19"/>
      <c r="AS834" s="19"/>
      <c r="AT834" s="19"/>
      <c r="AU834" s="19"/>
      <c r="AV834" s="19"/>
      <c r="AW834" s="19"/>
      <c r="AX834" s="19"/>
      <c r="AY834" s="19"/>
      <c r="AZ834" s="19"/>
    </row>
    <row r="835" ht="15.75" customHeight="1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19"/>
      <c r="AH835" s="19"/>
      <c r="AI835" s="19"/>
      <c r="AJ835" s="19"/>
      <c r="AK835" s="19"/>
      <c r="AL835" s="19"/>
      <c r="AM835" s="19"/>
      <c r="AN835" s="19"/>
      <c r="AO835" s="19"/>
      <c r="AP835" s="19"/>
      <c r="AQ835" s="19"/>
      <c r="AR835" s="19"/>
      <c r="AS835" s="19"/>
      <c r="AT835" s="19"/>
      <c r="AU835" s="19"/>
      <c r="AV835" s="19"/>
      <c r="AW835" s="19"/>
      <c r="AX835" s="19"/>
      <c r="AY835" s="19"/>
      <c r="AZ835" s="19"/>
    </row>
    <row r="836" ht="15.75" customHeight="1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19"/>
      <c r="AH836" s="19"/>
      <c r="AI836" s="19"/>
      <c r="AJ836" s="19"/>
      <c r="AK836" s="19"/>
      <c r="AL836" s="19"/>
      <c r="AM836" s="19"/>
      <c r="AN836" s="19"/>
      <c r="AO836" s="19"/>
      <c r="AP836" s="19"/>
      <c r="AQ836" s="19"/>
      <c r="AR836" s="19"/>
      <c r="AS836" s="19"/>
      <c r="AT836" s="19"/>
      <c r="AU836" s="19"/>
      <c r="AV836" s="19"/>
      <c r="AW836" s="19"/>
      <c r="AX836" s="19"/>
      <c r="AY836" s="19"/>
      <c r="AZ836" s="19"/>
    </row>
    <row r="837" ht="15.75" customHeight="1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19"/>
      <c r="AH837" s="19"/>
      <c r="AI837" s="19"/>
      <c r="AJ837" s="19"/>
      <c r="AK837" s="19"/>
      <c r="AL837" s="19"/>
      <c r="AM837" s="19"/>
      <c r="AN837" s="19"/>
      <c r="AO837" s="19"/>
      <c r="AP837" s="19"/>
      <c r="AQ837" s="19"/>
      <c r="AR837" s="19"/>
      <c r="AS837" s="19"/>
      <c r="AT837" s="19"/>
      <c r="AU837" s="19"/>
      <c r="AV837" s="19"/>
      <c r="AW837" s="19"/>
      <c r="AX837" s="19"/>
      <c r="AY837" s="19"/>
      <c r="AZ837" s="19"/>
    </row>
    <row r="838" ht="15.75" customHeight="1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19"/>
      <c r="AH838" s="19"/>
      <c r="AI838" s="19"/>
      <c r="AJ838" s="19"/>
      <c r="AK838" s="19"/>
      <c r="AL838" s="19"/>
      <c r="AM838" s="19"/>
      <c r="AN838" s="19"/>
      <c r="AO838" s="19"/>
      <c r="AP838" s="19"/>
      <c r="AQ838" s="19"/>
      <c r="AR838" s="19"/>
      <c r="AS838" s="19"/>
      <c r="AT838" s="19"/>
      <c r="AU838" s="19"/>
      <c r="AV838" s="19"/>
      <c r="AW838" s="19"/>
      <c r="AX838" s="19"/>
      <c r="AY838" s="19"/>
      <c r="AZ838" s="19"/>
    </row>
    <row r="839" ht="15.75" customHeight="1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  <c r="AH839" s="19"/>
      <c r="AI839" s="19"/>
      <c r="AJ839" s="19"/>
      <c r="AK839" s="19"/>
      <c r="AL839" s="19"/>
      <c r="AM839" s="19"/>
      <c r="AN839" s="19"/>
      <c r="AO839" s="19"/>
      <c r="AP839" s="19"/>
      <c r="AQ839" s="19"/>
      <c r="AR839" s="19"/>
      <c r="AS839" s="19"/>
      <c r="AT839" s="19"/>
      <c r="AU839" s="19"/>
      <c r="AV839" s="19"/>
      <c r="AW839" s="19"/>
      <c r="AX839" s="19"/>
      <c r="AY839" s="19"/>
      <c r="AZ839" s="19"/>
    </row>
    <row r="840" ht="15.75" customHeight="1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19"/>
      <c r="AH840" s="19"/>
      <c r="AI840" s="19"/>
      <c r="AJ840" s="19"/>
      <c r="AK840" s="19"/>
      <c r="AL840" s="19"/>
      <c r="AM840" s="19"/>
      <c r="AN840" s="19"/>
      <c r="AO840" s="19"/>
      <c r="AP840" s="19"/>
      <c r="AQ840" s="19"/>
      <c r="AR840" s="19"/>
      <c r="AS840" s="19"/>
      <c r="AT840" s="19"/>
      <c r="AU840" s="19"/>
      <c r="AV840" s="19"/>
      <c r="AW840" s="19"/>
      <c r="AX840" s="19"/>
      <c r="AY840" s="19"/>
      <c r="AZ840" s="19"/>
    </row>
    <row r="841" ht="15.75" customHeight="1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19"/>
      <c r="AH841" s="19"/>
      <c r="AI841" s="19"/>
      <c r="AJ841" s="19"/>
      <c r="AK841" s="19"/>
      <c r="AL841" s="19"/>
      <c r="AM841" s="19"/>
      <c r="AN841" s="19"/>
      <c r="AO841" s="19"/>
      <c r="AP841" s="19"/>
      <c r="AQ841" s="19"/>
      <c r="AR841" s="19"/>
      <c r="AS841" s="19"/>
      <c r="AT841" s="19"/>
      <c r="AU841" s="19"/>
      <c r="AV841" s="19"/>
      <c r="AW841" s="19"/>
      <c r="AX841" s="19"/>
      <c r="AY841" s="19"/>
      <c r="AZ841" s="19"/>
    </row>
    <row r="842" ht="15.75" customHeight="1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19"/>
      <c r="AG842" s="19"/>
      <c r="AH842" s="19"/>
      <c r="AI842" s="19"/>
      <c r="AJ842" s="19"/>
      <c r="AK842" s="19"/>
      <c r="AL842" s="19"/>
      <c r="AM842" s="19"/>
      <c r="AN842" s="19"/>
      <c r="AO842" s="19"/>
      <c r="AP842" s="19"/>
      <c r="AQ842" s="19"/>
      <c r="AR842" s="19"/>
      <c r="AS842" s="19"/>
      <c r="AT842" s="19"/>
      <c r="AU842" s="19"/>
      <c r="AV842" s="19"/>
      <c r="AW842" s="19"/>
      <c r="AX842" s="19"/>
      <c r="AY842" s="19"/>
      <c r="AZ842" s="19"/>
    </row>
    <row r="843" ht="15.75" customHeight="1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  <c r="AH843" s="19"/>
      <c r="AI843" s="19"/>
      <c r="AJ843" s="19"/>
      <c r="AK843" s="19"/>
      <c r="AL843" s="19"/>
      <c r="AM843" s="19"/>
      <c r="AN843" s="19"/>
      <c r="AO843" s="19"/>
      <c r="AP843" s="19"/>
      <c r="AQ843" s="19"/>
      <c r="AR843" s="19"/>
      <c r="AS843" s="19"/>
      <c r="AT843" s="19"/>
      <c r="AU843" s="19"/>
      <c r="AV843" s="19"/>
      <c r="AW843" s="19"/>
      <c r="AX843" s="19"/>
      <c r="AY843" s="19"/>
      <c r="AZ843" s="19"/>
    </row>
    <row r="844" ht="15.75" customHeight="1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  <c r="AH844" s="19"/>
      <c r="AI844" s="19"/>
      <c r="AJ844" s="19"/>
      <c r="AK844" s="19"/>
      <c r="AL844" s="19"/>
      <c r="AM844" s="19"/>
      <c r="AN844" s="19"/>
      <c r="AO844" s="19"/>
      <c r="AP844" s="19"/>
      <c r="AQ844" s="19"/>
      <c r="AR844" s="19"/>
      <c r="AS844" s="19"/>
      <c r="AT844" s="19"/>
      <c r="AU844" s="19"/>
      <c r="AV844" s="19"/>
      <c r="AW844" s="19"/>
      <c r="AX844" s="19"/>
      <c r="AY844" s="19"/>
      <c r="AZ844" s="19"/>
    </row>
    <row r="845" ht="15.75" customHeight="1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19"/>
      <c r="AH845" s="19"/>
      <c r="AI845" s="19"/>
      <c r="AJ845" s="19"/>
      <c r="AK845" s="19"/>
      <c r="AL845" s="19"/>
      <c r="AM845" s="19"/>
      <c r="AN845" s="19"/>
      <c r="AO845" s="19"/>
      <c r="AP845" s="19"/>
      <c r="AQ845" s="19"/>
      <c r="AR845" s="19"/>
      <c r="AS845" s="19"/>
      <c r="AT845" s="19"/>
      <c r="AU845" s="19"/>
      <c r="AV845" s="19"/>
      <c r="AW845" s="19"/>
      <c r="AX845" s="19"/>
      <c r="AY845" s="19"/>
      <c r="AZ845" s="19"/>
    </row>
    <row r="846" ht="15.75" customHeight="1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19"/>
      <c r="AG846" s="19"/>
      <c r="AH846" s="19"/>
      <c r="AI846" s="19"/>
      <c r="AJ846" s="19"/>
      <c r="AK846" s="19"/>
      <c r="AL846" s="19"/>
      <c r="AM846" s="19"/>
      <c r="AN846" s="19"/>
      <c r="AO846" s="19"/>
      <c r="AP846" s="19"/>
      <c r="AQ846" s="19"/>
      <c r="AR846" s="19"/>
      <c r="AS846" s="19"/>
      <c r="AT846" s="19"/>
      <c r="AU846" s="19"/>
      <c r="AV846" s="19"/>
      <c r="AW846" s="19"/>
      <c r="AX846" s="19"/>
      <c r="AY846" s="19"/>
      <c r="AZ846" s="19"/>
    </row>
    <row r="847" ht="15.75" customHeight="1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19"/>
      <c r="AH847" s="19"/>
      <c r="AI847" s="19"/>
      <c r="AJ847" s="19"/>
      <c r="AK847" s="19"/>
      <c r="AL847" s="19"/>
      <c r="AM847" s="19"/>
      <c r="AN847" s="19"/>
      <c r="AO847" s="19"/>
      <c r="AP847" s="19"/>
      <c r="AQ847" s="19"/>
      <c r="AR847" s="19"/>
      <c r="AS847" s="19"/>
      <c r="AT847" s="19"/>
      <c r="AU847" s="19"/>
      <c r="AV847" s="19"/>
      <c r="AW847" s="19"/>
      <c r="AX847" s="19"/>
      <c r="AY847" s="19"/>
      <c r="AZ847" s="19"/>
    </row>
    <row r="848" ht="15.75" customHeight="1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  <c r="AH848" s="19"/>
      <c r="AI848" s="19"/>
      <c r="AJ848" s="19"/>
      <c r="AK848" s="19"/>
      <c r="AL848" s="19"/>
      <c r="AM848" s="19"/>
      <c r="AN848" s="19"/>
      <c r="AO848" s="19"/>
      <c r="AP848" s="19"/>
      <c r="AQ848" s="19"/>
      <c r="AR848" s="19"/>
      <c r="AS848" s="19"/>
      <c r="AT848" s="19"/>
      <c r="AU848" s="19"/>
      <c r="AV848" s="19"/>
      <c r="AW848" s="19"/>
      <c r="AX848" s="19"/>
      <c r="AY848" s="19"/>
      <c r="AZ848" s="19"/>
    </row>
    <row r="849" ht="15.75" customHeight="1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  <c r="AH849" s="19"/>
      <c r="AI849" s="19"/>
      <c r="AJ849" s="19"/>
      <c r="AK849" s="19"/>
      <c r="AL849" s="19"/>
      <c r="AM849" s="19"/>
      <c r="AN849" s="19"/>
      <c r="AO849" s="19"/>
      <c r="AP849" s="19"/>
      <c r="AQ849" s="19"/>
      <c r="AR849" s="19"/>
      <c r="AS849" s="19"/>
      <c r="AT849" s="19"/>
      <c r="AU849" s="19"/>
      <c r="AV849" s="19"/>
      <c r="AW849" s="19"/>
      <c r="AX849" s="19"/>
      <c r="AY849" s="19"/>
      <c r="AZ849" s="19"/>
    </row>
    <row r="850" ht="15.75" customHeight="1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19"/>
      <c r="AG850" s="19"/>
      <c r="AH850" s="19"/>
      <c r="AI850" s="19"/>
      <c r="AJ850" s="19"/>
      <c r="AK850" s="19"/>
      <c r="AL850" s="19"/>
      <c r="AM850" s="19"/>
      <c r="AN850" s="19"/>
      <c r="AO850" s="19"/>
      <c r="AP850" s="19"/>
      <c r="AQ850" s="19"/>
      <c r="AR850" s="19"/>
      <c r="AS850" s="19"/>
      <c r="AT850" s="19"/>
      <c r="AU850" s="19"/>
      <c r="AV850" s="19"/>
      <c r="AW850" s="19"/>
      <c r="AX850" s="19"/>
      <c r="AY850" s="19"/>
      <c r="AZ850" s="19"/>
    </row>
    <row r="851" ht="15.75" customHeight="1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19"/>
      <c r="AH851" s="19"/>
      <c r="AI851" s="19"/>
      <c r="AJ851" s="19"/>
      <c r="AK851" s="19"/>
      <c r="AL851" s="19"/>
      <c r="AM851" s="19"/>
      <c r="AN851" s="19"/>
      <c r="AO851" s="19"/>
      <c r="AP851" s="19"/>
      <c r="AQ851" s="19"/>
      <c r="AR851" s="19"/>
      <c r="AS851" s="19"/>
      <c r="AT851" s="19"/>
      <c r="AU851" s="19"/>
      <c r="AV851" s="19"/>
      <c r="AW851" s="19"/>
      <c r="AX851" s="19"/>
      <c r="AY851" s="19"/>
      <c r="AZ851" s="19"/>
    </row>
    <row r="852" ht="15.75" customHeight="1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19"/>
      <c r="AH852" s="19"/>
      <c r="AI852" s="19"/>
      <c r="AJ852" s="19"/>
      <c r="AK852" s="19"/>
      <c r="AL852" s="19"/>
      <c r="AM852" s="19"/>
      <c r="AN852" s="19"/>
      <c r="AO852" s="19"/>
      <c r="AP852" s="19"/>
      <c r="AQ852" s="19"/>
      <c r="AR852" s="19"/>
      <c r="AS852" s="19"/>
      <c r="AT852" s="19"/>
      <c r="AU852" s="19"/>
      <c r="AV852" s="19"/>
      <c r="AW852" s="19"/>
      <c r="AX852" s="19"/>
      <c r="AY852" s="19"/>
      <c r="AZ852" s="19"/>
    </row>
    <row r="853" ht="15.75" customHeight="1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  <c r="AH853" s="19"/>
      <c r="AI853" s="19"/>
      <c r="AJ853" s="19"/>
      <c r="AK853" s="19"/>
      <c r="AL853" s="19"/>
      <c r="AM853" s="19"/>
      <c r="AN853" s="19"/>
      <c r="AO853" s="19"/>
      <c r="AP853" s="19"/>
      <c r="AQ853" s="19"/>
      <c r="AR853" s="19"/>
      <c r="AS853" s="19"/>
      <c r="AT853" s="19"/>
      <c r="AU853" s="19"/>
      <c r="AV853" s="19"/>
      <c r="AW853" s="19"/>
      <c r="AX853" s="19"/>
      <c r="AY853" s="19"/>
      <c r="AZ853" s="19"/>
    </row>
    <row r="854" ht="15.75" customHeight="1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19"/>
      <c r="AH854" s="19"/>
      <c r="AI854" s="19"/>
      <c r="AJ854" s="19"/>
      <c r="AK854" s="19"/>
      <c r="AL854" s="19"/>
      <c r="AM854" s="19"/>
      <c r="AN854" s="19"/>
      <c r="AO854" s="19"/>
      <c r="AP854" s="19"/>
      <c r="AQ854" s="19"/>
      <c r="AR854" s="19"/>
      <c r="AS854" s="19"/>
      <c r="AT854" s="19"/>
      <c r="AU854" s="19"/>
      <c r="AV854" s="19"/>
      <c r="AW854" s="19"/>
      <c r="AX854" s="19"/>
      <c r="AY854" s="19"/>
      <c r="AZ854" s="19"/>
    </row>
    <row r="855" ht="15.75" customHeight="1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19"/>
      <c r="AH855" s="19"/>
      <c r="AI855" s="19"/>
      <c r="AJ855" s="19"/>
      <c r="AK855" s="19"/>
      <c r="AL855" s="19"/>
      <c r="AM855" s="19"/>
      <c r="AN855" s="19"/>
      <c r="AO855" s="19"/>
      <c r="AP855" s="19"/>
      <c r="AQ855" s="19"/>
      <c r="AR855" s="19"/>
      <c r="AS855" s="19"/>
      <c r="AT855" s="19"/>
      <c r="AU855" s="19"/>
      <c r="AV855" s="19"/>
      <c r="AW855" s="19"/>
      <c r="AX855" s="19"/>
      <c r="AY855" s="19"/>
      <c r="AZ855" s="19"/>
    </row>
    <row r="856" ht="15.75" customHeight="1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19"/>
      <c r="AH856" s="19"/>
      <c r="AI856" s="19"/>
      <c r="AJ856" s="19"/>
      <c r="AK856" s="19"/>
      <c r="AL856" s="19"/>
      <c r="AM856" s="19"/>
      <c r="AN856" s="19"/>
      <c r="AO856" s="19"/>
      <c r="AP856" s="19"/>
      <c r="AQ856" s="19"/>
      <c r="AR856" s="19"/>
      <c r="AS856" s="19"/>
      <c r="AT856" s="19"/>
      <c r="AU856" s="19"/>
      <c r="AV856" s="19"/>
      <c r="AW856" s="19"/>
      <c r="AX856" s="19"/>
      <c r="AY856" s="19"/>
      <c r="AZ856" s="19"/>
    </row>
    <row r="857" ht="15.75" customHeight="1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19"/>
      <c r="AH857" s="19"/>
      <c r="AI857" s="19"/>
      <c r="AJ857" s="19"/>
      <c r="AK857" s="19"/>
      <c r="AL857" s="19"/>
      <c r="AM857" s="19"/>
      <c r="AN857" s="19"/>
      <c r="AO857" s="19"/>
      <c r="AP857" s="19"/>
      <c r="AQ857" s="19"/>
      <c r="AR857" s="19"/>
      <c r="AS857" s="19"/>
      <c r="AT857" s="19"/>
      <c r="AU857" s="19"/>
      <c r="AV857" s="19"/>
      <c r="AW857" s="19"/>
      <c r="AX857" s="19"/>
      <c r="AY857" s="19"/>
      <c r="AZ857" s="19"/>
    </row>
    <row r="858" ht="15.75" customHeight="1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19"/>
      <c r="AH858" s="19"/>
      <c r="AI858" s="19"/>
      <c r="AJ858" s="19"/>
      <c r="AK858" s="19"/>
      <c r="AL858" s="19"/>
      <c r="AM858" s="19"/>
      <c r="AN858" s="19"/>
      <c r="AO858" s="19"/>
      <c r="AP858" s="19"/>
      <c r="AQ858" s="19"/>
      <c r="AR858" s="19"/>
      <c r="AS858" s="19"/>
      <c r="AT858" s="19"/>
      <c r="AU858" s="19"/>
      <c r="AV858" s="19"/>
      <c r="AW858" s="19"/>
      <c r="AX858" s="19"/>
      <c r="AY858" s="19"/>
      <c r="AZ858" s="19"/>
    </row>
    <row r="859" ht="15.75" customHeight="1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19"/>
      <c r="AH859" s="19"/>
      <c r="AI859" s="19"/>
      <c r="AJ859" s="19"/>
      <c r="AK859" s="19"/>
      <c r="AL859" s="19"/>
      <c r="AM859" s="19"/>
      <c r="AN859" s="19"/>
      <c r="AO859" s="19"/>
      <c r="AP859" s="19"/>
      <c r="AQ859" s="19"/>
      <c r="AR859" s="19"/>
      <c r="AS859" s="19"/>
      <c r="AT859" s="19"/>
      <c r="AU859" s="19"/>
      <c r="AV859" s="19"/>
      <c r="AW859" s="19"/>
      <c r="AX859" s="19"/>
      <c r="AY859" s="19"/>
      <c r="AZ859" s="19"/>
    </row>
    <row r="860" ht="15.75" customHeight="1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19"/>
      <c r="AG860" s="19"/>
      <c r="AH860" s="19"/>
      <c r="AI860" s="19"/>
      <c r="AJ860" s="19"/>
      <c r="AK860" s="19"/>
      <c r="AL860" s="19"/>
      <c r="AM860" s="19"/>
      <c r="AN860" s="19"/>
      <c r="AO860" s="19"/>
      <c r="AP860" s="19"/>
      <c r="AQ860" s="19"/>
      <c r="AR860" s="19"/>
      <c r="AS860" s="19"/>
      <c r="AT860" s="19"/>
      <c r="AU860" s="19"/>
      <c r="AV860" s="19"/>
      <c r="AW860" s="19"/>
      <c r="AX860" s="19"/>
      <c r="AY860" s="19"/>
      <c r="AZ860" s="19"/>
    </row>
    <row r="861" ht="15.75" customHeight="1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19"/>
      <c r="AG861" s="19"/>
      <c r="AH861" s="19"/>
      <c r="AI861" s="19"/>
      <c r="AJ861" s="19"/>
      <c r="AK861" s="19"/>
      <c r="AL861" s="19"/>
      <c r="AM861" s="19"/>
      <c r="AN861" s="19"/>
      <c r="AO861" s="19"/>
      <c r="AP861" s="19"/>
      <c r="AQ861" s="19"/>
      <c r="AR861" s="19"/>
      <c r="AS861" s="19"/>
      <c r="AT861" s="19"/>
      <c r="AU861" s="19"/>
      <c r="AV861" s="19"/>
      <c r="AW861" s="19"/>
      <c r="AX861" s="19"/>
      <c r="AY861" s="19"/>
      <c r="AZ861" s="19"/>
    </row>
    <row r="862" ht="15.75" customHeight="1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  <c r="AF862" s="19"/>
      <c r="AG862" s="19"/>
      <c r="AH862" s="19"/>
      <c r="AI862" s="19"/>
      <c r="AJ862" s="19"/>
      <c r="AK862" s="19"/>
      <c r="AL862" s="19"/>
      <c r="AM862" s="19"/>
      <c r="AN862" s="19"/>
      <c r="AO862" s="19"/>
      <c r="AP862" s="19"/>
      <c r="AQ862" s="19"/>
      <c r="AR862" s="19"/>
      <c r="AS862" s="19"/>
      <c r="AT862" s="19"/>
      <c r="AU862" s="19"/>
      <c r="AV862" s="19"/>
      <c r="AW862" s="19"/>
      <c r="AX862" s="19"/>
      <c r="AY862" s="19"/>
      <c r="AZ862" s="19"/>
    </row>
    <row r="863" ht="15.75" customHeight="1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  <c r="AG863" s="19"/>
      <c r="AH863" s="19"/>
      <c r="AI863" s="19"/>
      <c r="AJ863" s="19"/>
      <c r="AK863" s="19"/>
      <c r="AL863" s="19"/>
      <c r="AM863" s="19"/>
      <c r="AN863" s="19"/>
      <c r="AO863" s="19"/>
      <c r="AP863" s="19"/>
      <c r="AQ863" s="19"/>
      <c r="AR863" s="19"/>
      <c r="AS863" s="19"/>
      <c r="AT863" s="19"/>
      <c r="AU863" s="19"/>
      <c r="AV863" s="19"/>
      <c r="AW863" s="19"/>
      <c r="AX863" s="19"/>
      <c r="AY863" s="19"/>
      <c r="AZ863" s="19"/>
    </row>
    <row r="864" ht="15.75" customHeight="1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19"/>
      <c r="AH864" s="19"/>
      <c r="AI864" s="19"/>
      <c r="AJ864" s="19"/>
      <c r="AK864" s="19"/>
      <c r="AL864" s="19"/>
      <c r="AM864" s="19"/>
      <c r="AN864" s="19"/>
      <c r="AO864" s="19"/>
      <c r="AP864" s="19"/>
      <c r="AQ864" s="19"/>
      <c r="AR864" s="19"/>
      <c r="AS864" s="19"/>
      <c r="AT864" s="19"/>
      <c r="AU864" s="19"/>
      <c r="AV864" s="19"/>
      <c r="AW864" s="19"/>
      <c r="AX864" s="19"/>
      <c r="AY864" s="19"/>
      <c r="AZ864" s="19"/>
    </row>
    <row r="865" ht="15.75" customHeight="1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19"/>
      <c r="AG865" s="19"/>
      <c r="AH865" s="19"/>
      <c r="AI865" s="19"/>
      <c r="AJ865" s="19"/>
      <c r="AK865" s="19"/>
      <c r="AL865" s="19"/>
      <c r="AM865" s="19"/>
      <c r="AN865" s="19"/>
      <c r="AO865" s="19"/>
      <c r="AP865" s="19"/>
      <c r="AQ865" s="19"/>
      <c r="AR865" s="19"/>
      <c r="AS865" s="19"/>
      <c r="AT865" s="19"/>
      <c r="AU865" s="19"/>
      <c r="AV865" s="19"/>
      <c r="AW865" s="19"/>
      <c r="AX865" s="19"/>
      <c r="AY865" s="19"/>
      <c r="AZ865" s="19"/>
    </row>
    <row r="866" ht="15.75" customHeight="1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  <c r="AF866" s="19"/>
      <c r="AG866" s="19"/>
      <c r="AH866" s="19"/>
      <c r="AI866" s="19"/>
      <c r="AJ866" s="19"/>
      <c r="AK866" s="19"/>
      <c r="AL866" s="19"/>
      <c r="AM866" s="19"/>
      <c r="AN866" s="19"/>
      <c r="AO866" s="19"/>
      <c r="AP866" s="19"/>
      <c r="AQ866" s="19"/>
      <c r="AR866" s="19"/>
      <c r="AS866" s="19"/>
      <c r="AT866" s="19"/>
      <c r="AU866" s="19"/>
      <c r="AV866" s="19"/>
      <c r="AW866" s="19"/>
      <c r="AX866" s="19"/>
      <c r="AY866" s="19"/>
      <c r="AZ866" s="19"/>
    </row>
    <row r="867" ht="15.75" customHeight="1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19"/>
      <c r="AG867" s="19"/>
      <c r="AH867" s="19"/>
      <c r="AI867" s="19"/>
      <c r="AJ867" s="19"/>
      <c r="AK867" s="19"/>
      <c r="AL867" s="19"/>
      <c r="AM867" s="19"/>
      <c r="AN867" s="19"/>
      <c r="AO867" s="19"/>
      <c r="AP867" s="19"/>
      <c r="AQ867" s="19"/>
      <c r="AR867" s="19"/>
      <c r="AS867" s="19"/>
      <c r="AT867" s="19"/>
      <c r="AU867" s="19"/>
      <c r="AV867" s="19"/>
      <c r="AW867" s="19"/>
      <c r="AX867" s="19"/>
      <c r="AY867" s="19"/>
      <c r="AZ867" s="19"/>
    </row>
    <row r="868" ht="15.75" customHeight="1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19"/>
      <c r="AH868" s="19"/>
      <c r="AI868" s="19"/>
      <c r="AJ868" s="19"/>
      <c r="AK868" s="19"/>
      <c r="AL868" s="19"/>
      <c r="AM868" s="19"/>
      <c r="AN868" s="19"/>
      <c r="AO868" s="19"/>
      <c r="AP868" s="19"/>
      <c r="AQ868" s="19"/>
      <c r="AR868" s="19"/>
      <c r="AS868" s="19"/>
      <c r="AT868" s="19"/>
      <c r="AU868" s="19"/>
      <c r="AV868" s="19"/>
      <c r="AW868" s="19"/>
      <c r="AX868" s="19"/>
      <c r="AY868" s="19"/>
      <c r="AZ868" s="19"/>
    </row>
    <row r="869" ht="15.75" customHeight="1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19"/>
      <c r="AH869" s="19"/>
      <c r="AI869" s="19"/>
      <c r="AJ869" s="19"/>
      <c r="AK869" s="19"/>
      <c r="AL869" s="19"/>
      <c r="AM869" s="19"/>
      <c r="AN869" s="19"/>
      <c r="AO869" s="19"/>
      <c r="AP869" s="19"/>
      <c r="AQ869" s="19"/>
      <c r="AR869" s="19"/>
      <c r="AS869" s="19"/>
      <c r="AT869" s="19"/>
      <c r="AU869" s="19"/>
      <c r="AV869" s="19"/>
      <c r="AW869" s="19"/>
      <c r="AX869" s="19"/>
      <c r="AY869" s="19"/>
      <c r="AZ869" s="19"/>
    </row>
    <row r="870" ht="15.75" customHeight="1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  <c r="AF870" s="19"/>
      <c r="AG870" s="19"/>
      <c r="AH870" s="19"/>
      <c r="AI870" s="19"/>
      <c r="AJ870" s="19"/>
      <c r="AK870" s="19"/>
      <c r="AL870" s="19"/>
      <c r="AM870" s="19"/>
      <c r="AN870" s="19"/>
      <c r="AO870" s="19"/>
      <c r="AP870" s="19"/>
      <c r="AQ870" s="19"/>
      <c r="AR870" s="19"/>
      <c r="AS870" s="19"/>
      <c r="AT870" s="19"/>
      <c r="AU870" s="19"/>
      <c r="AV870" s="19"/>
      <c r="AW870" s="19"/>
      <c r="AX870" s="19"/>
      <c r="AY870" s="19"/>
      <c r="AZ870" s="19"/>
    </row>
    <row r="871" ht="15.75" customHeight="1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19"/>
      <c r="AG871" s="19"/>
      <c r="AH871" s="19"/>
      <c r="AI871" s="19"/>
      <c r="AJ871" s="19"/>
      <c r="AK871" s="19"/>
      <c r="AL871" s="19"/>
      <c r="AM871" s="19"/>
      <c r="AN871" s="19"/>
      <c r="AO871" s="19"/>
      <c r="AP871" s="19"/>
      <c r="AQ871" s="19"/>
      <c r="AR871" s="19"/>
      <c r="AS871" s="19"/>
      <c r="AT871" s="19"/>
      <c r="AU871" s="19"/>
      <c r="AV871" s="19"/>
      <c r="AW871" s="19"/>
      <c r="AX871" s="19"/>
      <c r="AY871" s="19"/>
      <c r="AZ871" s="19"/>
    </row>
    <row r="872" ht="15.75" customHeight="1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19"/>
      <c r="AG872" s="19"/>
      <c r="AH872" s="19"/>
      <c r="AI872" s="19"/>
      <c r="AJ872" s="19"/>
      <c r="AK872" s="19"/>
      <c r="AL872" s="19"/>
      <c r="AM872" s="19"/>
      <c r="AN872" s="19"/>
      <c r="AO872" s="19"/>
      <c r="AP872" s="19"/>
      <c r="AQ872" s="19"/>
      <c r="AR872" s="19"/>
      <c r="AS872" s="19"/>
      <c r="AT872" s="19"/>
      <c r="AU872" s="19"/>
      <c r="AV872" s="19"/>
      <c r="AW872" s="19"/>
      <c r="AX872" s="19"/>
      <c r="AY872" s="19"/>
      <c r="AZ872" s="19"/>
    </row>
    <row r="873" ht="15.75" customHeight="1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19"/>
      <c r="AH873" s="19"/>
      <c r="AI873" s="19"/>
      <c r="AJ873" s="19"/>
      <c r="AK873" s="19"/>
      <c r="AL873" s="19"/>
      <c r="AM873" s="19"/>
      <c r="AN873" s="19"/>
      <c r="AO873" s="19"/>
      <c r="AP873" s="19"/>
      <c r="AQ873" s="19"/>
      <c r="AR873" s="19"/>
      <c r="AS873" s="19"/>
      <c r="AT873" s="19"/>
      <c r="AU873" s="19"/>
      <c r="AV873" s="19"/>
      <c r="AW873" s="19"/>
      <c r="AX873" s="19"/>
      <c r="AY873" s="19"/>
      <c r="AZ873" s="19"/>
    </row>
    <row r="874" ht="15.75" customHeight="1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19"/>
      <c r="AG874" s="19"/>
      <c r="AH874" s="19"/>
      <c r="AI874" s="19"/>
      <c r="AJ874" s="19"/>
      <c r="AK874" s="19"/>
      <c r="AL874" s="19"/>
      <c r="AM874" s="19"/>
      <c r="AN874" s="19"/>
      <c r="AO874" s="19"/>
      <c r="AP874" s="19"/>
      <c r="AQ874" s="19"/>
      <c r="AR874" s="19"/>
      <c r="AS874" s="19"/>
      <c r="AT874" s="19"/>
      <c r="AU874" s="19"/>
      <c r="AV874" s="19"/>
      <c r="AW874" s="19"/>
      <c r="AX874" s="19"/>
      <c r="AY874" s="19"/>
      <c r="AZ874" s="19"/>
    </row>
    <row r="875" ht="15.75" customHeight="1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19"/>
      <c r="AG875" s="19"/>
      <c r="AH875" s="19"/>
      <c r="AI875" s="19"/>
      <c r="AJ875" s="19"/>
      <c r="AK875" s="19"/>
      <c r="AL875" s="19"/>
      <c r="AM875" s="19"/>
      <c r="AN875" s="19"/>
      <c r="AO875" s="19"/>
      <c r="AP875" s="19"/>
      <c r="AQ875" s="19"/>
      <c r="AR875" s="19"/>
      <c r="AS875" s="19"/>
      <c r="AT875" s="19"/>
      <c r="AU875" s="19"/>
      <c r="AV875" s="19"/>
      <c r="AW875" s="19"/>
      <c r="AX875" s="19"/>
      <c r="AY875" s="19"/>
      <c r="AZ875" s="19"/>
    </row>
    <row r="876" ht="15.75" customHeight="1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19"/>
      <c r="AG876" s="19"/>
      <c r="AH876" s="19"/>
      <c r="AI876" s="19"/>
      <c r="AJ876" s="19"/>
      <c r="AK876" s="19"/>
      <c r="AL876" s="19"/>
      <c r="AM876" s="19"/>
      <c r="AN876" s="19"/>
      <c r="AO876" s="19"/>
      <c r="AP876" s="19"/>
      <c r="AQ876" s="19"/>
      <c r="AR876" s="19"/>
      <c r="AS876" s="19"/>
      <c r="AT876" s="19"/>
      <c r="AU876" s="19"/>
      <c r="AV876" s="19"/>
      <c r="AW876" s="19"/>
      <c r="AX876" s="19"/>
      <c r="AY876" s="19"/>
      <c r="AZ876" s="19"/>
    </row>
    <row r="877" ht="15.75" customHeight="1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19"/>
      <c r="AG877" s="19"/>
      <c r="AH877" s="19"/>
      <c r="AI877" s="19"/>
      <c r="AJ877" s="19"/>
      <c r="AK877" s="19"/>
      <c r="AL877" s="19"/>
      <c r="AM877" s="19"/>
      <c r="AN877" s="19"/>
      <c r="AO877" s="19"/>
      <c r="AP877" s="19"/>
      <c r="AQ877" s="19"/>
      <c r="AR877" s="19"/>
      <c r="AS877" s="19"/>
      <c r="AT877" s="19"/>
      <c r="AU877" s="19"/>
      <c r="AV877" s="19"/>
      <c r="AW877" s="19"/>
      <c r="AX877" s="19"/>
      <c r="AY877" s="19"/>
      <c r="AZ877" s="19"/>
    </row>
    <row r="878" ht="15.75" customHeight="1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19"/>
      <c r="AG878" s="19"/>
      <c r="AH878" s="19"/>
      <c r="AI878" s="19"/>
      <c r="AJ878" s="19"/>
      <c r="AK878" s="19"/>
      <c r="AL878" s="19"/>
      <c r="AM878" s="19"/>
      <c r="AN878" s="19"/>
      <c r="AO878" s="19"/>
      <c r="AP878" s="19"/>
      <c r="AQ878" s="19"/>
      <c r="AR878" s="19"/>
      <c r="AS878" s="19"/>
      <c r="AT878" s="19"/>
      <c r="AU878" s="19"/>
      <c r="AV878" s="19"/>
      <c r="AW878" s="19"/>
      <c r="AX878" s="19"/>
      <c r="AY878" s="19"/>
      <c r="AZ878" s="19"/>
    </row>
    <row r="879" ht="15.75" customHeight="1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  <c r="AG879" s="19"/>
      <c r="AH879" s="19"/>
      <c r="AI879" s="19"/>
      <c r="AJ879" s="19"/>
      <c r="AK879" s="19"/>
      <c r="AL879" s="19"/>
      <c r="AM879" s="19"/>
      <c r="AN879" s="19"/>
      <c r="AO879" s="19"/>
      <c r="AP879" s="19"/>
      <c r="AQ879" s="19"/>
      <c r="AR879" s="19"/>
      <c r="AS879" s="19"/>
      <c r="AT879" s="19"/>
      <c r="AU879" s="19"/>
      <c r="AV879" s="19"/>
      <c r="AW879" s="19"/>
      <c r="AX879" s="19"/>
      <c r="AY879" s="19"/>
      <c r="AZ879" s="19"/>
    </row>
    <row r="880" ht="15.75" customHeight="1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19"/>
      <c r="AG880" s="19"/>
      <c r="AH880" s="19"/>
      <c r="AI880" s="19"/>
      <c r="AJ880" s="19"/>
      <c r="AK880" s="19"/>
      <c r="AL880" s="19"/>
      <c r="AM880" s="19"/>
      <c r="AN880" s="19"/>
      <c r="AO880" s="19"/>
      <c r="AP880" s="19"/>
      <c r="AQ880" s="19"/>
      <c r="AR880" s="19"/>
      <c r="AS880" s="19"/>
      <c r="AT880" s="19"/>
      <c r="AU880" s="19"/>
      <c r="AV880" s="19"/>
      <c r="AW880" s="19"/>
      <c r="AX880" s="19"/>
      <c r="AY880" s="19"/>
      <c r="AZ880" s="19"/>
    </row>
    <row r="881" ht="15.75" customHeight="1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19"/>
      <c r="AG881" s="19"/>
      <c r="AH881" s="19"/>
      <c r="AI881" s="19"/>
      <c r="AJ881" s="19"/>
      <c r="AK881" s="19"/>
      <c r="AL881" s="19"/>
      <c r="AM881" s="19"/>
      <c r="AN881" s="19"/>
      <c r="AO881" s="19"/>
      <c r="AP881" s="19"/>
      <c r="AQ881" s="19"/>
      <c r="AR881" s="19"/>
      <c r="AS881" s="19"/>
      <c r="AT881" s="19"/>
      <c r="AU881" s="19"/>
      <c r="AV881" s="19"/>
      <c r="AW881" s="19"/>
      <c r="AX881" s="19"/>
      <c r="AY881" s="19"/>
      <c r="AZ881" s="19"/>
    </row>
    <row r="882" ht="15.75" customHeight="1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  <c r="AF882" s="19"/>
      <c r="AG882" s="19"/>
      <c r="AH882" s="19"/>
      <c r="AI882" s="19"/>
      <c r="AJ882" s="19"/>
      <c r="AK882" s="19"/>
      <c r="AL882" s="19"/>
      <c r="AM882" s="19"/>
      <c r="AN882" s="19"/>
      <c r="AO882" s="19"/>
      <c r="AP882" s="19"/>
      <c r="AQ882" s="19"/>
      <c r="AR882" s="19"/>
      <c r="AS882" s="19"/>
      <c r="AT882" s="19"/>
      <c r="AU882" s="19"/>
      <c r="AV882" s="19"/>
      <c r="AW882" s="19"/>
      <c r="AX882" s="19"/>
      <c r="AY882" s="19"/>
      <c r="AZ882" s="19"/>
    </row>
    <row r="883" ht="15.75" customHeight="1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  <c r="AG883" s="19"/>
      <c r="AH883" s="19"/>
      <c r="AI883" s="19"/>
      <c r="AJ883" s="19"/>
      <c r="AK883" s="19"/>
      <c r="AL883" s="19"/>
      <c r="AM883" s="19"/>
      <c r="AN883" s="19"/>
      <c r="AO883" s="19"/>
      <c r="AP883" s="19"/>
      <c r="AQ883" s="19"/>
      <c r="AR883" s="19"/>
      <c r="AS883" s="19"/>
      <c r="AT883" s="19"/>
      <c r="AU883" s="19"/>
      <c r="AV883" s="19"/>
      <c r="AW883" s="19"/>
      <c r="AX883" s="19"/>
      <c r="AY883" s="19"/>
      <c r="AZ883" s="19"/>
    </row>
    <row r="884" ht="15.75" customHeight="1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  <c r="AG884" s="19"/>
      <c r="AH884" s="19"/>
      <c r="AI884" s="19"/>
      <c r="AJ884" s="19"/>
      <c r="AK884" s="19"/>
      <c r="AL884" s="19"/>
      <c r="AM884" s="19"/>
      <c r="AN884" s="19"/>
      <c r="AO884" s="19"/>
      <c r="AP884" s="19"/>
      <c r="AQ884" s="19"/>
      <c r="AR884" s="19"/>
      <c r="AS884" s="19"/>
      <c r="AT884" s="19"/>
      <c r="AU884" s="19"/>
      <c r="AV884" s="19"/>
      <c r="AW884" s="19"/>
      <c r="AX884" s="19"/>
      <c r="AY884" s="19"/>
      <c r="AZ884" s="19"/>
    </row>
    <row r="885" ht="15.75" customHeight="1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  <c r="AF885" s="19"/>
      <c r="AG885" s="19"/>
      <c r="AH885" s="19"/>
      <c r="AI885" s="19"/>
      <c r="AJ885" s="19"/>
      <c r="AK885" s="19"/>
      <c r="AL885" s="19"/>
      <c r="AM885" s="19"/>
      <c r="AN885" s="19"/>
      <c r="AO885" s="19"/>
      <c r="AP885" s="19"/>
      <c r="AQ885" s="19"/>
      <c r="AR885" s="19"/>
      <c r="AS885" s="19"/>
      <c r="AT885" s="19"/>
      <c r="AU885" s="19"/>
      <c r="AV885" s="19"/>
      <c r="AW885" s="19"/>
      <c r="AX885" s="19"/>
      <c r="AY885" s="19"/>
      <c r="AZ885" s="19"/>
    </row>
    <row r="886" ht="15.75" customHeight="1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  <c r="AF886" s="19"/>
      <c r="AG886" s="19"/>
      <c r="AH886" s="19"/>
      <c r="AI886" s="19"/>
      <c r="AJ886" s="19"/>
      <c r="AK886" s="19"/>
      <c r="AL886" s="19"/>
      <c r="AM886" s="19"/>
      <c r="AN886" s="19"/>
      <c r="AO886" s="19"/>
      <c r="AP886" s="19"/>
      <c r="AQ886" s="19"/>
      <c r="AR886" s="19"/>
      <c r="AS886" s="19"/>
      <c r="AT886" s="19"/>
      <c r="AU886" s="19"/>
      <c r="AV886" s="19"/>
      <c r="AW886" s="19"/>
      <c r="AX886" s="19"/>
      <c r="AY886" s="19"/>
      <c r="AZ886" s="19"/>
    </row>
    <row r="887" ht="15.75" customHeight="1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  <c r="AF887" s="19"/>
      <c r="AG887" s="19"/>
      <c r="AH887" s="19"/>
      <c r="AI887" s="19"/>
      <c r="AJ887" s="19"/>
      <c r="AK887" s="19"/>
      <c r="AL887" s="19"/>
      <c r="AM887" s="19"/>
      <c r="AN887" s="19"/>
      <c r="AO887" s="19"/>
      <c r="AP887" s="19"/>
      <c r="AQ887" s="19"/>
      <c r="AR887" s="19"/>
      <c r="AS887" s="19"/>
      <c r="AT887" s="19"/>
      <c r="AU887" s="19"/>
      <c r="AV887" s="19"/>
      <c r="AW887" s="19"/>
      <c r="AX887" s="19"/>
      <c r="AY887" s="19"/>
      <c r="AZ887" s="19"/>
    </row>
    <row r="888" ht="15.75" customHeight="1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19"/>
      <c r="AH888" s="19"/>
      <c r="AI888" s="19"/>
      <c r="AJ888" s="19"/>
      <c r="AK888" s="19"/>
      <c r="AL888" s="19"/>
      <c r="AM888" s="19"/>
      <c r="AN888" s="19"/>
      <c r="AO888" s="19"/>
      <c r="AP888" s="19"/>
      <c r="AQ888" s="19"/>
      <c r="AR888" s="19"/>
      <c r="AS888" s="19"/>
      <c r="AT888" s="19"/>
      <c r="AU888" s="19"/>
      <c r="AV888" s="19"/>
      <c r="AW888" s="19"/>
      <c r="AX888" s="19"/>
      <c r="AY888" s="19"/>
      <c r="AZ888" s="19"/>
    </row>
    <row r="889" ht="15.75" customHeight="1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19"/>
      <c r="AH889" s="19"/>
      <c r="AI889" s="19"/>
      <c r="AJ889" s="19"/>
      <c r="AK889" s="19"/>
      <c r="AL889" s="19"/>
      <c r="AM889" s="19"/>
      <c r="AN889" s="19"/>
      <c r="AO889" s="19"/>
      <c r="AP889" s="19"/>
      <c r="AQ889" s="19"/>
      <c r="AR889" s="19"/>
      <c r="AS889" s="19"/>
      <c r="AT889" s="19"/>
      <c r="AU889" s="19"/>
      <c r="AV889" s="19"/>
      <c r="AW889" s="19"/>
      <c r="AX889" s="19"/>
      <c r="AY889" s="19"/>
      <c r="AZ889" s="19"/>
    </row>
    <row r="890" ht="15.75" customHeight="1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  <c r="AF890" s="19"/>
      <c r="AG890" s="19"/>
      <c r="AH890" s="19"/>
      <c r="AI890" s="19"/>
      <c r="AJ890" s="19"/>
      <c r="AK890" s="19"/>
      <c r="AL890" s="19"/>
      <c r="AM890" s="19"/>
      <c r="AN890" s="19"/>
      <c r="AO890" s="19"/>
      <c r="AP890" s="19"/>
      <c r="AQ890" s="19"/>
      <c r="AR890" s="19"/>
      <c r="AS890" s="19"/>
      <c r="AT890" s="19"/>
      <c r="AU890" s="19"/>
      <c r="AV890" s="19"/>
      <c r="AW890" s="19"/>
      <c r="AX890" s="19"/>
      <c r="AY890" s="19"/>
      <c r="AZ890" s="19"/>
    </row>
    <row r="891" ht="15.75" customHeight="1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19"/>
      <c r="AG891" s="19"/>
      <c r="AH891" s="19"/>
      <c r="AI891" s="19"/>
      <c r="AJ891" s="19"/>
      <c r="AK891" s="19"/>
      <c r="AL891" s="19"/>
      <c r="AM891" s="19"/>
      <c r="AN891" s="19"/>
      <c r="AO891" s="19"/>
      <c r="AP891" s="19"/>
      <c r="AQ891" s="19"/>
      <c r="AR891" s="19"/>
      <c r="AS891" s="19"/>
      <c r="AT891" s="19"/>
      <c r="AU891" s="19"/>
      <c r="AV891" s="19"/>
      <c r="AW891" s="19"/>
      <c r="AX891" s="19"/>
      <c r="AY891" s="19"/>
      <c r="AZ891" s="19"/>
    </row>
    <row r="892" ht="15.75" customHeight="1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19"/>
      <c r="AG892" s="19"/>
      <c r="AH892" s="19"/>
      <c r="AI892" s="19"/>
      <c r="AJ892" s="19"/>
      <c r="AK892" s="19"/>
      <c r="AL892" s="19"/>
      <c r="AM892" s="19"/>
      <c r="AN892" s="19"/>
      <c r="AO892" s="19"/>
      <c r="AP892" s="19"/>
      <c r="AQ892" s="19"/>
      <c r="AR892" s="19"/>
      <c r="AS892" s="19"/>
      <c r="AT892" s="19"/>
      <c r="AU892" s="19"/>
      <c r="AV892" s="19"/>
      <c r="AW892" s="19"/>
      <c r="AX892" s="19"/>
      <c r="AY892" s="19"/>
      <c r="AZ892" s="19"/>
    </row>
    <row r="893" ht="15.75" customHeight="1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  <c r="AG893" s="19"/>
      <c r="AH893" s="19"/>
      <c r="AI893" s="19"/>
      <c r="AJ893" s="19"/>
      <c r="AK893" s="19"/>
      <c r="AL893" s="19"/>
      <c r="AM893" s="19"/>
      <c r="AN893" s="19"/>
      <c r="AO893" s="19"/>
      <c r="AP893" s="19"/>
      <c r="AQ893" s="19"/>
      <c r="AR893" s="19"/>
      <c r="AS893" s="19"/>
      <c r="AT893" s="19"/>
      <c r="AU893" s="19"/>
      <c r="AV893" s="19"/>
      <c r="AW893" s="19"/>
      <c r="AX893" s="19"/>
      <c r="AY893" s="19"/>
      <c r="AZ893" s="19"/>
    </row>
    <row r="894" ht="15.75" customHeight="1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19"/>
      <c r="AG894" s="19"/>
      <c r="AH894" s="19"/>
      <c r="AI894" s="19"/>
      <c r="AJ894" s="19"/>
      <c r="AK894" s="19"/>
      <c r="AL894" s="19"/>
      <c r="AM894" s="19"/>
      <c r="AN894" s="19"/>
      <c r="AO894" s="19"/>
      <c r="AP894" s="19"/>
      <c r="AQ894" s="19"/>
      <c r="AR894" s="19"/>
      <c r="AS894" s="19"/>
      <c r="AT894" s="19"/>
      <c r="AU894" s="19"/>
      <c r="AV894" s="19"/>
      <c r="AW894" s="19"/>
      <c r="AX894" s="19"/>
      <c r="AY894" s="19"/>
      <c r="AZ894" s="19"/>
    </row>
    <row r="895" ht="15.75" customHeight="1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19"/>
      <c r="AG895" s="19"/>
      <c r="AH895" s="19"/>
      <c r="AI895" s="19"/>
      <c r="AJ895" s="19"/>
      <c r="AK895" s="19"/>
      <c r="AL895" s="19"/>
      <c r="AM895" s="19"/>
      <c r="AN895" s="19"/>
      <c r="AO895" s="19"/>
      <c r="AP895" s="19"/>
      <c r="AQ895" s="19"/>
      <c r="AR895" s="19"/>
      <c r="AS895" s="19"/>
      <c r="AT895" s="19"/>
      <c r="AU895" s="19"/>
      <c r="AV895" s="19"/>
      <c r="AW895" s="19"/>
      <c r="AX895" s="19"/>
      <c r="AY895" s="19"/>
      <c r="AZ895" s="19"/>
    </row>
    <row r="896" ht="15.75" customHeight="1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  <c r="AG896" s="19"/>
      <c r="AH896" s="19"/>
      <c r="AI896" s="19"/>
      <c r="AJ896" s="19"/>
      <c r="AK896" s="19"/>
      <c r="AL896" s="19"/>
      <c r="AM896" s="19"/>
      <c r="AN896" s="19"/>
      <c r="AO896" s="19"/>
      <c r="AP896" s="19"/>
      <c r="AQ896" s="19"/>
      <c r="AR896" s="19"/>
      <c r="AS896" s="19"/>
      <c r="AT896" s="19"/>
      <c r="AU896" s="19"/>
      <c r="AV896" s="19"/>
      <c r="AW896" s="19"/>
      <c r="AX896" s="19"/>
      <c r="AY896" s="19"/>
      <c r="AZ896" s="19"/>
    </row>
    <row r="897" ht="15.75" customHeight="1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19"/>
      <c r="AG897" s="19"/>
      <c r="AH897" s="19"/>
      <c r="AI897" s="19"/>
      <c r="AJ897" s="19"/>
      <c r="AK897" s="19"/>
      <c r="AL897" s="19"/>
      <c r="AM897" s="19"/>
      <c r="AN897" s="19"/>
      <c r="AO897" s="19"/>
      <c r="AP897" s="19"/>
      <c r="AQ897" s="19"/>
      <c r="AR897" s="19"/>
      <c r="AS897" s="19"/>
      <c r="AT897" s="19"/>
      <c r="AU897" s="19"/>
      <c r="AV897" s="19"/>
      <c r="AW897" s="19"/>
      <c r="AX897" s="19"/>
      <c r="AY897" s="19"/>
      <c r="AZ897" s="19"/>
    </row>
    <row r="898" ht="15.75" customHeight="1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  <c r="AG898" s="19"/>
      <c r="AH898" s="19"/>
      <c r="AI898" s="19"/>
      <c r="AJ898" s="19"/>
      <c r="AK898" s="19"/>
      <c r="AL898" s="19"/>
      <c r="AM898" s="19"/>
      <c r="AN898" s="19"/>
      <c r="AO898" s="19"/>
      <c r="AP898" s="19"/>
      <c r="AQ898" s="19"/>
      <c r="AR898" s="19"/>
      <c r="AS898" s="19"/>
      <c r="AT898" s="19"/>
      <c r="AU898" s="19"/>
      <c r="AV898" s="19"/>
      <c r="AW898" s="19"/>
      <c r="AX898" s="19"/>
      <c r="AY898" s="19"/>
      <c r="AZ898" s="19"/>
    </row>
    <row r="899" ht="15.75" customHeight="1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19"/>
      <c r="AH899" s="19"/>
      <c r="AI899" s="19"/>
      <c r="AJ899" s="19"/>
      <c r="AK899" s="19"/>
      <c r="AL899" s="19"/>
      <c r="AM899" s="19"/>
      <c r="AN899" s="19"/>
      <c r="AO899" s="19"/>
      <c r="AP899" s="19"/>
      <c r="AQ899" s="19"/>
      <c r="AR899" s="19"/>
      <c r="AS899" s="19"/>
      <c r="AT899" s="19"/>
      <c r="AU899" s="19"/>
      <c r="AV899" s="19"/>
      <c r="AW899" s="19"/>
      <c r="AX899" s="19"/>
      <c r="AY899" s="19"/>
      <c r="AZ899" s="19"/>
    </row>
    <row r="900" ht="15.75" customHeight="1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19"/>
      <c r="AG900" s="19"/>
      <c r="AH900" s="19"/>
      <c r="AI900" s="19"/>
      <c r="AJ900" s="19"/>
      <c r="AK900" s="19"/>
      <c r="AL900" s="19"/>
      <c r="AM900" s="19"/>
      <c r="AN900" s="19"/>
      <c r="AO900" s="19"/>
      <c r="AP900" s="19"/>
      <c r="AQ900" s="19"/>
      <c r="AR900" s="19"/>
      <c r="AS900" s="19"/>
      <c r="AT900" s="19"/>
      <c r="AU900" s="19"/>
      <c r="AV900" s="19"/>
      <c r="AW900" s="19"/>
      <c r="AX900" s="19"/>
      <c r="AY900" s="19"/>
      <c r="AZ900" s="19"/>
    </row>
    <row r="901" ht="15.75" customHeight="1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19"/>
      <c r="AG901" s="19"/>
      <c r="AH901" s="19"/>
      <c r="AI901" s="19"/>
      <c r="AJ901" s="19"/>
      <c r="AK901" s="19"/>
      <c r="AL901" s="19"/>
      <c r="AM901" s="19"/>
      <c r="AN901" s="19"/>
      <c r="AO901" s="19"/>
      <c r="AP901" s="19"/>
      <c r="AQ901" s="19"/>
      <c r="AR901" s="19"/>
      <c r="AS901" s="19"/>
      <c r="AT901" s="19"/>
      <c r="AU901" s="19"/>
      <c r="AV901" s="19"/>
      <c r="AW901" s="19"/>
      <c r="AX901" s="19"/>
      <c r="AY901" s="19"/>
      <c r="AZ901" s="19"/>
    </row>
    <row r="902" ht="15.75" customHeight="1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19"/>
      <c r="AG902" s="19"/>
      <c r="AH902" s="19"/>
      <c r="AI902" s="19"/>
      <c r="AJ902" s="19"/>
      <c r="AK902" s="19"/>
      <c r="AL902" s="19"/>
      <c r="AM902" s="19"/>
      <c r="AN902" s="19"/>
      <c r="AO902" s="19"/>
      <c r="AP902" s="19"/>
      <c r="AQ902" s="19"/>
      <c r="AR902" s="19"/>
      <c r="AS902" s="19"/>
      <c r="AT902" s="19"/>
      <c r="AU902" s="19"/>
      <c r="AV902" s="19"/>
      <c r="AW902" s="19"/>
      <c r="AX902" s="19"/>
      <c r="AY902" s="19"/>
      <c r="AZ902" s="19"/>
    </row>
    <row r="903" ht="15.75" customHeight="1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19"/>
      <c r="AH903" s="19"/>
      <c r="AI903" s="19"/>
      <c r="AJ903" s="19"/>
      <c r="AK903" s="19"/>
      <c r="AL903" s="19"/>
      <c r="AM903" s="19"/>
      <c r="AN903" s="19"/>
      <c r="AO903" s="19"/>
      <c r="AP903" s="19"/>
      <c r="AQ903" s="19"/>
      <c r="AR903" s="19"/>
      <c r="AS903" s="19"/>
      <c r="AT903" s="19"/>
      <c r="AU903" s="19"/>
      <c r="AV903" s="19"/>
      <c r="AW903" s="19"/>
      <c r="AX903" s="19"/>
      <c r="AY903" s="19"/>
      <c r="AZ903" s="19"/>
    </row>
    <row r="904" ht="15.75" customHeight="1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19"/>
      <c r="AG904" s="19"/>
      <c r="AH904" s="19"/>
      <c r="AI904" s="19"/>
      <c r="AJ904" s="19"/>
      <c r="AK904" s="19"/>
      <c r="AL904" s="19"/>
      <c r="AM904" s="19"/>
      <c r="AN904" s="19"/>
      <c r="AO904" s="19"/>
      <c r="AP904" s="19"/>
      <c r="AQ904" s="19"/>
      <c r="AR904" s="19"/>
      <c r="AS904" s="19"/>
      <c r="AT904" s="19"/>
      <c r="AU904" s="19"/>
      <c r="AV904" s="19"/>
      <c r="AW904" s="19"/>
      <c r="AX904" s="19"/>
      <c r="AY904" s="19"/>
      <c r="AZ904" s="19"/>
    </row>
    <row r="905" ht="15.75" customHeight="1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19"/>
      <c r="AG905" s="19"/>
      <c r="AH905" s="19"/>
      <c r="AI905" s="19"/>
      <c r="AJ905" s="19"/>
      <c r="AK905" s="19"/>
      <c r="AL905" s="19"/>
      <c r="AM905" s="19"/>
      <c r="AN905" s="19"/>
      <c r="AO905" s="19"/>
      <c r="AP905" s="19"/>
      <c r="AQ905" s="19"/>
      <c r="AR905" s="19"/>
      <c r="AS905" s="19"/>
      <c r="AT905" s="19"/>
      <c r="AU905" s="19"/>
      <c r="AV905" s="19"/>
      <c r="AW905" s="19"/>
      <c r="AX905" s="19"/>
      <c r="AY905" s="19"/>
      <c r="AZ905" s="19"/>
    </row>
    <row r="906" ht="15.75" customHeight="1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  <c r="AF906" s="19"/>
      <c r="AG906" s="19"/>
      <c r="AH906" s="19"/>
      <c r="AI906" s="19"/>
      <c r="AJ906" s="19"/>
      <c r="AK906" s="19"/>
      <c r="AL906" s="19"/>
      <c r="AM906" s="19"/>
      <c r="AN906" s="19"/>
      <c r="AO906" s="19"/>
      <c r="AP906" s="19"/>
      <c r="AQ906" s="19"/>
      <c r="AR906" s="19"/>
      <c r="AS906" s="19"/>
      <c r="AT906" s="19"/>
      <c r="AU906" s="19"/>
      <c r="AV906" s="19"/>
      <c r="AW906" s="19"/>
      <c r="AX906" s="19"/>
      <c r="AY906" s="19"/>
      <c r="AZ906" s="19"/>
    </row>
    <row r="907" ht="15.75" customHeight="1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19"/>
      <c r="AH907" s="19"/>
      <c r="AI907" s="19"/>
      <c r="AJ907" s="19"/>
      <c r="AK907" s="19"/>
      <c r="AL907" s="19"/>
      <c r="AM907" s="19"/>
      <c r="AN907" s="19"/>
      <c r="AO907" s="19"/>
      <c r="AP907" s="19"/>
      <c r="AQ907" s="19"/>
      <c r="AR907" s="19"/>
      <c r="AS907" s="19"/>
      <c r="AT907" s="19"/>
      <c r="AU907" s="19"/>
      <c r="AV907" s="19"/>
      <c r="AW907" s="19"/>
      <c r="AX907" s="19"/>
      <c r="AY907" s="19"/>
      <c r="AZ907" s="19"/>
    </row>
    <row r="908" ht="15.75" customHeight="1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19"/>
      <c r="AG908" s="19"/>
      <c r="AH908" s="19"/>
      <c r="AI908" s="19"/>
      <c r="AJ908" s="19"/>
      <c r="AK908" s="19"/>
      <c r="AL908" s="19"/>
      <c r="AM908" s="19"/>
      <c r="AN908" s="19"/>
      <c r="AO908" s="19"/>
      <c r="AP908" s="19"/>
      <c r="AQ908" s="19"/>
      <c r="AR908" s="19"/>
      <c r="AS908" s="19"/>
      <c r="AT908" s="19"/>
      <c r="AU908" s="19"/>
      <c r="AV908" s="19"/>
      <c r="AW908" s="19"/>
      <c r="AX908" s="19"/>
      <c r="AY908" s="19"/>
      <c r="AZ908" s="19"/>
    </row>
    <row r="909" ht="15.75" customHeight="1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19"/>
      <c r="AG909" s="19"/>
      <c r="AH909" s="19"/>
      <c r="AI909" s="19"/>
      <c r="AJ909" s="19"/>
      <c r="AK909" s="19"/>
      <c r="AL909" s="19"/>
      <c r="AM909" s="19"/>
      <c r="AN909" s="19"/>
      <c r="AO909" s="19"/>
      <c r="AP909" s="19"/>
      <c r="AQ909" s="19"/>
      <c r="AR909" s="19"/>
      <c r="AS909" s="19"/>
      <c r="AT909" s="19"/>
      <c r="AU909" s="19"/>
      <c r="AV909" s="19"/>
      <c r="AW909" s="19"/>
      <c r="AX909" s="19"/>
      <c r="AY909" s="19"/>
      <c r="AZ909" s="19"/>
    </row>
    <row r="910" ht="15.75" customHeight="1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  <c r="AF910" s="19"/>
      <c r="AG910" s="19"/>
      <c r="AH910" s="19"/>
      <c r="AI910" s="19"/>
      <c r="AJ910" s="19"/>
      <c r="AK910" s="19"/>
      <c r="AL910" s="19"/>
      <c r="AM910" s="19"/>
      <c r="AN910" s="19"/>
      <c r="AO910" s="19"/>
      <c r="AP910" s="19"/>
      <c r="AQ910" s="19"/>
      <c r="AR910" s="19"/>
      <c r="AS910" s="19"/>
      <c r="AT910" s="19"/>
      <c r="AU910" s="19"/>
      <c r="AV910" s="19"/>
      <c r="AW910" s="19"/>
      <c r="AX910" s="19"/>
      <c r="AY910" s="19"/>
      <c r="AZ910" s="19"/>
    </row>
    <row r="911" ht="15.75" customHeight="1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19"/>
      <c r="AG911" s="19"/>
      <c r="AH911" s="19"/>
      <c r="AI911" s="19"/>
      <c r="AJ911" s="19"/>
      <c r="AK911" s="19"/>
      <c r="AL911" s="19"/>
      <c r="AM911" s="19"/>
      <c r="AN911" s="19"/>
      <c r="AO911" s="19"/>
      <c r="AP911" s="19"/>
      <c r="AQ911" s="19"/>
      <c r="AR911" s="19"/>
      <c r="AS911" s="19"/>
      <c r="AT911" s="19"/>
      <c r="AU911" s="19"/>
      <c r="AV911" s="19"/>
      <c r="AW911" s="19"/>
      <c r="AX911" s="19"/>
      <c r="AY911" s="19"/>
      <c r="AZ911" s="19"/>
    </row>
    <row r="912" ht="15.75" customHeight="1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19"/>
      <c r="AG912" s="19"/>
      <c r="AH912" s="19"/>
      <c r="AI912" s="19"/>
      <c r="AJ912" s="19"/>
      <c r="AK912" s="19"/>
      <c r="AL912" s="19"/>
      <c r="AM912" s="19"/>
      <c r="AN912" s="19"/>
      <c r="AO912" s="19"/>
      <c r="AP912" s="19"/>
      <c r="AQ912" s="19"/>
      <c r="AR912" s="19"/>
      <c r="AS912" s="19"/>
      <c r="AT912" s="19"/>
      <c r="AU912" s="19"/>
      <c r="AV912" s="19"/>
      <c r="AW912" s="19"/>
      <c r="AX912" s="19"/>
      <c r="AY912" s="19"/>
      <c r="AZ912" s="19"/>
    </row>
    <row r="913" ht="15.75" customHeight="1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19"/>
      <c r="AH913" s="19"/>
      <c r="AI913" s="19"/>
      <c r="AJ913" s="19"/>
      <c r="AK913" s="19"/>
      <c r="AL913" s="19"/>
      <c r="AM913" s="19"/>
      <c r="AN913" s="19"/>
      <c r="AO913" s="19"/>
      <c r="AP913" s="19"/>
      <c r="AQ913" s="19"/>
      <c r="AR913" s="19"/>
      <c r="AS913" s="19"/>
      <c r="AT913" s="19"/>
      <c r="AU913" s="19"/>
      <c r="AV913" s="19"/>
      <c r="AW913" s="19"/>
      <c r="AX913" s="19"/>
      <c r="AY913" s="19"/>
      <c r="AZ913" s="19"/>
    </row>
    <row r="914" ht="15.75" customHeight="1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D914" s="19"/>
      <c r="AE914" s="19"/>
      <c r="AF914" s="19"/>
      <c r="AG914" s="19"/>
      <c r="AH914" s="19"/>
      <c r="AI914" s="19"/>
      <c r="AJ914" s="19"/>
      <c r="AK914" s="19"/>
      <c r="AL914" s="19"/>
      <c r="AM914" s="19"/>
      <c r="AN914" s="19"/>
      <c r="AO914" s="19"/>
      <c r="AP914" s="19"/>
      <c r="AQ914" s="19"/>
      <c r="AR914" s="19"/>
      <c r="AS914" s="19"/>
      <c r="AT914" s="19"/>
      <c r="AU914" s="19"/>
      <c r="AV914" s="19"/>
      <c r="AW914" s="19"/>
      <c r="AX914" s="19"/>
      <c r="AY914" s="19"/>
      <c r="AZ914" s="19"/>
    </row>
    <row r="915" ht="15.75" customHeight="1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19"/>
      <c r="AG915" s="19"/>
      <c r="AH915" s="19"/>
      <c r="AI915" s="19"/>
      <c r="AJ915" s="19"/>
      <c r="AK915" s="19"/>
      <c r="AL915" s="19"/>
      <c r="AM915" s="19"/>
      <c r="AN915" s="19"/>
      <c r="AO915" s="19"/>
      <c r="AP915" s="19"/>
      <c r="AQ915" s="19"/>
      <c r="AR915" s="19"/>
      <c r="AS915" s="19"/>
      <c r="AT915" s="19"/>
      <c r="AU915" s="19"/>
      <c r="AV915" s="19"/>
      <c r="AW915" s="19"/>
      <c r="AX915" s="19"/>
      <c r="AY915" s="19"/>
      <c r="AZ915" s="19"/>
    </row>
    <row r="916" ht="15.75" customHeight="1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19"/>
      <c r="AG916" s="19"/>
      <c r="AH916" s="19"/>
      <c r="AI916" s="19"/>
      <c r="AJ916" s="19"/>
      <c r="AK916" s="19"/>
      <c r="AL916" s="19"/>
      <c r="AM916" s="19"/>
      <c r="AN916" s="19"/>
      <c r="AO916" s="19"/>
      <c r="AP916" s="19"/>
      <c r="AQ916" s="19"/>
      <c r="AR916" s="19"/>
      <c r="AS916" s="19"/>
      <c r="AT916" s="19"/>
      <c r="AU916" s="19"/>
      <c r="AV916" s="19"/>
      <c r="AW916" s="19"/>
      <c r="AX916" s="19"/>
      <c r="AY916" s="19"/>
      <c r="AZ916" s="19"/>
    </row>
    <row r="917" ht="15.75" customHeight="1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  <c r="AG917" s="19"/>
      <c r="AH917" s="19"/>
      <c r="AI917" s="19"/>
      <c r="AJ917" s="19"/>
      <c r="AK917" s="19"/>
      <c r="AL917" s="19"/>
      <c r="AM917" s="19"/>
      <c r="AN917" s="19"/>
      <c r="AO917" s="19"/>
      <c r="AP917" s="19"/>
      <c r="AQ917" s="19"/>
      <c r="AR917" s="19"/>
      <c r="AS917" s="19"/>
      <c r="AT917" s="19"/>
      <c r="AU917" s="19"/>
      <c r="AV917" s="19"/>
      <c r="AW917" s="19"/>
      <c r="AX917" s="19"/>
      <c r="AY917" s="19"/>
      <c r="AZ917" s="19"/>
    </row>
    <row r="918" ht="15.75" customHeight="1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  <c r="AF918" s="19"/>
      <c r="AG918" s="19"/>
      <c r="AH918" s="19"/>
      <c r="AI918" s="19"/>
      <c r="AJ918" s="19"/>
      <c r="AK918" s="19"/>
      <c r="AL918" s="19"/>
      <c r="AM918" s="19"/>
      <c r="AN918" s="19"/>
      <c r="AO918" s="19"/>
      <c r="AP918" s="19"/>
      <c r="AQ918" s="19"/>
      <c r="AR918" s="19"/>
      <c r="AS918" s="19"/>
      <c r="AT918" s="19"/>
      <c r="AU918" s="19"/>
      <c r="AV918" s="19"/>
      <c r="AW918" s="19"/>
      <c r="AX918" s="19"/>
      <c r="AY918" s="19"/>
      <c r="AZ918" s="19"/>
    </row>
    <row r="919" ht="15.75" customHeight="1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  <c r="AF919" s="19"/>
      <c r="AG919" s="19"/>
      <c r="AH919" s="19"/>
      <c r="AI919" s="19"/>
      <c r="AJ919" s="19"/>
      <c r="AK919" s="19"/>
      <c r="AL919" s="19"/>
      <c r="AM919" s="19"/>
      <c r="AN919" s="19"/>
      <c r="AO919" s="19"/>
      <c r="AP919" s="19"/>
      <c r="AQ919" s="19"/>
      <c r="AR919" s="19"/>
      <c r="AS919" s="19"/>
      <c r="AT919" s="19"/>
      <c r="AU919" s="19"/>
      <c r="AV919" s="19"/>
      <c r="AW919" s="19"/>
      <c r="AX919" s="19"/>
      <c r="AY919" s="19"/>
      <c r="AZ919" s="19"/>
    </row>
    <row r="920" ht="15.75" customHeight="1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  <c r="AF920" s="19"/>
      <c r="AG920" s="19"/>
      <c r="AH920" s="19"/>
      <c r="AI920" s="19"/>
      <c r="AJ920" s="19"/>
      <c r="AK920" s="19"/>
      <c r="AL920" s="19"/>
      <c r="AM920" s="19"/>
      <c r="AN920" s="19"/>
      <c r="AO920" s="19"/>
      <c r="AP920" s="19"/>
      <c r="AQ920" s="19"/>
      <c r="AR920" s="19"/>
      <c r="AS920" s="19"/>
      <c r="AT920" s="19"/>
      <c r="AU920" s="19"/>
      <c r="AV920" s="19"/>
      <c r="AW920" s="19"/>
      <c r="AX920" s="19"/>
      <c r="AY920" s="19"/>
      <c r="AZ920" s="19"/>
    </row>
    <row r="921" ht="15.75" customHeight="1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  <c r="AF921" s="19"/>
      <c r="AG921" s="19"/>
      <c r="AH921" s="19"/>
      <c r="AI921" s="19"/>
      <c r="AJ921" s="19"/>
      <c r="AK921" s="19"/>
      <c r="AL921" s="19"/>
      <c r="AM921" s="19"/>
      <c r="AN921" s="19"/>
      <c r="AO921" s="19"/>
      <c r="AP921" s="19"/>
      <c r="AQ921" s="19"/>
      <c r="AR921" s="19"/>
      <c r="AS921" s="19"/>
      <c r="AT921" s="19"/>
      <c r="AU921" s="19"/>
      <c r="AV921" s="19"/>
      <c r="AW921" s="19"/>
      <c r="AX921" s="19"/>
      <c r="AY921" s="19"/>
      <c r="AZ921" s="19"/>
    </row>
    <row r="922" ht="15.75" customHeight="1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  <c r="AF922" s="19"/>
      <c r="AG922" s="19"/>
      <c r="AH922" s="19"/>
      <c r="AI922" s="19"/>
      <c r="AJ922" s="19"/>
      <c r="AK922" s="19"/>
      <c r="AL922" s="19"/>
      <c r="AM922" s="19"/>
      <c r="AN922" s="19"/>
      <c r="AO922" s="19"/>
      <c r="AP922" s="19"/>
      <c r="AQ922" s="19"/>
      <c r="AR922" s="19"/>
      <c r="AS922" s="19"/>
      <c r="AT922" s="19"/>
      <c r="AU922" s="19"/>
      <c r="AV922" s="19"/>
      <c r="AW922" s="19"/>
      <c r="AX922" s="19"/>
      <c r="AY922" s="19"/>
      <c r="AZ922" s="19"/>
    </row>
    <row r="923" ht="15.75" customHeight="1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19"/>
      <c r="AG923" s="19"/>
      <c r="AH923" s="19"/>
      <c r="AI923" s="19"/>
      <c r="AJ923" s="19"/>
      <c r="AK923" s="19"/>
      <c r="AL923" s="19"/>
      <c r="AM923" s="19"/>
      <c r="AN923" s="19"/>
      <c r="AO923" s="19"/>
      <c r="AP923" s="19"/>
      <c r="AQ923" s="19"/>
      <c r="AR923" s="19"/>
      <c r="AS923" s="19"/>
      <c r="AT923" s="19"/>
      <c r="AU923" s="19"/>
      <c r="AV923" s="19"/>
      <c r="AW923" s="19"/>
      <c r="AX923" s="19"/>
      <c r="AY923" s="19"/>
      <c r="AZ923" s="19"/>
    </row>
    <row r="924" ht="15.75" customHeight="1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  <c r="AF924" s="19"/>
      <c r="AG924" s="19"/>
      <c r="AH924" s="19"/>
      <c r="AI924" s="19"/>
      <c r="AJ924" s="19"/>
      <c r="AK924" s="19"/>
      <c r="AL924" s="19"/>
      <c r="AM924" s="19"/>
      <c r="AN924" s="19"/>
      <c r="AO924" s="19"/>
      <c r="AP924" s="19"/>
      <c r="AQ924" s="19"/>
      <c r="AR924" s="19"/>
      <c r="AS924" s="19"/>
      <c r="AT924" s="19"/>
      <c r="AU924" s="19"/>
      <c r="AV924" s="19"/>
      <c r="AW924" s="19"/>
      <c r="AX924" s="19"/>
      <c r="AY924" s="19"/>
      <c r="AZ924" s="19"/>
    </row>
    <row r="925" ht="15.75" customHeight="1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  <c r="AF925" s="19"/>
      <c r="AG925" s="19"/>
      <c r="AH925" s="19"/>
      <c r="AI925" s="19"/>
      <c r="AJ925" s="19"/>
      <c r="AK925" s="19"/>
      <c r="AL925" s="19"/>
      <c r="AM925" s="19"/>
      <c r="AN925" s="19"/>
      <c r="AO925" s="19"/>
      <c r="AP925" s="19"/>
      <c r="AQ925" s="19"/>
      <c r="AR925" s="19"/>
      <c r="AS925" s="19"/>
      <c r="AT925" s="19"/>
      <c r="AU925" s="19"/>
      <c r="AV925" s="19"/>
      <c r="AW925" s="19"/>
      <c r="AX925" s="19"/>
      <c r="AY925" s="19"/>
      <c r="AZ925" s="19"/>
    </row>
    <row r="926" ht="15.75" customHeight="1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s="19"/>
      <c r="AE926" s="19"/>
      <c r="AF926" s="19"/>
      <c r="AG926" s="19"/>
      <c r="AH926" s="19"/>
      <c r="AI926" s="19"/>
      <c r="AJ926" s="19"/>
      <c r="AK926" s="19"/>
      <c r="AL926" s="19"/>
      <c r="AM926" s="19"/>
      <c r="AN926" s="19"/>
      <c r="AO926" s="19"/>
      <c r="AP926" s="19"/>
      <c r="AQ926" s="19"/>
      <c r="AR926" s="19"/>
      <c r="AS926" s="19"/>
      <c r="AT926" s="19"/>
      <c r="AU926" s="19"/>
      <c r="AV926" s="19"/>
      <c r="AW926" s="19"/>
      <c r="AX926" s="19"/>
      <c r="AY926" s="19"/>
      <c r="AZ926" s="19"/>
    </row>
    <row r="927" ht="15.75" customHeight="1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19"/>
      <c r="AG927" s="19"/>
      <c r="AH927" s="19"/>
      <c r="AI927" s="19"/>
      <c r="AJ927" s="19"/>
      <c r="AK927" s="19"/>
      <c r="AL927" s="19"/>
      <c r="AM927" s="19"/>
      <c r="AN927" s="19"/>
      <c r="AO927" s="19"/>
      <c r="AP927" s="19"/>
      <c r="AQ927" s="19"/>
      <c r="AR927" s="19"/>
      <c r="AS927" s="19"/>
      <c r="AT927" s="19"/>
      <c r="AU927" s="19"/>
      <c r="AV927" s="19"/>
      <c r="AW927" s="19"/>
      <c r="AX927" s="19"/>
      <c r="AY927" s="19"/>
      <c r="AZ927" s="19"/>
    </row>
    <row r="928" ht="15.75" customHeight="1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19"/>
      <c r="AG928" s="19"/>
      <c r="AH928" s="19"/>
      <c r="AI928" s="19"/>
      <c r="AJ928" s="19"/>
      <c r="AK928" s="19"/>
      <c r="AL928" s="19"/>
      <c r="AM928" s="19"/>
      <c r="AN928" s="19"/>
      <c r="AO928" s="19"/>
      <c r="AP928" s="19"/>
      <c r="AQ928" s="19"/>
      <c r="AR928" s="19"/>
      <c r="AS928" s="19"/>
      <c r="AT928" s="19"/>
      <c r="AU928" s="19"/>
      <c r="AV928" s="19"/>
      <c r="AW928" s="19"/>
      <c r="AX928" s="19"/>
      <c r="AY928" s="19"/>
      <c r="AZ928" s="19"/>
    </row>
    <row r="929" ht="15.75" customHeight="1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  <c r="AF929" s="19"/>
      <c r="AG929" s="19"/>
      <c r="AH929" s="19"/>
      <c r="AI929" s="19"/>
      <c r="AJ929" s="19"/>
      <c r="AK929" s="19"/>
      <c r="AL929" s="19"/>
      <c r="AM929" s="19"/>
      <c r="AN929" s="19"/>
      <c r="AO929" s="19"/>
      <c r="AP929" s="19"/>
      <c r="AQ929" s="19"/>
      <c r="AR929" s="19"/>
      <c r="AS929" s="19"/>
      <c r="AT929" s="19"/>
      <c r="AU929" s="19"/>
      <c r="AV929" s="19"/>
      <c r="AW929" s="19"/>
      <c r="AX929" s="19"/>
      <c r="AY929" s="19"/>
      <c r="AZ929" s="19"/>
    </row>
    <row r="930" ht="15.75" customHeight="1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  <c r="AE930" s="19"/>
      <c r="AF930" s="19"/>
      <c r="AG930" s="19"/>
      <c r="AH930" s="19"/>
      <c r="AI930" s="19"/>
      <c r="AJ930" s="19"/>
      <c r="AK930" s="19"/>
      <c r="AL930" s="19"/>
      <c r="AM930" s="19"/>
      <c r="AN930" s="19"/>
      <c r="AO930" s="19"/>
      <c r="AP930" s="19"/>
      <c r="AQ930" s="19"/>
      <c r="AR930" s="19"/>
      <c r="AS930" s="19"/>
      <c r="AT930" s="19"/>
      <c r="AU930" s="19"/>
      <c r="AV930" s="19"/>
      <c r="AW930" s="19"/>
      <c r="AX930" s="19"/>
      <c r="AY930" s="19"/>
      <c r="AZ930" s="19"/>
    </row>
    <row r="931" ht="15.75" customHeight="1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  <c r="AF931" s="19"/>
      <c r="AG931" s="19"/>
      <c r="AH931" s="19"/>
      <c r="AI931" s="19"/>
      <c r="AJ931" s="19"/>
      <c r="AK931" s="19"/>
      <c r="AL931" s="19"/>
      <c r="AM931" s="19"/>
      <c r="AN931" s="19"/>
      <c r="AO931" s="19"/>
      <c r="AP931" s="19"/>
      <c r="AQ931" s="19"/>
      <c r="AR931" s="19"/>
      <c r="AS931" s="19"/>
      <c r="AT931" s="19"/>
      <c r="AU931" s="19"/>
      <c r="AV931" s="19"/>
      <c r="AW931" s="19"/>
      <c r="AX931" s="19"/>
      <c r="AY931" s="19"/>
      <c r="AZ931" s="19"/>
    </row>
    <row r="932" ht="15.75" customHeight="1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19"/>
      <c r="AG932" s="19"/>
      <c r="AH932" s="19"/>
      <c r="AI932" s="19"/>
      <c r="AJ932" s="19"/>
      <c r="AK932" s="19"/>
      <c r="AL932" s="19"/>
      <c r="AM932" s="19"/>
      <c r="AN932" s="19"/>
      <c r="AO932" s="19"/>
      <c r="AP932" s="19"/>
      <c r="AQ932" s="19"/>
      <c r="AR932" s="19"/>
      <c r="AS932" s="19"/>
      <c r="AT932" s="19"/>
      <c r="AU932" s="19"/>
      <c r="AV932" s="19"/>
      <c r="AW932" s="19"/>
      <c r="AX932" s="19"/>
      <c r="AY932" s="19"/>
      <c r="AZ932" s="19"/>
    </row>
    <row r="933" ht="15.75" customHeight="1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19"/>
      <c r="AG933" s="19"/>
      <c r="AH933" s="19"/>
      <c r="AI933" s="19"/>
      <c r="AJ933" s="19"/>
      <c r="AK933" s="19"/>
      <c r="AL933" s="19"/>
      <c r="AM933" s="19"/>
      <c r="AN933" s="19"/>
      <c r="AO933" s="19"/>
      <c r="AP933" s="19"/>
      <c r="AQ933" s="19"/>
      <c r="AR933" s="19"/>
      <c r="AS933" s="19"/>
      <c r="AT933" s="19"/>
      <c r="AU933" s="19"/>
      <c r="AV933" s="19"/>
      <c r="AW933" s="19"/>
      <c r="AX933" s="19"/>
      <c r="AY933" s="19"/>
      <c r="AZ933" s="19"/>
    </row>
    <row r="934" ht="15.75" customHeight="1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D934" s="19"/>
      <c r="AE934" s="19"/>
      <c r="AF934" s="19"/>
      <c r="AG934" s="19"/>
      <c r="AH934" s="19"/>
      <c r="AI934" s="19"/>
      <c r="AJ934" s="19"/>
      <c r="AK934" s="19"/>
      <c r="AL934" s="19"/>
      <c r="AM934" s="19"/>
      <c r="AN934" s="19"/>
      <c r="AO934" s="19"/>
      <c r="AP934" s="19"/>
      <c r="AQ934" s="19"/>
      <c r="AR934" s="19"/>
      <c r="AS934" s="19"/>
      <c r="AT934" s="19"/>
      <c r="AU934" s="19"/>
      <c r="AV934" s="19"/>
      <c r="AW934" s="19"/>
      <c r="AX934" s="19"/>
      <c r="AY934" s="19"/>
      <c r="AZ934" s="19"/>
    </row>
    <row r="935" ht="15.75" customHeight="1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  <c r="AF935" s="19"/>
      <c r="AG935" s="19"/>
      <c r="AH935" s="19"/>
      <c r="AI935" s="19"/>
      <c r="AJ935" s="19"/>
      <c r="AK935" s="19"/>
      <c r="AL935" s="19"/>
      <c r="AM935" s="19"/>
      <c r="AN935" s="19"/>
      <c r="AO935" s="19"/>
      <c r="AP935" s="19"/>
      <c r="AQ935" s="19"/>
      <c r="AR935" s="19"/>
      <c r="AS935" s="19"/>
      <c r="AT935" s="19"/>
      <c r="AU935" s="19"/>
      <c r="AV935" s="19"/>
      <c r="AW935" s="19"/>
      <c r="AX935" s="19"/>
      <c r="AY935" s="19"/>
      <c r="AZ935" s="19"/>
    </row>
    <row r="936" ht="15.75" customHeight="1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  <c r="AF936" s="19"/>
      <c r="AG936" s="19"/>
      <c r="AH936" s="19"/>
      <c r="AI936" s="19"/>
      <c r="AJ936" s="19"/>
      <c r="AK936" s="19"/>
      <c r="AL936" s="19"/>
      <c r="AM936" s="19"/>
      <c r="AN936" s="19"/>
      <c r="AO936" s="19"/>
      <c r="AP936" s="19"/>
      <c r="AQ936" s="19"/>
      <c r="AR936" s="19"/>
      <c r="AS936" s="19"/>
      <c r="AT936" s="19"/>
      <c r="AU936" s="19"/>
      <c r="AV936" s="19"/>
      <c r="AW936" s="19"/>
      <c r="AX936" s="19"/>
      <c r="AY936" s="19"/>
      <c r="AZ936" s="19"/>
    </row>
    <row r="937" ht="15.75" customHeight="1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19"/>
      <c r="AG937" s="19"/>
      <c r="AH937" s="19"/>
      <c r="AI937" s="19"/>
      <c r="AJ937" s="19"/>
      <c r="AK937" s="19"/>
      <c r="AL937" s="19"/>
      <c r="AM937" s="19"/>
      <c r="AN937" s="19"/>
      <c r="AO937" s="19"/>
      <c r="AP937" s="19"/>
      <c r="AQ937" s="19"/>
      <c r="AR937" s="19"/>
      <c r="AS937" s="19"/>
      <c r="AT937" s="19"/>
      <c r="AU937" s="19"/>
      <c r="AV937" s="19"/>
      <c r="AW937" s="19"/>
      <c r="AX937" s="19"/>
      <c r="AY937" s="19"/>
      <c r="AZ937" s="19"/>
    </row>
    <row r="938" ht="15.75" customHeight="1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  <c r="AF938" s="19"/>
      <c r="AG938" s="19"/>
      <c r="AH938" s="19"/>
      <c r="AI938" s="19"/>
      <c r="AJ938" s="19"/>
      <c r="AK938" s="19"/>
      <c r="AL938" s="19"/>
      <c r="AM938" s="19"/>
      <c r="AN938" s="19"/>
      <c r="AO938" s="19"/>
      <c r="AP938" s="19"/>
      <c r="AQ938" s="19"/>
      <c r="AR938" s="19"/>
      <c r="AS938" s="19"/>
      <c r="AT938" s="19"/>
      <c r="AU938" s="19"/>
      <c r="AV938" s="19"/>
      <c r="AW938" s="19"/>
      <c r="AX938" s="19"/>
      <c r="AY938" s="19"/>
      <c r="AZ938" s="19"/>
    </row>
    <row r="939" ht="15.75" customHeight="1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19"/>
      <c r="AG939" s="19"/>
      <c r="AH939" s="19"/>
      <c r="AI939" s="19"/>
      <c r="AJ939" s="19"/>
      <c r="AK939" s="19"/>
      <c r="AL939" s="19"/>
      <c r="AM939" s="19"/>
      <c r="AN939" s="19"/>
      <c r="AO939" s="19"/>
      <c r="AP939" s="19"/>
      <c r="AQ939" s="19"/>
      <c r="AR939" s="19"/>
      <c r="AS939" s="19"/>
      <c r="AT939" s="19"/>
      <c r="AU939" s="19"/>
      <c r="AV939" s="19"/>
      <c r="AW939" s="19"/>
      <c r="AX939" s="19"/>
      <c r="AY939" s="19"/>
      <c r="AZ939" s="19"/>
    </row>
    <row r="940" ht="15.75" customHeight="1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  <c r="AF940" s="19"/>
      <c r="AG940" s="19"/>
      <c r="AH940" s="19"/>
      <c r="AI940" s="19"/>
      <c r="AJ940" s="19"/>
      <c r="AK940" s="19"/>
      <c r="AL940" s="19"/>
      <c r="AM940" s="19"/>
      <c r="AN940" s="19"/>
      <c r="AO940" s="19"/>
      <c r="AP940" s="19"/>
      <c r="AQ940" s="19"/>
      <c r="AR940" s="19"/>
      <c r="AS940" s="19"/>
      <c r="AT940" s="19"/>
      <c r="AU940" s="19"/>
      <c r="AV940" s="19"/>
      <c r="AW940" s="19"/>
      <c r="AX940" s="19"/>
      <c r="AY940" s="19"/>
      <c r="AZ940" s="19"/>
    </row>
    <row r="941" ht="15.75" customHeight="1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19"/>
      <c r="AG941" s="19"/>
      <c r="AH941" s="19"/>
      <c r="AI941" s="19"/>
      <c r="AJ941" s="19"/>
      <c r="AK941" s="19"/>
      <c r="AL941" s="19"/>
      <c r="AM941" s="19"/>
      <c r="AN941" s="19"/>
      <c r="AO941" s="19"/>
      <c r="AP941" s="19"/>
      <c r="AQ941" s="19"/>
      <c r="AR941" s="19"/>
      <c r="AS941" s="19"/>
      <c r="AT941" s="19"/>
      <c r="AU941" s="19"/>
      <c r="AV941" s="19"/>
      <c r="AW941" s="19"/>
      <c r="AX941" s="19"/>
      <c r="AY941" s="19"/>
      <c r="AZ941" s="19"/>
    </row>
    <row r="942" ht="15.75" customHeight="1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  <c r="AF942" s="19"/>
      <c r="AG942" s="19"/>
      <c r="AH942" s="19"/>
      <c r="AI942" s="19"/>
      <c r="AJ942" s="19"/>
      <c r="AK942" s="19"/>
      <c r="AL942" s="19"/>
      <c r="AM942" s="19"/>
      <c r="AN942" s="19"/>
      <c r="AO942" s="19"/>
      <c r="AP942" s="19"/>
      <c r="AQ942" s="19"/>
      <c r="AR942" s="19"/>
      <c r="AS942" s="19"/>
      <c r="AT942" s="19"/>
      <c r="AU942" s="19"/>
      <c r="AV942" s="19"/>
      <c r="AW942" s="19"/>
      <c r="AX942" s="19"/>
      <c r="AY942" s="19"/>
      <c r="AZ942" s="19"/>
    </row>
    <row r="943" ht="15.75" customHeight="1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  <c r="AG943" s="19"/>
      <c r="AH943" s="19"/>
      <c r="AI943" s="19"/>
      <c r="AJ943" s="19"/>
      <c r="AK943" s="19"/>
      <c r="AL943" s="19"/>
      <c r="AM943" s="19"/>
      <c r="AN943" s="19"/>
      <c r="AO943" s="19"/>
      <c r="AP943" s="19"/>
      <c r="AQ943" s="19"/>
      <c r="AR943" s="19"/>
      <c r="AS943" s="19"/>
      <c r="AT943" s="19"/>
      <c r="AU943" s="19"/>
      <c r="AV943" s="19"/>
      <c r="AW943" s="19"/>
      <c r="AX943" s="19"/>
      <c r="AY943" s="19"/>
      <c r="AZ943" s="19"/>
    </row>
    <row r="944" ht="15.75" customHeight="1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19"/>
      <c r="AG944" s="19"/>
      <c r="AH944" s="19"/>
      <c r="AI944" s="19"/>
      <c r="AJ944" s="19"/>
      <c r="AK944" s="19"/>
      <c r="AL944" s="19"/>
      <c r="AM944" s="19"/>
      <c r="AN944" s="19"/>
      <c r="AO944" s="19"/>
      <c r="AP944" s="19"/>
      <c r="AQ944" s="19"/>
      <c r="AR944" s="19"/>
      <c r="AS944" s="19"/>
      <c r="AT944" s="19"/>
      <c r="AU944" s="19"/>
      <c r="AV944" s="19"/>
      <c r="AW944" s="19"/>
      <c r="AX944" s="19"/>
      <c r="AY944" s="19"/>
      <c r="AZ944" s="19"/>
    </row>
    <row r="945" ht="15.75" customHeight="1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  <c r="AF945" s="19"/>
      <c r="AG945" s="19"/>
      <c r="AH945" s="19"/>
      <c r="AI945" s="19"/>
      <c r="AJ945" s="19"/>
      <c r="AK945" s="19"/>
      <c r="AL945" s="19"/>
      <c r="AM945" s="19"/>
      <c r="AN945" s="19"/>
      <c r="AO945" s="19"/>
      <c r="AP945" s="19"/>
      <c r="AQ945" s="19"/>
      <c r="AR945" s="19"/>
      <c r="AS945" s="19"/>
      <c r="AT945" s="19"/>
      <c r="AU945" s="19"/>
      <c r="AV945" s="19"/>
      <c r="AW945" s="19"/>
      <c r="AX945" s="19"/>
      <c r="AY945" s="19"/>
      <c r="AZ945" s="19"/>
    </row>
    <row r="946" ht="15.75" customHeight="1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D946" s="19"/>
      <c r="AE946" s="19"/>
      <c r="AF946" s="19"/>
      <c r="AG946" s="19"/>
      <c r="AH946" s="19"/>
      <c r="AI946" s="19"/>
      <c r="AJ946" s="19"/>
      <c r="AK946" s="19"/>
      <c r="AL946" s="19"/>
      <c r="AM946" s="19"/>
      <c r="AN946" s="19"/>
      <c r="AO946" s="19"/>
      <c r="AP946" s="19"/>
      <c r="AQ946" s="19"/>
      <c r="AR946" s="19"/>
      <c r="AS946" s="19"/>
      <c r="AT946" s="19"/>
      <c r="AU946" s="19"/>
      <c r="AV946" s="19"/>
      <c r="AW946" s="19"/>
      <c r="AX946" s="19"/>
      <c r="AY946" s="19"/>
      <c r="AZ946" s="19"/>
    </row>
    <row r="947" ht="15.75" customHeight="1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19"/>
      <c r="AG947" s="19"/>
      <c r="AH947" s="19"/>
      <c r="AI947" s="19"/>
      <c r="AJ947" s="19"/>
      <c r="AK947" s="19"/>
      <c r="AL947" s="19"/>
      <c r="AM947" s="19"/>
      <c r="AN947" s="19"/>
      <c r="AO947" s="19"/>
      <c r="AP947" s="19"/>
      <c r="AQ947" s="19"/>
      <c r="AR947" s="19"/>
      <c r="AS947" s="19"/>
      <c r="AT947" s="19"/>
      <c r="AU947" s="19"/>
      <c r="AV947" s="19"/>
      <c r="AW947" s="19"/>
      <c r="AX947" s="19"/>
      <c r="AY947" s="19"/>
      <c r="AZ947" s="19"/>
    </row>
    <row r="948" ht="15.75" customHeight="1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19"/>
      <c r="AG948" s="19"/>
      <c r="AH948" s="19"/>
      <c r="AI948" s="19"/>
      <c r="AJ948" s="19"/>
      <c r="AK948" s="19"/>
      <c r="AL948" s="19"/>
      <c r="AM948" s="19"/>
      <c r="AN948" s="19"/>
      <c r="AO948" s="19"/>
      <c r="AP948" s="19"/>
      <c r="AQ948" s="19"/>
      <c r="AR948" s="19"/>
      <c r="AS948" s="19"/>
      <c r="AT948" s="19"/>
      <c r="AU948" s="19"/>
      <c r="AV948" s="19"/>
      <c r="AW948" s="19"/>
      <c r="AX948" s="19"/>
      <c r="AY948" s="19"/>
      <c r="AZ948" s="19"/>
    </row>
    <row r="949" ht="15.75" customHeight="1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  <c r="AF949" s="19"/>
      <c r="AG949" s="19"/>
      <c r="AH949" s="19"/>
      <c r="AI949" s="19"/>
      <c r="AJ949" s="19"/>
      <c r="AK949" s="19"/>
      <c r="AL949" s="19"/>
      <c r="AM949" s="19"/>
      <c r="AN949" s="19"/>
      <c r="AO949" s="19"/>
      <c r="AP949" s="19"/>
      <c r="AQ949" s="19"/>
      <c r="AR949" s="19"/>
      <c r="AS949" s="19"/>
      <c r="AT949" s="19"/>
      <c r="AU949" s="19"/>
      <c r="AV949" s="19"/>
      <c r="AW949" s="19"/>
      <c r="AX949" s="19"/>
      <c r="AY949" s="19"/>
      <c r="AZ949" s="19"/>
    </row>
    <row r="950" ht="15.75" customHeight="1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D950" s="19"/>
      <c r="AE950" s="19"/>
      <c r="AF950" s="19"/>
      <c r="AG950" s="19"/>
      <c r="AH950" s="19"/>
      <c r="AI950" s="19"/>
      <c r="AJ950" s="19"/>
      <c r="AK950" s="19"/>
      <c r="AL950" s="19"/>
      <c r="AM950" s="19"/>
      <c r="AN950" s="19"/>
      <c r="AO950" s="19"/>
      <c r="AP950" s="19"/>
      <c r="AQ950" s="19"/>
      <c r="AR950" s="19"/>
      <c r="AS950" s="19"/>
      <c r="AT950" s="19"/>
      <c r="AU950" s="19"/>
      <c r="AV950" s="19"/>
      <c r="AW950" s="19"/>
      <c r="AX950" s="19"/>
      <c r="AY950" s="19"/>
      <c r="AZ950" s="19"/>
    </row>
    <row r="951" ht="15.75" customHeight="1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  <c r="AF951" s="19"/>
      <c r="AG951" s="19"/>
      <c r="AH951" s="19"/>
      <c r="AI951" s="19"/>
      <c r="AJ951" s="19"/>
      <c r="AK951" s="19"/>
      <c r="AL951" s="19"/>
      <c r="AM951" s="19"/>
      <c r="AN951" s="19"/>
      <c r="AO951" s="19"/>
      <c r="AP951" s="19"/>
      <c r="AQ951" s="19"/>
      <c r="AR951" s="19"/>
      <c r="AS951" s="19"/>
      <c r="AT951" s="19"/>
      <c r="AU951" s="19"/>
      <c r="AV951" s="19"/>
      <c r="AW951" s="19"/>
      <c r="AX951" s="19"/>
      <c r="AY951" s="19"/>
      <c r="AZ951" s="19"/>
    </row>
    <row r="952" ht="15.75" customHeight="1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19"/>
      <c r="AG952" s="19"/>
      <c r="AH952" s="19"/>
      <c r="AI952" s="19"/>
      <c r="AJ952" s="19"/>
      <c r="AK952" s="19"/>
      <c r="AL952" s="19"/>
      <c r="AM952" s="19"/>
      <c r="AN952" s="19"/>
      <c r="AO952" s="19"/>
      <c r="AP952" s="19"/>
      <c r="AQ952" s="19"/>
      <c r="AR952" s="19"/>
      <c r="AS952" s="19"/>
      <c r="AT952" s="19"/>
      <c r="AU952" s="19"/>
      <c r="AV952" s="19"/>
      <c r="AW952" s="19"/>
      <c r="AX952" s="19"/>
      <c r="AY952" s="19"/>
      <c r="AZ952" s="19"/>
    </row>
    <row r="953" ht="15.75" customHeight="1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19"/>
      <c r="AG953" s="19"/>
      <c r="AH953" s="19"/>
      <c r="AI953" s="19"/>
      <c r="AJ953" s="19"/>
      <c r="AK953" s="19"/>
      <c r="AL953" s="19"/>
      <c r="AM953" s="19"/>
      <c r="AN953" s="19"/>
      <c r="AO953" s="19"/>
      <c r="AP953" s="19"/>
      <c r="AQ953" s="19"/>
      <c r="AR953" s="19"/>
      <c r="AS953" s="19"/>
      <c r="AT953" s="19"/>
      <c r="AU953" s="19"/>
      <c r="AV953" s="19"/>
      <c r="AW953" s="19"/>
      <c r="AX953" s="19"/>
      <c r="AY953" s="19"/>
      <c r="AZ953" s="19"/>
    </row>
    <row r="954" ht="15.75" customHeight="1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  <c r="AE954" s="19"/>
      <c r="AF954" s="19"/>
      <c r="AG954" s="19"/>
      <c r="AH954" s="19"/>
      <c r="AI954" s="19"/>
      <c r="AJ954" s="19"/>
      <c r="AK954" s="19"/>
      <c r="AL954" s="19"/>
      <c r="AM954" s="19"/>
      <c r="AN954" s="19"/>
      <c r="AO954" s="19"/>
      <c r="AP954" s="19"/>
      <c r="AQ954" s="19"/>
      <c r="AR954" s="19"/>
      <c r="AS954" s="19"/>
      <c r="AT954" s="19"/>
      <c r="AU954" s="19"/>
      <c r="AV954" s="19"/>
      <c r="AW954" s="19"/>
      <c r="AX954" s="19"/>
      <c r="AY954" s="19"/>
      <c r="AZ954" s="19"/>
    </row>
    <row r="955" ht="15.75" customHeight="1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  <c r="AF955" s="19"/>
      <c r="AG955" s="19"/>
      <c r="AH955" s="19"/>
      <c r="AI955" s="19"/>
      <c r="AJ955" s="19"/>
      <c r="AK955" s="19"/>
      <c r="AL955" s="19"/>
      <c r="AM955" s="19"/>
      <c r="AN955" s="19"/>
      <c r="AO955" s="19"/>
      <c r="AP955" s="19"/>
      <c r="AQ955" s="19"/>
      <c r="AR955" s="19"/>
      <c r="AS955" s="19"/>
      <c r="AT955" s="19"/>
      <c r="AU955" s="19"/>
      <c r="AV955" s="19"/>
      <c r="AW955" s="19"/>
      <c r="AX955" s="19"/>
      <c r="AY955" s="19"/>
      <c r="AZ955" s="19"/>
    </row>
    <row r="956" ht="15.75" customHeight="1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  <c r="AF956" s="19"/>
      <c r="AG956" s="19"/>
      <c r="AH956" s="19"/>
      <c r="AI956" s="19"/>
      <c r="AJ956" s="19"/>
      <c r="AK956" s="19"/>
      <c r="AL956" s="19"/>
      <c r="AM956" s="19"/>
      <c r="AN956" s="19"/>
      <c r="AO956" s="19"/>
      <c r="AP956" s="19"/>
      <c r="AQ956" s="19"/>
      <c r="AR956" s="19"/>
      <c r="AS956" s="19"/>
      <c r="AT956" s="19"/>
      <c r="AU956" s="19"/>
      <c r="AV956" s="19"/>
      <c r="AW956" s="19"/>
      <c r="AX956" s="19"/>
      <c r="AY956" s="19"/>
      <c r="AZ956" s="19"/>
    </row>
    <row r="957" ht="15.75" customHeight="1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19"/>
      <c r="AG957" s="19"/>
      <c r="AH957" s="19"/>
      <c r="AI957" s="19"/>
      <c r="AJ957" s="19"/>
      <c r="AK957" s="19"/>
      <c r="AL957" s="19"/>
      <c r="AM957" s="19"/>
      <c r="AN957" s="19"/>
      <c r="AO957" s="19"/>
      <c r="AP957" s="19"/>
      <c r="AQ957" s="19"/>
      <c r="AR957" s="19"/>
      <c r="AS957" s="19"/>
      <c r="AT957" s="19"/>
      <c r="AU957" s="19"/>
      <c r="AV957" s="19"/>
      <c r="AW957" s="19"/>
      <c r="AX957" s="19"/>
      <c r="AY957" s="19"/>
      <c r="AZ957" s="19"/>
    </row>
    <row r="958" ht="15.75" customHeight="1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  <c r="AE958" s="19"/>
      <c r="AF958" s="19"/>
      <c r="AG958" s="19"/>
      <c r="AH958" s="19"/>
      <c r="AI958" s="19"/>
      <c r="AJ958" s="19"/>
      <c r="AK958" s="19"/>
      <c r="AL958" s="19"/>
      <c r="AM958" s="19"/>
      <c r="AN958" s="19"/>
      <c r="AO958" s="19"/>
      <c r="AP958" s="19"/>
      <c r="AQ958" s="19"/>
      <c r="AR958" s="19"/>
      <c r="AS958" s="19"/>
      <c r="AT958" s="19"/>
      <c r="AU958" s="19"/>
      <c r="AV958" s="19"/>
      <c r="AW958" s="19"/>
      <c r="AX958" s="19"/>
      <c r="AY958" s="19"/>
      <c r="AZ958" s="19"/>
    </row>
    <row r="959" ht="15.75" customHeight="1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  <c r="AF959" s="19"/>
      <c r="AG959" s="19"/>
      <c r="AH959" s="19"/>
      <c r="AI959" s="19"/>
      <c r="AJ959" s="19"/>
      <c r="AK959" s="19"/>
      <c r="AL959" s="19"/>
      <c r="AM959" s="19"/>
      <c r="AN959" s="19"/>
      <c r="AO959" s="19"/>
      <c r="AP959" s="19"/>
      <c r="AQ959" s="19"/>
      <c r="AR959" s="19"/>
      <c r="AS959" s="19"/>
      <c r="AT959" s="19"/>
      <c r="AU959" s="19"/>
      <c r="AV959" s="19"/>
      <c r="AW959" s="19"/>
      <c r="AX959" s="19"/>
      <c r="AY959" s="19"/>
      <c r="AZ959" s="19"/>
    </row>
    <row r="960" ht="15.75" customHeight="1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  <c r="AE960" s="19"/>
      <c r="AF960" s="19"/>
      <c r="AG960" s="19"/>
      <c r="AH960" s="19"/>
      <c r="AI960" s="19"/>
      <c r="AJ960" s="19"/>
      <c r="AK960" s="19"/>
      <c r="AL960" s="19"/>
      <c r="AM960" s="19"/>
      <c r="AN960" s="19"/>
      <c r="AO960" s="19"/>
      <c r="AP960" s="19"/>
      <c r="AQ960" s="19"/>
      <c r="AR960" s="19"/>
      <c r="AS960" s="19"/>
      <c r="AT960" s="19"/>
      <c r="AU960" s="19"/>
      <c r="AV960" s="19"/>
      <c r="AW960" s="19"/>
      <c r="AX960" s="19"/>
      <c r="AY960" s="19"/>
      <c r="AZ960" s="19"/>
    </row>
    <row r="961" ht="15.75" customHeight="1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  <c r="AF961" s="19"/>
      <c r="AG961" s="19"/>
      <c r="AH961" s="19"/>
      <c r="AI961" s="19"/>
      <c r="AJ961" s="19"/>
      <c r="AK961" s="19"/>
      <c r="AL961" s="19"/>
      <c r="AM961" s="19"/>
      <c r="AN961" s="19"/>
      <c r="AO961" s="19"/>
      <c r="AP961" s="19"/>
      <c r="AQ961" s="19"/>
      <c r="AR961" s="19"/>
      <c r="AS961" s="19"/>
      <c r="AT961" s="19"/>
      <c r="AU961" s="19"/>
      <c r="AV961" s="19"/>
      <c r="AW961" s="19"/>
      <c r="AX961" s="19"/>
      <c r="AY961" s="19"/>
      <c r="AZ961" s="19"/>
    </row>
    <row r="962" ht="15.75" customHeight="1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  <c r="AF962" s="19"/>
      <c r="AG962" s="19"/>
      <c r="AH962" s="19"/>
      <c r="AI962" s="19"/>
      <c r="AJ962" s="19"/>
      <c r="AK962" s="19"/>
      <c r="AL962" s="19"/>
      <c r="AM962" s="19"/>
      <c r="AN962" s="19"/>
      <c r="AO962" s="19"/>
      <c r="AP962" s="19"/>
      <c r="AQ962" s="19"/>
      <c r="AR962" s="19"/>
      <c r="AS962" s="19"/>
      <c r="AT962" s="19"/>
      <c r="AU962" s="19"/>
      <c r="AV962" s="19"/>
      <c r="AW962" s="19"/>
      <c r="AX962" s="19"/>
      <c r="AY962" s="19"/>
      <c r="AZ962" s="19"/>
    </row>
    <row r="963" ht="15.75" customHeight="1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19"/>
      <c r="AG963" s="19"/>
      <c r="AH963" s="19"/>
      <c r="AI963" s="19"/>
      <c r="AJ963" s="19"/>
      <c r="AK963" s="19"/>
      <c r="AL963" s="19"/>
      <c r="AM963" s="19"/>
      <c r="AN963" s="19"/>
      <c r="AO963" s="19"/>
      <c r="AP963" s="19"/>
      <c r="AQ963" s="19"/>
      <c r="AR963" s="19"/>
      <c r="AS963" s="19"/>
      <c r="AT963" s="19"/>
      <c r="AU963" s="19"/>
      <c r="AV963" s="19"/>
      <c r="AW963" s="19"/>
      <c r="AX963" s="19"/>
      <c r="AY963" s="19"/>
      <c r="AZ963" s="19"/>
    </row>
    <row r="964" ht="15.75" customHeight="1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  <c r="AF964" s="19"/>
      <c r="AG964" s="19"/>
      <c r="AH964" s="19"/>
      <c r="AI964" s="19"/>
      <c r="AJ964" s="19"/>
      <c r="AK964" s="19"/>
      <c r="AL964" s="19"/>
      <c r="AM964" s="19"/>
      <c r="AN964" s="19"/>
      <c r="AO964" s="19"/>
      <c r="AP964" s="19"/>
      <c r="AQ964" s="19"/>
      <c r="AR964" s="19"/>
      <c r="AS964" s="19"/>
      <c r="AT964" s="19"/>
      <c r="AU964" s="19"/>
      <c r="AV964" s="19"/>
      <c r="AW964" s="19"/>
      <c r="AX964" s="19"/>
      <c r="AY964" s="19"/>
      <c r="AZ964" s="19"/>
    </row>
    <row r="965" ht="15.75" customHeight="1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  <c r="AF965" s="19"/>
      <c r="AG965" s="19"/>
      <c r="AH965" s="19"/>
      <c r="AI965" s="19"/>
      <c r="AJ965" s="19"/>
      <c r="AK965" s="19"/>
      <c r="AL965" s="19"/>
      <c r="AM965" s="19"/>
      <c r="AN965" s="19"/>
      <c r="AO965" s="19"/>
      <c r="AP965" s="19"/>
      <c r="AQ965" s="19"/>
      <c r="AR965" s="19"/>
      <c r="AS965" s="19"/>
      <c r="AT965" s="19"/>
      <c r="AU965" s="19"/>
      <c r="AV965" s="19"/>
      <c r="AW965" s="19"/>
      <c r="AX965" s="19"/>
      <c r="AY965" s="19"/>
      <c r="AZ965" s="19"/>
    </row>
    <row r="966" ht="15.75" customHeight="1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  <c r="AE966" s="19"/>
      <c r="AF966" s="19"/>
      <c r="AG966" s="19"/>
      <c r="AH966" s="19"/>
      <c r="AI966" s="19"/>
      <c r="AJ966" s="19"/>
      <c r="AK966" s="19"/>
      <c r="AL966" s="19"/>
      <c r="AM966" s="19"/>
      <c r="AN966" s="19"/>
      <c r="AO966" s="19"/>
      <c r="AP966" s="19"/>
      <c r="AQ966" s="19"/>
      <c r="AR966" s="19"/>
      <c r="AS966" s="19"/>
      <c r="AT966" s="19"/>
      <c r="AU966" s="19"/>
      <c r="AV966" s="19"/>
      <c r="AW966" s="19"/>
      <c r="AX966" s="19"/>
      <c r="AY966" s="19"/>
      <c r="AZ966" s="19"/>
    </row>
    <row r="967" ht="15.75" customHeight="1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  <c r="AF967" s="19"/>
      <c r="AG967" s="19"/>
      <c r="AH967" s="19"/>
      <c r="AI967" s="19"/>
      <c r="AJ967" s="19"/>
      <c r="AK967" s="19"/>
      <c r="AL967" s="19"/>
      <c r="AM967" s="19"/>
      <c r="AN967" s="19"/>
      <c r="AO967" s="19"/>
      <c r="AP967" s="19"/>
      <c r="AQ967" s="19"/>
      <c r="AR967" s="19"/>
      <c r="AS967" s="19"/>
      <c r="AT967" s="19"/>
      <c r="AU967" s="19"/>
      <c r="AV967" s="19"/>
      <c r="AW967" s="19"/>
      <c r="AX967" s="19"/>
      <c r="AY967" s="19"/>
      <c r="AZ967" s="19"/>
    </row>
    <row r="968" ht="15.75" customHeight="1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19"/>
      <c r="AG968" s="19"/>
      <c r="AH968" s="19"/>
      <c r="AI968" s="19"/>
      <c r="AJ968" s="19"/>
      <c r="AK968" s="19"/>
      <c r="AL968" s="19"/>
      <c r="AM968" s="19"/>
      <c r="AN968" s="19"/>
      <c r="AO968" s="19"/>
      <c r="AP968" s="19"/>
      <c r="AQ968" s="19"/>
      <c r="AR968" s="19"/>
      <c r="AS968" s="19"/>
      <c r="AT968" s="19"/>
      <c r="AU968" s="19"/>
      <c r="AV968" s="19"/>
      <c r="AW968" s="19"/>
      <c r="AX968" s="19"/>
      <c r="AY968" s="19"/>
      <c r="AZ968" s="19"/>
    </row>
    <row r="969" ht="15.75" customHeight="1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  <c r="AE969" s="19"/>
      <c r="AF969" s="19"/>
      <c r="AG969" s="19"/>
      <c r="AH969" s="19"/>
      <c r="AI969" s="19"/>
      <c r="AJ969" s="19"/>
      <c r="AK969" s="19"/>
      <c r="AL969" s="19"/>
      <c r="AM969" s="19"/>
      <c r="AN969" s="19"/>
      <c r="AO969" s="19"/>
      <c r="AP969" s="19"/>
      <c r="AQ969" s="19"/>
      <c r="AR969" s="19"/>
      <c r="AS969" s="19"/>
      <c r="AT969" s="19"/>
      <c r="AU969" s="19"/>
      <c r="AV969" s="19"/>
      <c r="AW969" s="19"/>
      <c r="AX969" s="19"/>
      <c r="AY969" s="19"/>
      <c r="AZ969" s="19"/>
    </row>
    <row r="970" ht="15.75" customHeight="1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  <c r="AE970" s="19"/>
      <c r="AF970" s="19"/>
      <c r="AG970" s="19"/>
      <c r="AH970" s="19"/>
      <c r="AI970" s="19"/>
      <c r="AJ970" s="19"/>
      <c r="AK970" s="19"/>
      <c r="AL970" s="19"/>
      <c r="AM970" s="19"/>
      <c r="AN970" s="19"/>
      <c r="AO970" s="19"/>
      <c r="AP970" s="19"/>
      <c r="AQ970" s="19"/>
      <c r="AR970" s="19"/>
      <c r="AS970" s="19"/>
      <c r="AT970" s="19"/>
      <c r="AU970" s="19"/>
      <c r="AV970" s="19"/>
      <c r="AW970" s="19"/>
      <c r="AX970" s="19"/>
      <c r="AY970" s="19"/>
      <c r="AZ970" s="19"/>
    </row>
    <row r="971" ht="15.75" customHeight="1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D971" s="19"/>
      <c r="AE971" s="19"/>
      <c r="AF971" s="19"/>
      <c r="AG971" s="19"/>
      <c r="AH971" s="19"/>
      <c r="AI971" s="19"/>
      <c r="AJ971" s="19"/>
      <c r="AK971" s="19"/>
      <c r="AL971" s="19"/>
      <c r="AM971" s="19"/>
      <c r="AN971" s="19"/>
      <c r="AO971" s="19"/>
      <c r="AP971" s="19"/>
      <c r="AQ971" s="19"/>
      <c r="AR971" s="19"/>
      <c r="AS971" s="19"/>
      <c r="AT971" s="19"/>
      <c r="AU971" s="19"/>
      <c r="AV971" s="19"/>
      <c r="AW971" s="19"/>
      <c r="AX971" s="19"/>
      <c r="AY971" s="19"/>
      <c r="AZ971" s="19"/>
    </row>
    <row r="972" ht="15.75" customHeight="1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  <c r="AF972" s="19"/>
      <c r="AG972" s="19"/>
      <c r="AH972" s="19"/>
      <c r="AI972" s="19"/>
      <c r="AJ972" s="19"/>
      <c r="AK972" s="19"/>
      <c r="AL972" s="19"/>
      <c r="AM972" s="19"/>
      <c r="AN972" s="19"/>
      <c r="AO972" s="19"/>
      <c r="AP972" s="19"/>
      <c r="AQ972" s="19"/>
      <c r="AR972" s="19"/>
      <c r="AS972" s="19"/>
      <c r="AT972" s="19"/>
      <c r="AU972" s="19"/>
      <c r="AV972" s="19"/>
      <c r="AW972" s="19"/>
      <c r="AX972" s="19"/>
      <c r="AY972" s="19"/>
      <c r="AZ972" s="19"/>
    </row>
    <row r="973" ht="15.75" customHeight="1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  <c r="AF973" s="19"/>
      <c r="AG973" s="19"/>
      <c r="AH973" s="19"/>
      <c r="AI973" s="19"/>
      <c r="AJ973" s="19"/>
      <c r="AK973" s="19"/>
      <c r="AL973" s="19"/>
      <c r="AM973" s="19"/>
      <c r="AN973" s="19"/>
      <c r="AO973" s="19"/>
      <c r="AP973" s="19"/>
      <c r="AQ973" s="19"/>
      <c r="AR973" s="19"/>
      <c r="AS973" s="19"/>
      <c r="AT973" s="19"/>
      <c r="AU973" s="19"/>
      <c r="AV973" s="19"/>
      <c r="AW973" s="19"/>
      <c r="AX973" s="19"/>
      <c r="AY973" s="19"/>
      <c r="AZ973" s="19"/>
    </row>
    <row r="974" ht="15.75" customHeight="1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D974" s="19"/>
      <c r="AE974" s="19"/>
      <c r="AF974" s="19"/>
      <c r="AG974" s="19"/>
      <c r="AH974" s="19"/>
      <c r="AI974" s="19"/>
      <c r="AJ974" s="19"/>
      <c r="AK974" s="19"/>
      <c r="AL974" s="19"/>
      <c r="AM974" s="19"/>
      <c r="AN974" s="19"/>
      <c r="AO974" s="19"/>
      <c r="AP974" s="19"/>
      <c r="AQ974" s="19"/>
      <c r="AR974" s="19"/>
      <c r="AS974" s="19"/>
      <c r="AT974" s="19"/>
      <c r="AU974" s="19"/>
      <c r="AV974" s="19"/>
      <c r="AW974" s="19"/>
      <c r="AX974" s="19"/>
      <c r="AY974" s="19"/>
      <c r="AZ974" s="19"/>
    </row>
    <row r="975" ht="15.75" customHeight="1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D975" s="19"/>
      <c r="AE975" s="19"/>
      <c r="AF975" s="19"/>
      <c r="AG975" s="19"/>
      <c r="AH975" s="19"/>
      <c r="AI975" s="19"/>
      <c r="AJ975" s="19"/>
      <c r="AK975" s="19"/>
      <c r="AL975" s="19"/>
      <c r="AM975" s="19"/>
      <c r="AN975" s="19"/>
      <c r="AO975" s="19"/>
      <c r="AP975" s="19"/>
      <c r="AQ975" s="19"/>
      <c r="AR975" s="19"/>
      <c r="AS975" s="19"/>
      <c r="AT975" s="19"/>
      <c r="AU975" s="19"/>
      <c r="AV975" s="19"/>
      <c r="AW975" s="19"/>
      <c r="AX975" s="19"/>
      <c r="AY975" s="19"/>
      <c r="AZ975" s="19"/>
    </row>
    <row r="976" ht="15.75" customHeight="1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D976" s="19"/>
      <c r="AE976" s="19"/>
      <c r="AF976" s="19"/>
      <c r="AG976" s="19"/>
      <c r="AH976" s="19"/>
      <c r="AI976" s="19"/>
      <c r="AJ976" s="19"/>
      <c r="AK976" s="19"/>
      <c r="AL976" s="19"/>
      <c r="AM976" s="19"/>
      <c r="AN976" s="19"/>
      <c r="AO976" s="19"/>
      <c r="AP976" s="19"/>
      <c r="AQ976" s="19"/>
      <c r="AR976" s="19"/>
      <c r="AS976" s="19"/>
      <c r="AT976" s="19"/>
      <c r="AU976" s="19"/>
      <c r="AV976" s="19"/>
      <c r="AW976" s="19"/>
      <c r="AX976" s="19"/>
      <c r="AY976" s="19"/>
      <c r="AZ976" s="19"/>
    </row>
    <row r="977" ht="15.75" customHeight="1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  <c r="AF977" s="19"/>
      <c r="AG977" s="19"/>
      <c r="AH977" s="19"/>
      <c r="AI977" s="19"/>
      <c r="AJ977" s="19"/>
      <c r="AK977" s="19"/>
      <c r="AL977" s="19"/>
      <c r="AM977" s="19"/>
      <c r="AN977" s="19"/>
      <c r="AO977" s="19"/>
      <c r="AP977" s="19"/>
      <c r="AQ977" s="19"/>
      <c r="AR977" s="19"/>
      <c r="AS977" s="19"/>
      <c r="AT977" s="19"/>
      <c r="AU977" s="19"/>
      <c r="AV977" s="19"/>
      <c r="AW977" s="19"/>
      <c r="AX977" s="19"/>
      <c r="AY977" s="19"/>
      <c r="AZ977" s="19"/>
    </row>
    <row r="978" ht="15.75" customHeight="1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  <c r="AD978" s="19"/>
      <c r="AE978" s="19"/>
      <c r="AF978" s="19"/>
      <c r="AG978" s="19"/>
      <c r="AH978" s="19"/>
      <c r="AI978" s="19"/>
      <c r="AJ978" s="19"/>
      <c r="AK978" s="19"/>
      <c r="AL978" s="19"/>
      <c r="AM978" s="19"/>
      <c r="AN978" s="19"/>
      <c r="AO978" s="19"/>
      <c r="AP978" s="19"/>
      <c r="AQ978" s="19"/>
      <c r="AR978" s="19"/>
      <c r="AS978" s="19"/>
      <c r="AT978" s="19"/>
      <c r="AU978" s="19"/>
      <c r="AV978" s="19"/>
      <c r="AW978" s="19"/>
      <c r="AX978" s="19"/>
      <c r="AY978" s="19"/>
      <c r="AZ978" s="19"/>
    </row>
    <row r="979" ht="15.75" customHeight="1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  <c r="AD979" s="19"/>
      <c r="AE979" s="19"/>
      <c r="AF979" s="19"/>
      <c r="AG979" s="19"/>
      <c r="AH979" s="19"/>
      <c r="AI979" s="19"/>
      <c r="AJ979" s="19"/>
      <c r="AK979" s="19"/>
      <c r="AL979" s="19"/>
      <c r="AM979" s="19"/>
      <c r="AN979" s="19"/>
      <c r="AO979" s="19"/>
      <c r="AP979" s="19"/>
      <c r="AQ979" s="19"/>
      <c r="AR979" s="19"/>
      <c r="AS979" s="19"/>
      <c r="AT979" s="19"/>
      <c r="AU979" s="19"/>
      <c r="AV979" s="19"/>
      <c r="AW979" s="19"/>
      <c r="AX979" s="19"/>
      <c r="AY979" s="19"/>
      <c r="AZ979" s="19"/>
    </row>
    <row r="980" ht="15.75" customHeight="1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  <c r="AF980" s="19"/>
      <c r="AG980" s="19"/>
      <c r="AH980" s="19"/>
      <c r="AI980" s="19"/>
      <c r="AJ980" s="19"/>
      <c r="AK980" s="19"/>
      <c r="AL980" s="19"/>
      <c r="AM980" s="19"/>
      <c r="AN980" s="19"/>
      <c r="AO980" s="19"/>
      <c r="AP980" s="19"/>
      <c r="AQ980" s="19"/>
      <c r="AR980" s="19"/>
      <c r="AS980" s="19"/>
      <c r="AT980" s="19"/>
      <c r="AU980" s="19"/>
      <c r="AV980" s="19"/>
      <c r="AW980" s="19"/>
      <c r="AX980" s="19"/>
      <c r="AY980" s="19"/>
      <c r="AZ980" s="19"/>
    </row>
    <row r="981" ht="15.75" customHeight="1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19"/>
      <c r="AD981" s="19"/>
      <c r="AE981" s="19"/>
      <c r="AF981" s="19"/>
      <c r="AG981" s="19"/>
      <c r="AH981" s="19"/>
      <c r="AI981" s="19"/>
      <c r="AJ981" s="19"/>
      <c r="AK981" s="19"/>
      <c r="AL981" s="19"/>
      <c r="AM981" s="19"/>
      <c r="AN981" s="19"/>
      <c r="AO981" s="19"/>
      <c r="AP981" s="19"/>
      <c r="AQ981" s="19"/>
      <c r="AR981" s="19"/>
      <c r="AS981" s="19"/>
      <c r="AT981" s="19"/>
      <c r="AU981" s="19"/>
      <c r="AV981" s="19"/>
      <c r="AW981" s="19"/>
      <c r="AX981" s="19"/>
      <c r="AY981" s="19"/>
      <c r="AZ981" s="19"/>
    </row>
    <row r="982" ht="15.75" customHeight="1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  <c r="AD982" s="19"/>
      <c r="AE982" s="19"/>
      <c r="AF982" s="19"/>
      <c r="AG982" s="19"/>
      <c r="AH982" s="19"/>
      <c r="AI982" s="19"/>
      <c r="AJ982" s="19"/>
      <c r="AK982" s="19"/>
      <c r="AL982" s="19"/>
      <c r="AM982" s="19"/>
      <c r="AN982" s="19"/>
      <c r="AO982" s="19"/>
      <c r="AP982" s="19"/>
      <c r="AQ982" s="19"/>
      <c r="AR982" s="19"/>
      <c r="AS982" s="19"/>
      <c r="AT982" s="19"/>
      <c r="AU982" s="19"/>
      <c r="AV982" s="19"/>
      <c r="AW982" s="19"/>
      <c r="AX982" s="19"/>
      <c r="AY982" s="19"/>
      <c r="AZ982" s="19"/>
    </row>
    <row r="983" ht="15.75" customHeight="1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  <c r="AD983" s="19"/>
      <c r="AE983" s="19"/>
      <c r="AF983" s="19"/>
      <c r="AG983" s="19"/>
      <c r="AH983" s="19"/>
      <c r="AI983" s="19"/>
      <c r="AJ983" s="19"/>
      <c r="AK983" s="19"/>
      <c r="AL983" s="19"/>
      <c r="AM983" s="19"/>
      <c r="AN983" s="19"/>
      <c r="AO983" s="19"/>
      <c r="AP983" s="19"/>
      <c r="AQ983" s="19"/>
      <c r="AR983" s="19"/>
      <c r="AS983" s="19"/>
      <c r="AT983" s="19"/>
      <c r="AU983" s="19"/>
      <c r="AV983" s="19"/>
      <c r="AW983" s="19"/>
      <c r="AX983" s="19"/>
      <c r="AY983" s="19"/>
      <c r="AZ983" s="19"/>
    </row>
    <row r="984" ht="15.75" customHeight="1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  <c r="AD984" s="19"/>
      <c r="AE984" s="19"/>
      <c r="AF984" s="19"/>
      <c r="AG984" s="19"/>
      <c r="AH984" s="19"/>
      <c r="AI984" s="19"/>
      <c r="AJ984" s="19"/>
      <c r="AK984" s="19"/>
      <c r="AL984" s="19"/>
      <c r="AM984" s="19"/>
      <c r="AN984" s="19"/>
      <c r="AO984" s="19"/>
      <c r="AP984" s="19"/>
      <c r="AQ984" s="19"/>
      <c r="AR984" s="19"/>
      <c r="AS984" s="19"/>
      <c r="AT984" s="19"/>
      <c r="AU984" s="19"/>
      <c r="AV984" s="19"/>
      <c r="AW984" s="19"/>
      <c r="AX984" s="19"/>
      <c r="AY984" s="19"/>
      <c r="AZ984" s="19"/>
    </row>
    <row r="985" ht="15.75" customHeight="1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  <c r="AC985" s="19"/>
      <c r="AD985" s="19"/>
      <c r="AE985" s="19"/>
      <c r="AF985" s="19"/>
      <c r="AG985" s="19"/>
      <c r="AH985" s="19"/>
      <c r="AI985" s="19"/>
      <c r="AJ985" s="19"/>
      <c r="AK985" s="19"/>
      <c r="AL985" s="19"/>
      <c r="AM985" s="19"/>
      <c r="AN985" s="19"/>
      <c r="AO985" s="19"/>
      <c r="AP985" s="19"/>
      <c r="AQ985" s="19"/>
      <c r="AR985" s="19"/>
      <c r="AS985" s="19"/>
      <c r="AT985" s="19"/>
      <c r="AU985" s="19"/>
      <c r="AV985" s="19"/>
      <c r="AW985" s="19"/>
      <c r="AX985" s="19"/>
      <c r="AY985" s="19"/>
      <c r="AZ985" s="19"/>
    </row>
    <row r="986" ht="15.75" customHeight="1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  <c r="AC986" s="19"/>
      <c r="AD986" s="19"/>
      <c r="AE986" s="19"/>
      <c r="AF986" s="19"/>
      <c r="AG986" s="19"/>
      <c r="AH986" s="19"/>
      <c r="AI986" s="19"/>
      <c r="AJ986" s="19"/>
      <c r="AK986" s="19"/>
      <c r="AL986" s="19"/>
      <c r="AM986" s="19"/>
      <c r="AN986" s="19"/>
      <c r="AO986" s="19"/>
      <c r="AP986" s="19"/>
      <c r="AQ986" s="19"/>
      <c r="AR986" s="19"/>
      <c r="AS986" s="19"/>
      <c r="AT986" s="19"/>
      <c r="AU986" s="19"/>
      <c r="AV986" s="19"/>
      <c r="AW986" s="19"/>
      <c r="AX986" s="19"/>
      <c r="AY986" s="19"/>
      <c r="AZ986" s="19"/>
    </row>
    <row r="987" ht="15.75" customHeight="1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  <c r="AF987" s="19"/>
      <c r="AG987" s="19"/>
      <c r="AH987" s="19"/>
      <c r="AI987" s="19"/>
      <c r="AJ987" s="19"/>
      <c r="AK987" s="19"/>
      <c r="AL987" s="19"/>
      <c r="AM987" s="19"/>
      <c r="AN987" s="19"/>
      <c r="AO987" s="19"/>
      <c r="AP987" s="19"/>
      <c r="AQ987" s="19"/>
      <c r="AR987" s="19"/>
      <c r="AS987" s="19"/>
      <c r="AT987" s="19"/>
      <c r="AU987" s="19"/>
      <c r="AV987" s="19"/>
      <c r="AW987" s="19"/>
      <c r="AX987" s="19"/>
      <c r="AY987" s="19"/>
      <c r="AZ987" s="19"/>
    </row>
    <row r="988" ht="15.75" customHeight="1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  <c r="AF988" s="19"/>
      <c r="AG988" s="19"/>
      <c r="AH988" s="19"/>
      <c r="AI988" s="19"/>
      <c r="AJ988" s="19"/>
      <c r="AK988" s="19"/>
      <c r="AL988" s="19"/>
      <c r="AM988" s="19"/>
      <c r="AN988" s="19"/>
      <c r="AO988" s="19"/>
      <c r="AP988" s="19"/>
      <c r="AQ988" s="19"/>
      <c r="AR988" s="19"/>
      <c r="AS988" s="19"/>
      <c r="AT988" s="19"/>
      <c r="AU988" s="19"/>
      <c r="AV988" s="19"/>
      <c r="AW988" s="19"/>
      <c r="AX988" s="19"/>
      <c r="AY988" s="19"/>
      <c r="AZ988" s="19"/>
    </row>
    <row r="989" ht="15.75" customHeight="1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  <c r="AC989" s="19"/>
      <c r="AD989" s="19"/>
      <c r="AE989" s="19"/>
      <c r="AF989" s="19"/>
      <c r="AG989" s="19"/>
      <c r="AH989" s="19"/>
      <c r="AI989" s="19"/>
      <c r="AJ989" s="19"/>
      <c r="AK989" s="19"/>
      <c r="AL989" s="19"/>
      <c r="AM989" s="19"/>
      <c r="AN989" s="19"/>
      <c r="AO989" s="19"/>
      <c r="AP989" s="19"/>
      <c r="AQ989" s="19"/>
      <c r="AR989" s="19"/>
      <c r="AS989" s="19"/>
      <c r="AT989" s="19"/>
      <c r="AU989" s="19"/>
      <c r="AV989" s="19"/>
      <c r="AW989" s="19"/>
      <c r="AX989" s="19"/>
      <c r="AY989" s="19"/>
      <c r="AZ989" s="19"/>
    </row>
    <row r="990" ht="15.75" customHeight="1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  <c r="AC990" s="19"/>
      <c r="AD990" s="19"/>
      <c r="AE990" s="19"/>
      <c r="AF990" s="19"/>
      <c r="AG990" s="19"/>
      <c r="AH990" s="19"/>
      <c r="AI990" s="19"/>
      <c r="AJ990" s="19"/>
      <c r="AK990" s="19"/>
      <c r="AL990" s="19"/>
      <c r="AM990" s="19"/>
      <c r="AN990" s="19"/>
      <c r="AO990" s="19"/>
      <c r="AP990" s="19"/>
      <c r="AQ990" s="19"/>
      <c r="AR990" s="19"/>
      <c r="AS990" s="19"/>
      <c r="AT990" s="19"/>
      <c r="AU990" s="19"/>
      <c r="AV990" s="19"/>
      <c r="AW990" s="19"/>
      <c r="AX990" s="19"/>
      <c r="AY990" s="19"/>
      <c r="AZ990" s="19"/>
    </row>
    <row r="991" ht="15.75" customHeight="1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  <c r="AC991" s="19"/>
      <c r="AD991" s="19"/>
      <c r="AE991" s="19"/>
      <c r="AF991" s="19"/>
      <c r="AG991" s="19"/>
      <c r="AH991" s="19"/>
      <c r="AI991" s="19"/>
      <c r="AJ991" s="19"/>
      <c r="AK991" s="19"/>
      <c r="AL991" s="19"/>
      <c r="AM991" s="19"/>
      <c r="AN991" s="19"/>
      <c r="AO991" s="19"/>
      <c r="AP991" s="19"/>
      <c r="AQ991" s="19"/>
      <c r="AR991" s="19"/>
      <c r="AS991" s="19"/>
      <c r="AT991" s="19"/>
      <c r="AU991" s="19"/>
      <c r="AV991" s="19"/>
      <c r="AW991" s="19"/>
      <c r="AX991" s="19"/>
      <c r="AY991" s="19"/>
      <c r="AZ991" s="19"/>
    </row>
    <row r="992" ht="15.75" customHeight="1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  <c r="AG992" s="19"/>
      <c r="AH992" s="19"/>
      <c r="AI992" s="19"/>
      <c r="AJ992" s="19"/>
      <c r="AK992" s="19"/>
      <c r="AL992" s="19"/>
      <c r="AM992" s="19"/>
      <c r="AN992" s="19"/>
      <c r="AO992" s="19"/>
      <c r="AP992" s="19"/>
      <c r="AQ992" s="19"/>
      <c r="AR992" s="19"/>
      <c r="AS992" s="19"/>
      <c r="AT992" s="19"/>
      <c r="AU992" s="19"/>
      <c r="AV992" s="19"/>
      <c r="AW992" s="19"/>
      <c r="AX992" s="19"/>
      <c r="AY992" s="19"/>
      <c r="AZ992" s="19"/>
    </row>
    <row r="993" ht="15.75" customHeight="1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  <c r="AF993" s="19"/>
      <c r="AG993" s="19"/>
      <c r="AH993" s="19"/>
      <c r="AI993" s="19"/>
      <c r="AJ993" s="19"/>
      <c r="AK993" s="19"/>
      <c r="AL993" s="19"/>
      <c r="AM993" s="19"/>
      <c r="AN993" s="19"/>
      <c r="AO993" s="19"/>
      <c r="AP993" s="19"/>
      <c r="AQ993" s="19"/>
      <c r="AR993" s="19"/>
      <c r="AS993" s="19"/>
      <c r="AT993" s="19"/>
      <c r="AU993" s="19"/>
      <c r="AV993" s="19"/>
      <c r="AW993" s="19"/>
      <c r="AX993" s="19"/>
      <c r="AY993" s="19"/>
      <c r="AZ993" s="19"/>
    </row>
    <row r="994" ht="15.75" customHeight="1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  <c r="AC994" s="19"/>
      <c r="AD994" s="19"/>
      <c r="AE994" s="19"/>
      <c r="AF994" s="19"/>
      <c r="AG994" s="19"/>
      <c r="AH994" s="19"/>
      <c r="AI994" s="19"/>
      <c r="AJ994" s="19"/>
      <c r="AK994" s="19"/>
      <c r="AL994" s="19"/>
      <c r="AM994" s="19"/>
      <c r="AN994" s="19"/>
      <c r="AO994" s="19"/>
      <c r="AP994" s="19"/>
      <c r="AQ994" s="19"/>
      <c r="AR994" s="19"/>
      <c r="AS994" s="19"/>
      <c r="AT994" s="19"/>
      <c r="AU994" s="19"/>
      <c r="AV994" s="19"/>
      <c r="AW994" s="19"/>
      <c r="AX994" s="19"/>
      <c r="AY994" s="19"/>
      <c r="AZ994" s="19"/>
    </row>
    <row r="995" ht="15.75" customHeight="1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  <c r="AC995" s="19"/>
      <c r="AD995" s="19"/>
      <c r="AE995" s="19"/>
      <c r="AF995" s="19"/>
      <c r="AG995" s="19"/>
      <c r="AH995" s="19"/>
      <c r="AI995" s="19"/>
      <c r="AJ995" s="19"/>
      <c r="AK995" s="19"/>
      <c r="AL995" s="19"/>
      <c r="AM995" s="19"/>
      <c r="AN995" s="19"/>
      <c r="AO995" s="19"/>
      <c r="AP995" s="19"/>
      <c r="AQ995" s="19"/>
      <c r="AR995" s="19"/>
      <c r="AS995" s="19"/>
      <c r="AT995" s="19"/>
      <c r="AU995" s="19"/>
      <c r="AV995" s="19"/>
      <c r="AW995" s="19"/>
      <c r="AX995" s="19"/>
      <c r="AY995" s="19"/>
      <c r="AZ995" s="19"/>
    </row>
    <row r="996" ht="15.75" customHeight="1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  <c r="AD996" s="19"/>
      <c r="AE996" s="19"/>
      <c r="AF996" s="19"/>
      <c r="AG996" s="19"/>
      <c r="AH996" s="19"/>
      <c r="AI996" s="19"/>
      <c r="AJ996" s="19"/>
      <c r="AK996" s="19"/>
      <c r="AL996" s="19"/>
      <c r="AM996" s="19"/>
      <c r="AN996" s="19"/>
      <c r="AO996" s="19"/>
      <c r="AP996" s="19"/>
      <c r="AQ996" s="19"/>
      <c r="AR996" s="19"/>
      <c r="AS996" s="19"/>
      <c r="AT996" s="19"/>
      <c r="AU996" s="19"/>
      <c r="AV996" s="19"/>
      <c r="AW996" s="19"/>
      <c r="AX996" s="19"/>
      <c r="AY996" s="19"/>
      <c r="AZ996" s="19"/>
    </row>
    <row r="997" ht="15.75" customHeight="1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  <c r="AF997" s="19"/>
      <c r="AG997" s="19"/>
      <c r="AH997" s="19"/>
      <c r="AI997" s="19"/>
      <c r="AJ997" s="19"/>
      <c r="AK997" s="19"/>
      <c r="AL997" s="19"/>
      <c r="AM997" s="19"/>
      <c r="AN997" s="19"/>
      <c r="AO997" s="19"/>
      <c r="AP997" s="19"/>
      <c r="AQ997" s="19"/>
      <c r="AR997" s="19"/>
      <c r="AS997" s="19"/>
      <c r="AT997" s="19"/>
      <c r="AU997" s="19"/>
      <c r="AV997" s="19"/>
      <c r="AW997" s="19"/>
      <c r="AX997" s="19"/>
      <c r="AY997" s="19"/>
      <c r="AZ997" s="19"/>
    </row>
    <row r="998" ht="15.75" customHeight="1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D998" s="19"/>
      <c r="AE998" s="19"/>
      <c r="AF998" s="19"/>
      <c r="AG998" s="19"/>
      <c r="AH998" s="19"/>
      <c r="AI998" s="19"/>
      <c r="AJ998" s="19"/>
      <c r="AK998" s="19"/>
      <c r="AL998" s="19"/>
      <c r="AM998" s="19"/>
      <c r="AN998" s="19"/>
      <c r="AO998" s="19"/>
      <c r="AP998" s="19"/>
      <c r="AQ998" s="19"/>
      <c r="AR998" s="19"/>
      <c r="AS998" s="19"/>
      <c r="AT998" s="19"/>
      <c r="AU998" s="19"/>
      <c r="AV998" s="19"/>
      <c r="AW998" s="19"/>
      <c r="AX998" s="19"/>
      <c r="AY998" s="19"/>
      <c r="AZ998" s="19"/>
    </row>
    <row r="999" ht="15.75" customHeight="1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  <c r="AC999" s="19"/>
      <c r="AD999" s="19"/>
      <c r="AE999" s="19"/>
      <c r="AF999" s="19"/>
      <c r="AG999" s="19"/>
      <c r="AH999" s="19"/>
      <c r="AI999" s="19"/>
      <c r="AJ999" s="19"/>
      <c r="AK999" s="19"/>
      <c r="AL999" s="19"/>
      <c r="AM999" s="19"/>
      <c r="AN999" s="19"/>
      <c r="AO999" s="19"/>
      <c r="AP999" s="19"/>
      <c r="AQ999" s="19"/>
      <c r="AR999" s="19"/>
      <c r="AS999" s="19"/>
      <c r="AT999" s="19"/>
      <c r="AU999" s="19"/>
      <c r="AV999" s="19"/>
      <c r="AW999" s="19"/>
      <c r="AX999" s="19"/>
      <c r="AY999" s="19"/>
      <c r="AZ999" s="19"/>
    </row>
    <row r="1000" ht="15.75" customHeight="1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  <c r="AC1000" s="19"/>
      <c r="AD1000" s="19"/>
      <c r="AE1000" s="19"/>
      <c r="AF1000" s="19"/>
      <c r="AG1000" s="19"/>
      <c r="AH1000" s="19"/>
      <c r="AI1000" s="19"/>
      <c r="AJ1000" s="19"/>
      <c r="AK1000" s="19"/>
      <c r="AL1000" s="19"/>
      <c r="AM1000" s="19"/>
      <c r="AN1000" s="19"/>
      <c r="AO1000" s="19"/>
      <c r="AP1000" s="19"/>
      <c r="AQ1000" s="19"/>
      <c r="AR1000" s="19"/>
      <c r="AS1000" s="19"/>
      <c r="AT1000" s="19"/>
      <c r="AU1000" s="19"/>
      <c r="AV1000" s="19"/>
      <c r="AW1000" s="19"/>
      <c r="AX1000" s="19"/>
      <c r="AY1000" s="19"/>
      <c r="AZ1000" s="19"/>
    </row>
  </sheetData>
  <mergeCells count="3">
    <mergeCell ref="A2:B2"/>
    <mergeCell ref="A5:K5"/>
    <mergeCell ref="A24:K24"/>
  </mergeCells>
  <dataValidations>
    <dataValidation type="list" allowBlank="1" showErrorMessage="1" sqref="B10:K10">
      <formula1>'(ne pas modifier) BDD_REF'!$A$194:$A$203</formula1>
    </dataValidation>
    <dataValidation type="list" allowBlank="1" showErrorMessage="1" sqref="B14:K14">
      <formula1>'(ne pas modifier) LISTES'!$E$2:$E$12</formula1>
    </dataValidation>
    <dataValidation type="list" allowBlank="1" showErrorMessage="1" sqref="B8:K8 B11:K11 B13:K13">
      <formula1>'(ne pas modifier) LISTES'!$D$2:$D$7</formula1>
    </dataValidation>
    <dataValidation type="list" allowBlank="1" showErrorMessage="1" sqref="B16:K16">
      <formula1>'(ne pas modifier) LISTES'!$B$2:$B$5</formula1>
    </dataValidation>
    <dataValidation type="list" allowBlank="1" showErrorMessage="1" sqref="B9:K9">
      <formula1>'(ne pas modifier) LISTES'!$C$2:$C$17</formula1>
    </dataValidation>
    <dataValidation type="list" allowBlank="1" showErrorMessage="1" sqref="B17:K19">
      <formula1>'(ne pas modifier) LISTES'!$F$2:$F$57</formula1>
    </dataValidation>
    <dataValidation type="list" allowBlank="1" showErrorMessage="1" sqref="C2">
      <formula1>$AG$2:$AG$3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0.88"/>
    <col customWidth="1" min="2" max="26" width="10.0"/>
  </cols>
  <sheetData>
    <row r="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ht="14.25" customHeight="1">
      <c r="A2" s="59" t="s">
        <v>56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1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>
      <c r="A4" s="19"/>
      <c r="B4" s="62" t="s">
        <v>8</v>
      </c>
      <c r="C4" s="62" t="s">
        <v>9</v>
      </c>
      <c r="D4" s="62" t="s">
        <v>10</v>
      </c>
      <c r="E4" s="62" t="s">
        <v>11</v>
      </c>
      <c r="F4" s="62" t="s">
        <v>12</v>
      </c>
      <c r="G4" s="62" t="s">
        <v>13</v>
      </c>
      <c r="H4" s="62" t="s">
        <v>14</v>
      </c>
      <c r="I4" s="62" t="s">
        <v>15</v>
      </c>
      <c r="J4" s="62" t="s">
        <v>16</v>
      </c>
      <c r="K4" s="62" t="s">
        <v>17</v>
      </c>
      <c r="L4" s="62" t="s">
        <v>57</v>
      </c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>
      <c r="A5" s="30" t="s">
        <v>58</v>
      </c>
      <c r="B5" s="63">
        <f>IF(OR('Eligibilité_projet'!B19="",'Eligibilité_projet'!B18="",'Eligibilité_projet'!B17=""),0,(VLOOKUP('Eligibilité_projet'!B19,'(ne pas modifier) BDD_REF'!$A$137:$B$191,2,FALSE)+VLOOKUP('Eligibilité_projet'!B18,'(ne pas modifier) BDD_REF'!$A$137:$B$191,2,FALSE)+VLOOKUP('Eligibilité_projet'!B17,'(ne pas modifier) BDD_REF'!$A$137:$B$191,2,FALSE))/3/1000)</f>
        <v>0.7955789234</v>
      </c>
      <c r="C5" s="63">
        <f>IF(OR('Eligibilité_projet'!C19="",'Eligibilité_projet'!C18="",'Eligibilité_projet'!C17=""),0,(VLOOKUP('Eligibilité_projet'!C19,'(ne pas modifier) BDD_REF'!$A$137:$B$191,2,FALSE)+VLOOKUP('Eligibilité_projet'!C18,'(ne pas modifier) BDD_REF'!$A$137:$B$191,2,FALSE)+VLOOKUP('Eligibilité_projet'!C17,'(ne pas modifier) BDD_REF'!$A$137:$B$191,2,FALSE))/3/1000)</f>
        <v>0</v>
      </c>
      <c r="D5" s="63">
        <f>IF(OR('Eligibilité_projet'!D19="",'Eligibilité_projet'!D18="",'Eligibilité_projet'!D17=""),0,(VLOOKUP('Eligibilité_projet'!D19,'(ne pas modifier) BDD_REF'!$A$137:$B$191,2,FALSE)+VLOOKUP('Eligibilité_projet'!D18,'(ne pas modifier) BDD_REF'!$A$137:$B$191,2,FALSE)+VLOOKUP('Eligibilité_projet'!D17,'(ne pas modifier) BDD_REF'!$A$137:$B$191,2,FALSE))/3/1000)</f>
        <v>0</v>
      </c>
      <c r="E5" s="63">
        <f>IF(OR('Eligibilité_projet'!E19="",'Eligibilité_projet'!E18="",'Eligibilité_projet'!E17=""),0,(VLOOKUP('Eligibilité_projet'!E19,'(ne pas modifier) BDD_REF'!$A$137:$B$191,2,FALSE)+VLOOKUP('Eligibilité_projet'!E18,'(ne pas modifier) BDD_REF'!$A$137:$B$191,2,FALSE)+VLOOKUP('Eligibilité_projet'!E17,'(ne pas modifier) BDD_REF'!$A$137:$B$191,2,FALSE))/3/1000)</f>
        <v>0</v>
      </c>
      <c r="F5" s="63">
        <f>IF(OR('Eligibilité_projet'!F19="",'Eligibilité_projet'!F18="",'Eligibilité_projet'!F17=""),0,(VLOOKUP('Eligibilité_projet'!F19,'(ne pas modifier) BDD_REF'!$A$137:$B$191,2,FALSE)+VLOOKUP('Eligibilité_projet'!F18,'(ne pas modifier) BDD_REF'!$A$137:$B$191,2,FALSE)+VLOOKUP('Eligibilité_projet'!F17,'(ne pas modifier) BDD_REF'!$A$137:$B$191,2,FALSE))/3/1000)</f>
        <v>0</v>
      </c>
      <c r="G5" s="63">
        <f>IF(OR('Eligibilité_projet'!G19="",'Eligibilité_projet'!G18="",'Eligibilité_projet'!G17=""),0,(VLOOKUP('Eligibilité_projet'!G19,'(ne pas modifier) BDD_REF'!$A$137:$B$191,2,FALSE)+VLOOKUP('Eligibilité_projet'!G18,'(ne pas modifier) BDD_REF'!$A$137:$B$191,2,FALSE)+VLOOKUP('Eligibilité_projet'!G17,'(ne pas modifier) BDD_REF'!$A$137:$B$191,2,FALSE))/3/1000)</f>
        <v>0</v>
      </c>
      <c r="H5" s="63">
        <f>IF(OR('Eligibilité_projet'!H19="",'Eligibilité_projet'!H18="",'Eligibilité_projet'!H17=""),0,(VLOOKUP('Eligibilité_projet'!H19,'(ne pas modifier) BDD_REF'!$A$137:$B$191,2,FALSE)+VLOOKUP('Eligibilité_projet'!H18,'(ne pas modifier) BDD_REF'!$A$137:$B$191,2,FALSE)+VLOOKUP('Eligibilité_projet'!H17,'(ne pas modifier) BDD_REF'!$A$137:$B$191,2,FALSE))/3/1000)</f>
        <v>0</v>
      </c>
      <c r="I5" s="63">
        <f>IF(OR('Eligibilité_projet'!I19="",'Eligibilité_projet'!I18="",'Eligibilité_projet'!I17=""),0,(VLOOKUP('Eligibilité_projet'!I19,'(ne pas modifier) BDD_REF'!$A$137:$B$191,2,FALSE)+VLOOKUP('Eligibilité_projet'!I18,'(ne pas modifier) BDD_REF'!$A$137:$B$191,2,FALSE)+VLOOKUP('Eligibilité_projet'!I17,'(ne pas modifier) BDD_REF'!$A$137:$B$191,2,FALSE))/3/1000)</f>
        <v>0</v>
      </c>
      <c r="J5" s="63">
        <f>IF(OR('Eligibilité_projet'!J19="",'Eligibilité_projet'!J18="",'Eligibilité_projet'!J17=""),0,(VLOOKUP('Eligibilité_projet'!J19,'(ne pas modifier) BDD_REF'!$A$137:$B$191,2,FALSE)+VLOOKUP('Eligibilité_projet'!J18,'(ne pas modifier) BDD_REF'!$A$137:$B$191,2,FALSE)+VLOOKUP('Eligibilité_projet'!J17,'(ne pas modifier) BDD_REF'!$A$137:$B$191,2,FALSE))/3/1000)</f>
        <v>0</v>
      </c>
      <c r="K5" s="63">
        <f>IF(OR('Eligibilité_projet'!K19="",'Eligibilité_projet'!K18="",'Eligibilité_projet'!K17=""),0,(VLOOKUP('Eligibilité_projet'!K19,'(ne pas modifier) BDD_REF'!$A$137:$B$191,2,FALSE)+VLOOKUP('Eligibilité_projet'!K18,'(ne pas modifier) BDD_REF'!$A$137:$B$191,2,FALSE)+VLOOKUP('Eligibilité_projet'!K17,'(ne pas modifier) BDD_REF'!$A$137:$B$191,2,FALSE))/3/1000)</f>
        <v>0</v>
      </c>
      <c r="L5" s="63">
        <f t="shared" ref="L5:L7" si="1">SUM(B5:K5)</f>
        <v>0.7955789234</v>
      </c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>
      <c r="A6" s="30" t="s">
        <v>59</v>
      </c>
      <c r="B6" s="63">
        <f>IF('Eligibilité_projet'!B10="",0,VLOOKUP('Eligibilité_projet'!B10,'(ne pas modifier) BDD_REF'!$A$194:$B$203,2,FALSE)/1000)</f>
        <v>0</v>
      </c>
      <c r="C6" s="63">
        <f>IF('Eligibilité_projet'!C10="",0,VLOOKUP('Eligibilité_projet'!C10,'(ne pas modifier) BDD_REF'!$A$194:$B$203,2,FALSE)/1000)</f>
        <v>0</v>
      </c>
      <c r="D6" s="63">
        <f>IF('Eligibilité_projet'!D10="",0,VLOOKUP('Eligibilité_projet'!D10,'(ne pas modifier) BDD_REF'!$A$194:$B$203,2,FALSE)/1000)</f>
        <v>0</v>
      </c>
      <c r="E6" s="63">
        <f>IF('Eligibilité_projet'!E10="",0,VLOOKUP('Eligibilité_projet'!E10,'(ne pas modifier) BDD_REF'!$A$194:$B$203,2,FALSE)/1000)</f>
        <v>0</v>
      </c>
      <c r="F6" s="63">
        <f>IF('Eligibilité_projet'!F10="",0,VLOOKUP('Eligibilité_projet'!F10,'(ne pas modifier) BDD_REF'!$A$194:$B$203,2,FALSE)/1000)</f>
        <v>0</v>
      </c>
      <c r="G6" s="63">
        <f>IF('Eligibilité_projet'!G10="",0,VLOOKUP('Eligibilité_projet'!G10,'(ne pas modifier) BDD_REF'!$A$194:$B$203,2,FALSE)/1000)</f>
        <v>0</v>
      </c>
      <c r="H6" s="63">
        <f>IF('Eligibilité_projet'!H10="",0,VLOOKUP('Eligibilité_projet'!H10,'(ne pas modifier) BDD_REF'!$A$194:$B$203,2,FALSE)/1000)</f>
        <v>0</v>
      </c>
      <c r="I6" s="63">
        <f>IF('Eligibilité_projet'!I10="",0,VLOOKUP('Eligibilité_projet'!I10,'(ne pas modifier) BDD_REF'!$A$194:$B$203,2,FALSE)/1000)</f>
        <v>0</v>
      </c>
      <c r="J6" s="63">
        <f>IF('Eligibilité_projet'!J10="",0,VLOOKUP('Eligibilité_projet'!J10,'(ne pas modifier) BDD_REF'!$A$194:$B$203,2,FALSE)/1000)</f>
        <v>0</v>
      </c>
      <c r="K6" s="63">
        <f>IF('Eligibilité_projet'!K10="",0,VLOOKUP('Eligibilité_projet'!K10,'(ne pas modifier) BDD_REF'!$A$194:$B$203,2,FALSE)/1000)</f>
        <v>0</v>
      </c>
      <c r="L6" s="63">
        <f t="shared" si="1"/>
        <v>0</v>
      </c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>
      <c r="A7" s="30" t="s">
        <v>60</v>
      </c>
      <c r="B7" s="63">
        <f>IF(OR('RECeff + REIamont (1)'!B5="pas de calcul possible",'RECeff + REIamont (1)'!B6="pas de calcul possible"),"pas de calcul possible",('RECeff + REIamont (1)'!B6-'RECeff + REIamont (1)'!B5)*5*'Eligibilité_projet'!B8)</f>
        <v>-14.32042062</v>
      </c>
      <c r="C7" s="63">
        <f>IF(OR('RECeff + REIamont (1)'!C5="pas de calcul possible",'RECeff + REIamont (1)'!C6="pas de calcul possible"),"pas de calcul possible",('RECeff + REIamont (1)'!C6-'RECeff + REIamont (1)'!C5)*5*'Eligibilité_projet'!C8)</f>
        <v>0</v>
      </c>
      <c r="D7" s="63">
        <f>IF(OR('RECeff + REIamont (1)'!D5="pas de calcul possible",'RECeff + REIamont (1)'!D6="pas de calcul possible"),"pas de calcul possible",('RECeff + REIamont (1)'!D6-'RECeff + REIamont (1)'!D5)*5*'Eligibilité_projet'!D8)</f>
        <v>0</v>
      </c>
      <c r="E7" s="63">
        <f>IF(OR('RECeff + REIamont (1)'!E5="pas de calcul possible",'RECeff + REIamont (1)'!E6="pas de calcul possible"),"pas de calcul possible",('RECeff + REIamont (1)'!E6-'RECeff + REIamont (1)'!E5)*5*'Eligibilité_projet'!E8)</f>
        <v>0</v>
      </c>
      <c r="F7" s="63">
        <f>IF(OR('RECeff + REIamont (1)'!F5="pas de calcul possible",'RECeff + REIamont (1)'!F6="pas de calcul possible"),"pas de calcul possible",('RECeff + REIamont (1)'!F6-'RECeff + REIamont (1)'!F5)*5*'Eligibilité_projet'!F8)</f>
        <v>0</v>
      </c>
      <c r="G7" s="63">
        <f>IF(OR('RECeff + REIamont (1)'!G5="pas de calcul possible",'RECeff + REIamont (1)'!G6="pas de calcul possible"),"pas de calcul possible",('RECeff + REIamont (1)'!G6-'RECeff + REIamont (1)'!G5)*5*'Eligibilité_projet'!G8)</f>
        <v>0</v>
      </c>
      <c r="H7" s="63">
        <f>IF(OR('RECeff + REIamont (1)'!H5="pas de calcul possible",'RECeff + REIamont (1)'!H6="pas de calcul possible"),"pas de calcul possible",('RECeff + REIamont (1)'!H6-'RECeff + REIamont (1)'!H5)*5*'Eligibilité_projet'!H8)</f>
        <v>0</v>
      </c>
      <c r="I7" s="63">
        <f>IF(OR('RECeff + REIamont (1)'!I5="pas de calcul possible",'RECeff + REIamont (1)'!I6="pas de calcul possible"),"pas de calcul possible",('RECeff + REIamont (1)'!I6-'RECeff + REIamont (1)'!I5)*5*'Eligibilité_projet'!I8)</f>
        <v>0</v>
      </c>
      <c r="J7" s="63">
        <f>IF(OR('RECeff + REIamont (1)'!J5="pas de calcul possible",'RECeff + REIamont (1)'!J6="pas de calcul possible"),"pas de calcul possible",('RECeff + REIamont (1)'!J6-'RECeff + REIamont (1)'!J5)*5*'Eligibilité_projet'!J8)</f>
        <v>0</v>
      </c>
      <c r="K7" s="63">
        <f>IF(OR('RECeff + REIamont (1)'!K5="pas de calcul possible",'RECeff + REIamont (1)'!K6="pas de calcul possible"),"pas de calcul possible",('RECeff + REIamont (1)'!K6-'RECeff + REIamont (1)'!K5)*5*'Eligibilité_projet'!K8)</f>
        <v>0</v>
      </c>
      <c r="L7" s="63">
        <f t="shared" si="1"/>
        <v>-14.32042062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ht="15.7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ht="15.75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ht="15.7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ht="15.7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ht="15.75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ht="15.7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ht="15.7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ht="15.7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ht="15.75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ht="15.75" customHeight="1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ht="15.75" customHeight="1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ht="15.75" customHeight="1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ht="15.75" customHeight="1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ht="15.75" customHeight="1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ht="15.75" customHeight="1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ht="15.75" customHeight="1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ht="15.75" customHeight="1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ht="15.75" customHeight="1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ht="15.75" customHeight="1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ht="15.75" customHeight="1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ht="15.75" customHeight="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ht="15.75" customHeight="1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ht="15.75" customHeight="1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ht="15.75" customHeight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ht="15.75" customHeight="1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ht="15.75" customHeight="1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ht="15.75" customHeight="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ht="15.75" customHeight="1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ht="15.75" customHeight="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ht="15.75" customHeight="1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ht="15.75" customHeight="1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ht="15.75" customHeight="1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ht="15.75" customHeight="1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ht="15.75" customHeight="1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ht="15.75" customHeight="1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ht="15.75" customHeight="1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ht="15.75" customHeight="1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ht="15.75" customHeight="1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ht="15.75" customHeight="1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ht="15.75" customHeight="1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ht="15.75" customHeight="1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ht="15.75" customHeight="1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ht="15.75" customHeight="1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ht="15.75" customHeight="1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ht="15.75" customHeight="1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ht="15.75" customHeight="1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ht="15.75" customHeight="1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ht="15.75" customHeight="1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ht="15.75" customHeight="1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ht="15.75" customHeight="1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ht="15.75" customHeight="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ht="15.75" customHeight="1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ht="15.75" customHeight="1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ht="15.75" customHeight="1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ht="15.75" customHeight="1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ht="15.75" customHeight="1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ht="15.75" customHeight="1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ht="15.75" customHeight="1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ht="15.75" customHeight="1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ht="15.75" customHeight="1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ht="15.75" customHeight="1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ht="15.75" customHeight="1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ht="15.75" customHeight="1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ht="15.75" customHeight="1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ht="15.75" customHeight="1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ht="15.75" customHeight="1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ht="15.75" customHeight="1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ht="15.75" customHeight="1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ht="15.75" customHeight="1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ht="15.75" customHeight="1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ht="15.75" customHeight="1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ht="15.75" customHeight="1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ht="15.75" customHeight="1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ht="15.75" customHeight="1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ht="15.75" customHeight="1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ht="15.75" customHeight="1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ht="15.75" customHeight="1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ht="15.75" customHeight="1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ht="15.75" customHeight="1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ht="15.75" customHeight="1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ht="15.75" customHeight="1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ht="15.75" customHeight="1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ht="15.75" customHeight="1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ht="15.75" customHeight="1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ht="15.75" customHeight="1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ht="15.75" customHeight="1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ht="15.75" customHeight="1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ht="15.75" customHeight="1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ht="15.75" customHeight="1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ht="15.75" customHeight="1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ht="15.75" customHeight="1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ht="15.75" customHeight="1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ht="15.75" customHeight="1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ht="15.75" customHeight="1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ht="15.75" customHeight="1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ht="15.75" customHeight="1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ht="15.75" customHeight="1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ht="15.75" customHeight="1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ht="15.75" customHeight="1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ht="15.75" customHeight="1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ht="15.75" customHeight="1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ht="15.75" customHeight="1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ht="15.75" customHeight="1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ht="15.75" customHeight="1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ht="15.75" customHeight="1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ht="15.75" customHeight="1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ht="15.75" customHeight="1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ht="15.75" customHeight="1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ht="15.7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ht="15.75" customHeight="1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ht="15.75" customHeight="1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ht="15.75" customHeight="1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ht="15.75" customHeight="1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ht="15.75" customHeight="1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ht="15.75" customHeight="1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ht="15.75" customHeight="1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ht="15.75" customHeight="1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ht="15.75" customHeight="1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ht="15.75" customHeight="1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ht="15.75" customHeight="1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ht="15.75" customHeight="1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ht="15.75" customHeight="1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ht="15.75" customHeight="1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ht="15.75" customHeight="1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ht="15.75" customHeight="1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ht="15.75" customHeight="1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ht="15.75" customHeight="1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ht="15.75" customHeight="1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ht="15.75" customHeight="1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ht="15.75" customHeight="1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ht="15.75" customHeight="1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ht="15.75" customHeight="1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ht="15.75" customHeight="1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ht="15.75" customHeight="1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ht="15.75" customHeight="1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ht="15.75" customHeight="1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ht="15.75" customHeight="1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ht="15.75" customHeight="1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ht="15.75" customHeight="1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ht="15.75" customHeight="1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ht="15.75" customHeight="1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ht="15.75" customHeight="1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ht="15.75" customHeight="1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ht="15.75" customHeight="1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ht="15.75" customHeight="1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ht="15.75" customHeight="1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ht="15.75" customHeight="1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ht="15.75" customHeight="1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ht="15.75" customHeight="1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ht="15.75" customHeight="1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ht="15.75" customHeight="1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ht="15.75" customHeight="1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ht="15.75" customHeight="1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ht="15.75" customHeight="1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ht="15.75" customHeight="1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ht="15.75" customHeight="1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ht="15.75" customHeight="1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ht="15.75" customHeight="1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ht="15.75" customHeight="1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ht="15.75" customHeight="1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ht="15.75" customHeight="1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ht="15.75" customHeight="1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ht="15.75" customHeight="1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ht="15.75" customHeight="1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ht="15.75" customHeight="1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ht="15.75" customHeight="1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ht="15.75" customHeight="1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ht="15.75" customHeight="1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ht="15.75" customHeight="1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ht="15.75" customHeight="1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ht="15.75" customHeight="1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ht="15.75" customHeight="1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ht="15.75" customHeight="1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ht="15.75" customHeight="1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ht="15.75" customHeight="1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ht="15.75" customHeight="1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ht="15.75" customHeight="1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ht="15.75" customHeight="1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ht="15.75" customHeight="1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ht="15.75" customHeight="1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ht="15.75" customHeight="1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ht="15.75" customHeight="1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ht="15.75" customHeight="1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ht="15.75" customHeight="1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ht="15.75" customHeight="1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ht="15.75" customHeight="1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ht="15.75" customHeight="1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ht="15.75" customHeight="1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ht="15.75" customHeight="1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ht="15.75" customHeight="1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ht="15.75" customHeight="1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ht="15.75" customHeight="1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ht="15.75" customHeight="1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ht="15.75" customHeight="1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ht="15.75" customHeight="1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ht="15.75" customHeight="1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ht="15.75" customHeight="1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ht="15.75" customHeight="1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ht="15.75" customHeight="1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ht="15.75" customHeight="1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ht="15.75" customHeight="1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ht="15.75" customHeight="1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ht="15.75" customHeight="1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ht="15.75" customHeight="1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ht="15.75" customHeight="1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ht="15.75" customHeight="1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ht="15.75" customHeight="1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ht="15.75" customHeight="1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ht="15.75" customHeight="1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ht="15.75" customHeight="1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ht="15.75" customHeight="1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ht="15.75" customHeight="1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ht="15.75" customHeight="1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ht="15.75" customHeight="1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ht="15.75" customHeight="1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ht="15.75" customHeight="1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ht="15.75" customHeight="1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ht="15.75" customHeight="1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ht="15.75" customHeight="1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ht="15.75" customHeight="1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ht="15.75" customHeight="1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ht="15.75" customHeight="1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ht="15.75" customHeight="1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ht="15.75" customHeight="1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ht="15.75" customHeight="1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ht="15.75" customHeight="1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ht="15.75" customHeight="1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ht="15.75" customHeight="1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ht="15.75" customHeight="1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ht="15.75" customHeight="1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ht="15.75" customHeight="1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ht="15.75" customHeight="1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ht="15.75" customHeight="1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ht="15.75" customHeight="1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ht="15.75" customHeight="1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ht="15.75" customHeight="1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ht="15.75" customHeight="1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ht="15.75" customHeight="1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ht="15.75" customHeight="1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ht="15.75" customHeight="1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ht="15.75" customHeight="1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ht="15.75" customHeight="1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ht="15.75" customHeight="1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ht="15.75" customHeight="1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ht="15.75" customHeight="1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ht="15.75" customHeight="1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ht="15.75" customHeight="1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ht="15.75" customHeight="1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ht="15.75" customHeight="1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ht="15.75" customHeight="1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ht="15.75" customHeight="1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ht="15.75" customHeight="1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ht="15.75" customHeight="1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ht="15.75" customHeight="1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ht="15.75" customHeight="1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ht="15.75" customHeight="1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ht="15.75" customHeight="1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ht="15.75" customHeight="1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ht="15.75" customHeight="1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ht="15.75" customHeight="1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ht="15.75" customHeight="1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ht="15.75" customHeight="1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ht="15.75" customHeight="1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ht="15.75" customHeight="1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ht="15.75" customHeight="1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ht="15.75" customHeight="1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ht="15.75" customHeight="1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ht="15.75" customHeight="1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ht="15.75" customHeight="1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ht="15.75" customHeight="1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ht="15.75" customHeight="1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ht="15.75" customHeight="1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ht="15.75" customHeight="1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ht="15.75" customHeight="1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ht="15.75" customHeight="1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ht="15.75" customHeight="1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ht="15.75" customHeight="1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ht="15.75" customHeight="1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ht="15.75" customHeight="1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ht="15.75" customHeight="1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ht="15.75" customHeight="1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ht="15.75" customHeight="1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ht="15.75" customHeight="1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ht="15.75" customHeight="1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ht="15.75" customHeight="1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ht="15.75" customHeight="1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ht="15.75" customHeight="1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ht="15.75" customHeight="1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ht="15.75" customHeight="1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ht="15.75" customHeight="1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ht="15.75" customHeight="1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ht="15.75" customHeight="1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ht="15.75" customHeight="1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ht="15.75" customHeight="1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ht="15.75" customHeight="1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ht="15.75" customHeight="1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ht="15.75" customHeight="1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ht="15.75" customHeight="1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ht="15.75" customHeight="1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ht="15.75" customHeight="1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ht="15.75" customHeight="1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ht="15.75" customHeight="1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ht="15.75" customHeight="1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ht="15.75" customHeight="1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ht="15.75" customHeight="1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ht="15.75" customHeight="1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ht="15.75" customHeight="1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ht="15.75" customHeight="1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ht="15.75" customHeight="1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ht="15.75" customHeight="1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ht="15.75" customHeight="1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ht="15.75" customHeight="1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ht="15.75" customHeight="1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ht="15.75" customHeight="1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ht="15.75" customHeight="1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ht="15.75" customHeight="1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ht="15.75" customHeight="1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ht="15.75" customHeight="1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ht="15.75" customHeight="1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ht="15.75" customHeight="1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ht="15.75" customHeight="1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ht="15.75" customHeight="1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ht="15.75" customHeight="1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ht="15.75" customHeight="1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ht="15.75" customHeight="1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ht="15.75" customHeight="1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ht="15.75" customHeight="1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ht="15.75" customHeight="1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ht="15.75" customHeight="1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ht="15.75" customHeight="1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ht="15.75" customHeight="1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ht="15.75" customHeight="1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ht="15.75" customHeight="1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ht="15.75" customHeight="1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ht="15.75" customHeight="1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ht="15.75" customHeight="1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ht="15.75" customHeight="1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ht="15.75" customHeight="1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ht="15.75" customHeight="1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ht="15.75" customHeight="1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ht="15.75" customHeight="1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ht="15.75" customHeight="1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ht="15.75" customHeight="1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ht="15.75" customHeight="1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ht="15.75" customHeight="1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ht="15.75" customHeight="1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ht="15.75" customHeight="1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ht="15.75" customHeight="1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ht="15.75" customHeight="1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ht="15.75" customHeight="1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ht="15.75" customHeight="1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ht="15.75" customHeight="1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ht="15.75" customHeight="1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ht="15.75" customHeight="1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ht="15.75" customHeight="1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ht="15.75" customHeight="1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ht="15.75" customHeight="1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ht="15.75" customHeight="1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ht="15.75" customHeight="1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ht="15.75" customHeight="1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ht="15.75" customHeight="1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ht="15.75" customHeight="1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ht="15.75" customHeight="1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ht="15.75" customHeight="1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ht="15.75" customHeight="1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ht="15.75" customHeight="1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ht="15.75" customHeight="1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ht="15.75" customHeight="1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ht="15.75" customHeight="1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ht="15.75" customHeight="1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ht="15.75" customHeight="1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ht="15.75" customHeight="1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ht="15.75" customHeight="1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ht="15.75" customHeight="1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ht="15.75" customHeight="1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ht="15.75" customHeight="1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ht="15.75" customHeight="1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ht="15.75" customHeight="1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ht="15.75" customHeight="1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ht="15.75" customHeight="1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ht="15.75" customHeight="1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ht="15.75" customHeight="1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ht="15.75" customHeight="1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ht="15.75" customHeight="1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ht="15.75" customHeight="1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ht="15.75" customHeight="1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ht="15.75" customHeight="1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ht="15.75" customHeight="1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ht="15.75" customHeight="1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ht="15.75" customHeight="1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ht="15.75" customHeight="1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ht="15.75" customHeight="1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ht="15.75" customHeight="1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ht="15.75" customHeight="1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ht="15.75" customHeight="1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ht="15.75" customHeight="1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ht="15.75" customHeight="1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ht="15.75" customHeight="1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ht="15.75" customHeight="1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ht="15.75" customHeight="1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ht="15.75" customHeight="1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ht="15.75" customHeight="1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ht="15.75" customHeight="1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ht="15.75" customHeight="1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ht="15.75" customHeight="1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ht="15.75" customHeight="1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ht="15.75" customHeight="1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ht="15.75" customHeight="1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ht="15.75" customHeight="1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ht="15.75" customHeight="1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ht="15.75" customHeight="1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ht="15.75" customHeight="1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ht="15.75" customHeight="1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ht="15.75" customHeight="1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ht="15.75" customHeight="1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ht="15.75" customHeight="1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ht="15.75" customHeight="1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ht="15.75" customHeight="1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ht="15.75" customHeight="1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ht="15.75" customHeight="1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ht="15.75" customHeight="1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ht="15.75" customHeight="1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ht="15.75" customHeight="1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ht="15.75" customHeight="1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ht="15.75" customHeight="1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ht="15.75" customHeight="1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ht="15.75" customHeight="1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ht="15.75" customHeight="1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ht="15.75" customHeight="1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ht="15.75" customHeight="1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ht="15.75" customHeight="1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ht="15.75" customHeight="1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ht="15.75" customHeight="1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ht="15.75" customHeight="1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ht="15.75" customHeight="1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ht="15.75" customHeight="1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ht="15.75" customHeight="1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ht="15.75" customHeight="1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ht="15.75" customHeight="1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ht="15.75" customHeight="1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ht="15.75" customHeight="1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ht="15.75" customHeight="1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ht="15.75" customHeight="1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ht="15.75" customHeight="1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ht="15.75" customHeight="1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ht="15.75" customHeight="1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ht="15.75" customHeight="1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ht="15.75" customHeight="1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ht="15.75" customHeight="1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ht="15.75" customHeight="1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ht="15.75" customHeight="1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ht="15.75" customHeight="1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ht="15.75" customHeight="1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ht="15.75" customHeight="1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ht="15.75" customHeight="1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ht="15.75" customHeight="1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ht="15.75" customHeight="1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ht="15.75" customHeight="1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ht="15.75" customHeight="1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ht="15.75" customHeight="1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ht="15.75" customHeight="1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ht="15.75" customHeight="1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ht="15.75" customHeight="1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ht="15.75" customHeight="1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ht="15.75" customHeight="1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ht="15.75" customHeight="1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ht="15.75" customHeight="1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ht="15.75" customHeight="1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ht="15.75" customHeight="1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ht="15.75" customHeight="1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ht="15.75" customHeight="1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ht="15.75" customHeight="1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ht="15.75" customHeight="1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ht="15.75" customHeight="1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ht="15.75" customHeight="1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ht="15.75" customHeight="1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ht="15.75" customHeight="1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ht="15.75" customHeight="1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ht="15.75" customHeight="1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ht="15.75" customHeight="1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ht="15.75" customHeight="1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ht="15.75" customHeight="1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ht="15.75" customHeight="1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ht="15.75" customHeight="1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ht="15.75" customHeight="1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ht="15.75" customHeight="1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ht="15.75" customHeight="1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ht="15.75" customHeight="1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ht="15.75" customHeight="1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ht="15.75" customHeight="1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ht="15.75" customHeight="1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ht="15.75" customHeight="1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ht="15.75" customHeight="1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ht="15.75" customHeight="1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ht="15.75" customHeight="1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ht="15.75" customHeight="1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ht="15.75" customHeight="1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ht="15.75" customHeight="1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ht="15.75" customHeight="1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ht="15.75" customHeight="1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ht="15.75" customHeight="1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ht="15.75" customHeight="1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ht="15.75" customHeight="1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ht="15.75" customHeight="1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ht="15.75" customHeight="1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ht="15.75" customHeight="1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ht="15.75" customHeight="1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ht="15.75" customHeight="1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ht="15.75" customHeight="1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ht="15.75" customHeight="1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ht="15.75" customHeight="1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ht="15.75" customHeight="1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ht="15.75" customHeight="1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ht="15.75" customHeight="1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ht="15.75" customHeight="1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ht="15.75" customHeight="1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ht="15.75" customHeight="1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ht="15.75" customHeight="1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ht="15.75" customHeight="1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ht="15.75" customHeight="1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ht="15.75" customHeight="1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ht="15.75" customHeight="1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ht="15.75" customHeight="1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ht="15.75" customHeight="1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ht="15.75" customHeight="1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ht="15.75" customHeight="1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ht="15.75" customHeight="1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ht="15.75" customHeight="1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ht="15.75" customHeight="1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ht="15.75" customHeight="1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ht="15.75" customHeight="1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ht="15.75" customHeight="1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ht="15.75" customHeight="1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ht="15.75" customHeight="1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ht="15.75" customHeight="1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ht="15.75" customHeight="1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ht="15.75" customHeight="1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ht="15.75" customHeight="1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ht="15.75" customHeight="1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ht="15.75" customHeight="1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ht="15.75" customHeight="1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ht="15.75" customHeight="1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ht="15.75" customHeight="1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ht="15.75" customHeight="1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ht="15.75" customHeight="1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ht="15.75" customHeight="1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ht="15.75" customHeight="1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ht="15.75" customHeight="1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ht="15.75" customHeight="1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ht="15.75" customHeight="1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ht="15.75" customHeight="1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ht="15.75" customHeight="1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ht="15.75" customHeight="1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ht="15.75" customHeight="1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ht="15.75" customHeight="1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ht="15.75" customHeight="1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ht="15.75" customHeight="1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ht="15.75" customHeight="1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ht="15.75" customHeight="1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ht="15.75" customHeight="1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ht="15.75" customHeight="1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ht="15.75" customHeight="1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ht="15.75" customHeight="1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ht="15.75" customHeight="1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ht="15.75" customHeight="1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ht="15.75" customHeight="1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ht="15.75" customHeight="1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ht="15.75" customHeight="1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ht="15.75" customHeight="1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ht="15.75" customHeight="1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ht="15.75" customHeight="1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ht="15.75" customHeight="1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ht="15.75" customHeight="1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ht="15.75" customHeight="1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ht="15.75" customHeight="1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ht="15.75" customHeight="1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ht="15.75" customHeight="1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ht="15.75" customHeight="1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ht="15.75" customHeight="1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ht="15.75" customHeight="1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ht="15.75" customHeight="1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ht="15.75" customHeight="1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ht="15.75" customHeight="1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ht="15.75" customHeight="1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ht="15.75" customHeight="1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ht="15.75" customHeight="1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ht="15.75" customHeight="1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ht="15.75" customHeight="1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ht="15.75" customHeight="1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ht="15.75" customHeight="1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ht="15.75" customHeight="1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ht="15.75" customHeight="1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ht="15.75" customHeight="1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ht="15.75" customHeight="1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ht="15.75" customHeight="1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ht="15.75" customHeight="1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ht="15.75" customHeight="1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ht="15.75" customHeight="1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ht="15.75" customHeight="1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ht="15.75" customHeight="1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ht="15.75" customHeight="1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ht="15.75" customHeight="1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ht="15.75" customHeight="1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ht="15.75" customHeight="1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ht="15.75" customHeight="1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ht="15.75" customHeight="1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ht="15.75" customHeight="1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ht="15.75" customHeight="1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ht="15.75" customHeight="1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ht="15.75" customHeight="1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ht="15.75" customHeight="1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ht="15.75" customHeight="1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ht="15.75" customHeight="1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ht="15.75" customHeight="1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ht="15.75" customHeight="1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ht="15.75" customHeight="1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ht="15.75" customHeight="1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ht="15.75" customHeight="1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ht="15.75" customHeight="1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ht="15.75" customHeight="1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ht="15.75" customHeight="1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ht="15.75" customHeight="1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ht="15.75" customHeight="1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ht="15.75" customHeight="1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ht="15.75" customHeight="1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ht="15.75" customHeight="1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ht="15.75" customHeight="1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ht="15.75" customHeight="1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ht="15.75" customHeight="1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ht="15.75" customHeight="1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ht="15.75" customHeight="1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ht="15.75" customHeight="1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ht="15.75" customHeight="1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ht="15.75" customHeight="1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ht="15.75" customHeight="1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ht="15.75" customHeight="1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ht="15.75" customHeight="1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ht="15.75" customHeight="1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ht="15.75" customHeight="1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ht="15.75" customHeight="1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ht="15.75" customHeight="1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ht="15.75" customHeight="1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ht="15.75" customHeight="1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ht="15.75" customHeight="1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ht="15.75" customHeight="1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ht="15.75" customHeight="1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ht="15.75" customHeight="1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ht="15.75" customHeight="1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ht="15.75" customHeight="1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ht="15.75" customHeight="1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ht="15.75" customHeight="1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ht="15.75" customHeight="1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ht="15.75" customHeight="1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ht="15.75" customHeight="1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ht="15.75" customHeight="1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ht="15.75" customHeight="1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ht="15.75" customHeight="1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ht="15.75" customHeight="1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ht="15.75" customHeight="1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ht="15.75" customHeight="1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ht="15.75" customHeight="1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ht="15.75" customHeight="1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ht="15.75" customHeight="1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ht="15.75" customHeight="1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ht="15.75" customHeight="1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ht="15.75" customHeight="1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ht="15.75" customHeight="1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ht="15.75" customHeight="1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ht="15.75" customHeight="1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ht="15.75" customHeight="1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ht="15.75" customHeight="1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ht="15.75" customHeight="1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ht="15.75" customHeight="1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ht="15.75" customHeight="1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ht="15.75" customHeight="1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ht="15.75" customHeight="1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ht="15.75" customHeight="1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ht="15.75" customHeight="1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ht="15.75" customHeight="1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ht="15.75" customHeight="1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ht="15.75" customHeight="1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ht="15.75" customHeight="1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ht="15.75" customHeight="1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ht="15.75" customHeight="1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ht="15.75" customHeight="1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ht="15.75" customHeight="1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ht="15.75" customHeight="1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ht="15.75" customHeight="1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ht="15.75" customHeight="1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ht="15.75" customHeight="1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ht="15.75" customHeight="1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ht="15.75" customHeight="1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ht="15.75" customHeight="1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ht="15.75" customHeight="1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ht="15.75" customHeight="1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ht="15.75" customHeight="1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ht="15.75" customHeight="1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ht="15.75" customHeight="1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ht="15.75" customHeight="1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ht="15.75" customHeight="1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ht="15.75" customHeight="1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ht="15.75" customHeight="1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ht="15.75" customHeight="1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ht="15.75" customHeight="1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ht="15.75" customHeight="1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ht="15.75" customHeight="1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ht="15.75" customHeight="1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ht="15.75" customHeight="1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ht="15.75" customHeight="1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ht="15.75" customHeight="1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ht="15.75" customHeight="1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ht="15.75" customHeight="1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ht="15.75" customHeight="1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ht="15.75" customHeight="1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ht="15.75" customHeight="1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ht="15.75" customHeight="1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ht="15.75" customHeight="1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ht="15.75" customHeight="1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ht="15.75" customHeight="1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ht="15.75" customHeight="1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ht="15.75" customHeight="1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ht="15.75" customHeight="1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ht="15.75" customHeight="1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ht="15.75" customHeight="1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ht="15.75" customHeight="1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ht="15.75" customHeight="1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ht="15.75" customHeight="1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ht="15.75" customHeight="1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ht="15.75" customHeight="1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ht="15.75" customHeight="1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ht="15.75" customHeight="1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ht="15.75" customHeight="1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ht="15.75" customHeight="1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ht="15.75" customHeight="1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ht="15.75" customHeight="1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ht="15.75" customHeight="1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ht="15.75" customHeight="1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ht="15.75" customHeight="1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ht="15.75" customHeight="1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ht="15.75" customHeight="1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ht="15.75" customHeight="1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ht="15.75" customHeight="1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ht="15.75" customHeight="1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ht="15.75" customHeight="1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ht="15.75" customHeight="1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ht="15.75" customHeight="1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ht="15.75" customHeight="1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ht="15.75" customHeight="1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ht="15.75" customHeight="1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ht="15.75" customHeight="1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ht="15.75" customHeight="1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ht="15.75" customHeight="1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ht="15.75" customHeight="1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ht="15.75" customHeight="1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ht="15.75" customHeight="1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ht="15.75" customHeight="1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ht="15.75" customHeight="1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ht="15.75" customHeight="1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ht="15.75" customHeight="1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ht="15.75" customHeight="1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ht="15.75" customHeight="1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ht="15.75" customHeight="1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ht="15.75" customHeight="1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ht="15.75" customHeight="1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ht="15.75" customHeight="1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ht="15.75" customHeight="1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ht="15.75" customHeight="1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ht="15.75" customHeight="1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ht="15.75" customHeight="1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ht="15.75" customHeight="1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ht="15.75" customHeight="1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ht="15.75" customHeight="1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ht="15.75" customHeight="1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ht="15.75" customHeight="1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ht="15.75" customHeight="1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ht="15.75" customHeight="1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ht="15.75" customHeight="1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ht="15.75" customHeight="1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ht="15.75" customHeight="1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ht="15.75" customHeight="1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ht="15.75" customHeight="1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ht="15.75" customHeight="1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ht="15.75" customHeight="1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ht="15.75" customHeight="1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ht="15.75" customHeight="1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ht="15.75" customHeight="1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ht="15.75" customHeight="1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ht="15.75" customHeight="1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ht="15.75" customHeight="1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ht="15.75" customHeight="1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ht="15.75" customHeight="1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ht="15.75" customHeight="1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ht="15.75" customHeight="1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ht="15.75" customHeight="1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ht="15.75" customHeight="1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ht="15.75" customHeight="1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ht="15.75" customHeight="1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ht="15.75" customHeight="1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ht="15.75" customHeight="1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ht="15.75" customHeight="1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ht="15.75" customHeight="1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ht="15.75" customHeight="1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ht="15.75" customHeight="1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ht="15.75" customHeight="1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ht="15.75" customHeight="1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ht="15.75" customHeight="1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ht="15.75" customHeight="1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ht="15.75" customHeight="1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ht="15.75" customHeight="1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ht="15.75" customHeight="1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ht="15.75" customHeight="1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ht="15.75" customHeight="1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ht="15.75" customHeight="1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ht="15.75" customHeight="1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ht="15.75" customHeight="1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ht="15.75" customHeight="1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ht="15.75" customHeight="1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ht="15.75" customHeight="1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ht="15.75" customHeight="1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ht="15.75" customHeight="1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ht="15.75" customHeight="1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ht="15.75" customHeight="1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ht="15.75" customHeight="1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ht="15.75" customHeight="1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ht="15.75" customHeight="1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ht="15.75" customHeight="1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ht="15.75" customHeight="1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ht="15.75" customHeight="1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ht="15.75" customHeight="1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ht="15.75" customHeight="1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ht="15.75" customHeight="1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ht="15.75" customHeight="1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ht="15.75" customHeight="1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ht="15.75" customHeight="1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ht="15.75" customHeight="1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ht="15.75" customHeight="1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ht="15.75" customHeight="1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ht="15.75" customHeight="1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ht="15.75" customHeight="1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ht="15.75" customHeight="1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ht="15.75" customHeight="1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ht="15.75" customHeight="1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ht="15.75" customHeight="1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ht="15.75" customHeight="1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ht="15.75" customHeight="1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ht="15.75" customHeight="1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ht="15.75" customHeight="1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ht="15.75" customHeight="1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ht="15.75" customHeight="1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ht="15.75" customHeight="1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ht="15.75" customHeight="1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ht="15.75" customHeight="1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ht="15.75" customHeight="1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ht="15.75" customHeight="1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ht="15.75" customHeight="1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ht="15.75" customHeight="1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ht="15.75" customHeight="1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ht="15.75" customHeight="1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ht="15.75" customHeight="1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ht="15.75" customHeight="1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ht="15.75" customHeight="1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ht="15.75" customHeight="1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ht="15.75" customHeight="1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ht="15.75" customHeight="1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ht="15.75" customHeight="1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ht="15.75" customHeight="1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ht="15.75" customHeight="1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ht="15.75" customHeight="1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ht="15.75" customHeight="1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ht="15.75" customHeight="1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ht="15.75" customHeight="1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ht="15.75" customHeight="1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ht="15.75" customHeight="1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ht="15.75" customHeight="1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ht="15.75" customHeight="1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ht="15.75" customHeight="1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ht="15.75" customHeight="1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ht="15.75" customHeight="1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ht="15.75" customHeight="1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ht="15.75" customHeight="1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ht="15.75" customHeight="1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ht="15.75" customHeight="1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ht="15.75" customHeight="1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ht="15.75" customHeight="1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ht="15.75" customHeight="1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ht="15.75" customHeight="1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ht="15.75" customHeight="1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ht="15.75" customHeight="1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ht="15.75" customHeight="1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ht="15.75" customHeight="1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ht="15.75" customHeight="1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ht="15.75" customHeight="1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ht="15.75" customHeight="1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ht="15.75" customHeight="1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ht="15.75" customHeight="1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ht="15.75" customHeight="1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ht="15.75" customHeight="1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ht="15.75" customHeight="1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ht="15.75" customHeight="1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ht="15.75" customHeight="1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ht="15.75" customHeight="1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ht="15.75" customHeight="1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ht="15.75" customHeight="1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ht="15.75" customHeight="1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ht="15.75" customHeight="1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ht="15.75" customHeight="1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ht="15.75" customHeight="1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ht="15.75" customHeight="1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ht="15.75" customHeight="1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ht="15.75" customHeight="1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ht="15.75" customHeight="1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ht="15.75" customHeight="1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ht="15.75" customHeight="1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ht="15.75" customHeight="1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ht="15.75" customHeight="1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ht="15.75" customHeight="1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ht="15.75" customHeight="1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ht="15.75" customHeight="1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ht="15.75" customHeight="1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ht="15.75" customHeight="1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ht="15.75" customHeight="1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ht="15.75" customHeight="1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ht="15.75" customHeight="1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ht="15.75" customHeight="1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ht="15.75" customHeight="1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ht="15.75" customHeight="1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ht="15.75" customHeight="1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ht="15.75" customHeight="1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ht="15.75" customHeight="1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ht="15.75" customHeight="1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ht="15.75" customHeight="1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ht="15.75" customHeight="1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ht="15.75" customHeight="1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ht="15.75" customHeight="1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ht="15.75" customHeight="1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ht="15.75" customHeight="1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ht="15.75" customHeight="1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ht="15.75" customHeight="1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ht="15.75" customHeight="1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ht="15.75" customHeight="1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ht="15.75" customHeight="1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ht="15.75" customHeight="1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ht="15.75" customHeight="1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ht="15.75" customHeight="1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ht="15.75" customHeight="1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ht="15.75" customHeight="1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ht="15.75" customHeight="1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ht="15.75" customHeight="1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ht="15.75" customHeight="1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ht="15.75" customHeight="1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ht="15.75" customHeight="1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ht="15.75" customHeight="1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ht="15.75" customHeight="1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ht="15.75" customHeight="1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ht="15.75" customHeight="1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ht="15.75" customHeight="1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ht="15.75" customHeight="1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ht="15.75" customHeight="1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ht="15.75" customHeight="1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ht="15.75" customHeight="1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ht="15.75" customHeight="1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ht="15.75" customHeight="1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ht="15.75" customHeight="1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ht="15.75" customHeight="1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ht="15.75" customHeight="1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ht="15.75" customHeight="1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ht="15.75" customHeight="1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ht="15.75" customHeight="1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ht="15.75" customHeight="1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ht="15.75" customHeight="1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ht="15.75" customHeight="1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ht="15.75" customHeight="1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ht="15.75" customHeight="1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ht="15.75" customHeight="1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ht="15.75" customHeight="1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ht="15.75" customHeight="1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ht="15.75" customHeight="1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ht="15.75" customHeight="1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ht="15.75" customHeight="1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ht="15.75" customHeight="1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mergeCells count="1">
    <mergeCell ref="A2:L2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88"/>
    <col customWidth="1" min="2" max="2" width="47.13"/>
    <col customWidth="1" min="3" max="33" width="10.0"/>
  </cols>
  <sheetData>
    <row r="1">
      <c r="A1" s="18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</row>
    <row r="2" ht="36.0" customHeight="1">
      <c r="A2" s="18"/>
      <c r="B2" s="64" t="s">
        <v>61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1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</row>
    <row r="3">
      <c r="A3" s="18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</row>
    <row r="4" ht="28.5" customHeight="1">
      <c r="A4" s="19"/>
      <c r="B4" s="19"/>
      <c r="C4" s="62" t="s">
        <v>8</v>
      </c>
      <c r="D4" s="62" t="s">
        <v>9</v>
      </c>
      <c r="E4" s="62" t="s">
        <v>10</v>
      </c>
      <c r="F4" s="62" t="s">
        <v>11</v>
      </c>
      <c r="G4" s="62" t="s">
        <v>12</v>
      </c>
      <c r="H4" s="62" t="s">
        <v>13</v>
      </c>
      <c r="I4" s="62" t="s">
        <v>14</v>
      </c>
      <c r="J4" s="62" t="s">
        <v>15</v>
      </c>
      <c r="K4" s="62" t="s">
        <v>16</v>
      </c>
      <c r="L4" s="62" t="s">
        <v>17</v>
      </c>
      <c r="M4" s="65" t="s">
        <v>57</v>
      </c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</row>
    <row r="5">
      <c r="A5" s="18"/>
      <c r="B5" s="30" t="s">
        <v>62</v>
      </c>
      <c r="C5" s="66">
        <f>IF(OR('Eligibilité_projet'!B19="",'Eligibilité_projet'!B18="",'Eligibilité_projet'!B17=""),0,(VLOOKUP('Eligibilité_projet'!B19,'(ne pas modifier) BDD_REF'!$A$137:$B$191,2,FALSE)+VLOOKUP('Eligibilité_projet'!B18,'(ne pas modifier) BDD_REF'!$A$137:$B$191,2,FALSE)+VLOOKUP('Eligibilité_projet'!B17,'(ne pas modifier) BDD_REF'!$A$137:$B$191,2,FALSE))/3/1000)</f>
        <v>0.7955789234</v>
      </c>
      <c r="D5" s="66">
        <f>IF(OR('Eligibilité_projet'!C19="",'Eligibilité_projet'!C18="",'Eligibilité_projet'!C17=""),0,(VLOOKUP('Eligibilité_projet'!C19,'(ne pas modifier) BDD_REF'!$A$137:$B$191,2,FALSE)+VLOOKUP('Eligibilité_projet'!C18,'(ne pas modifier) BDD_REF'!$A$137:$B$191,2,FALSE)+VLOOKUP('Eligibilité_projet'!C17,'(ne pas modifier) BDD_REF'!$A$137:$B$191,2,FALSE))/3/1000)</f>
        <v>0</v>
      </c>
      <c r="E5" s="66">
        <f>IF(OR('Eligibilité_projet'!D19="",'Eligibilité_projet'!D18="",'Eligibilité_projet'!D17=""),0,(VLOOKUP('Eligibilité_projet'!D19,'(ne pas modifier) BDD_REF'!$A$137:$B$191,2,FALSE)+VLOOKUP('Eligibilité_projet'!D18,'(ne pas modifier) BDD_REF'!$A$137:$B$191,2,FALSE)+VLOOKUP('Eligibilité_projet'!D17,'(ne pas modifier) BDD_REF'!$A$137:$B$191,2,FALSE))/3/1000)</f>
        <v>0</v>
      </c>
      <c r="F5" s="66">
        <f>IF(OR('Eligibilité_projet'!E19="",'Eligibilité_projet'!E18="",'Eligibilité_projet'!E17=""),0,(VLOOKUP('Eligibilité_projet'!E19,'(ne pas modifier) BDD_REF'!$A$137:$B$191,2,FALSE)+VLOOKUP('Eligibilité_projet'!E18,'(ne pas modifier) BDD_REF'!$A$137:$B$191,2,FALSE)+VLOOKUP('Eligibilité_projet'!E17,'(ne pas modifier) BDD_REF'!$A$137:$B$191,2,FALSE))/3/1000)</f>
        <v>0</v>
      </c>
      <c r="G5" s="66">
        <f>IF(OR('Eligibilité_projet'!F19="",'Eligibilité_projet'!F18="",'Eligibilité_projet'!F17=""),0,(VLOOKUP('Eligibilité_projet'!F19,'(ne pas modifier) BDD_REF'!$A$137:$B$191,2,FALSE)+VLOOKUP('Eligibilité_projet'!F18,'(ne pas modifier) BDD_REF'!$A$137:$B$191,2,FALSE)+VLOOKUP('Eligibilité_projet'!F17,'(ne pas modifier) BDD_REF'!$A$137:$B$191,2,FALSE))/3/1000)</f>
        <v>0</v>
      </c>
      <c r="H5" s="66">
        <f>IF(OR('Eligibilité_projet'!G19="",'Eligibilité_projet'!G18="",'Eligibilité_projet'!G17=""),0,(VLOOKUP('Eligibilité_projet'!G19,'(ne pas modifier) BDD_REF'!$A$137:$B$191,2,FALSE)+VLOOKUP('Eligibilité_projet'!G18,'(ne pas modifier) BDD_REF'!$A$137:$B$191,2,FALSE)+VLOOKUP('Eligibilité_projet'!G17,'(ne pas modifier) BDD_REF'!$A$137:$B$191,2,FALSE))/3/1000)</f>
        <v>0</v>
      </c>
      <c r="I5" s="66">
        <f>IF(OR('Eligibilité_projet'!H19="",'Eligibilité_projet'!H18="",'Eligibilité_projet'!H17=""),0,(VLOOKUP('Eligibilité_projet'!H19,'(ne pas modifier) BDD_REF'!$A$137:$B$191,2,FALSE)+VLOOKUP('Eligibilité_projet'!H18,'(ne pas modifier) BDD_REF'!$A$137:$B$191,2,FALSE)+VLOOKUP('Eligibilité_projet'!H17,'(ne pas modifier) BDD_REF'!$A$137:$B$191,2,FALSE))/3/1000)</f>
        <v>0</v>
      </c>
      <c r="J5" s="66">
        <f>IF(OR('Eligibilité_projet'!I19="",'Eligibilité_projet'!I18="",'Eligibilité_projet'!I17=""),0,(VLOOKUP('Eligibilité_projet'!I19,'(ne pas modifier) BDD_REF'!$A$137:$B$191,2,FALSE)+VLOOKUP('Eligibilité_projet'!I18,'(ne pas modifier) BDD_REF'!$A$137:$B$191,2,FALSE)+VLOOKUP('Eligibilité_projet'!I17,'(ne pas modifier) BDD_REF'!$A$137:$B$191,2,FALSE))/3/1000)</f>
        <v>0</v>
      </c>
      <c r="K5" s="66">
        <f>IF(OR('Eligibilité_projet'!J19="",'Eligibilité_projet'!J18="",'Eligibilité_projet'!J17=""),0,(VLOOKUP('Eligibilité_projet'!J19,'(ne pas modifier) BDD_REF'!$A$137:$B$191,2,FALSE)+VLOOKUP('Eligibilité_projet'!J18,'(ne pas modifier) BDD_REF'!$A$137:$B$191,2,FALSE)+VLOOKUP('Eligibilité_projet'!J17,'(ne pas modifier) BDD_REF'!$A$137:$B$191,2,FALSE))/3/1000)</f>
        <v>0</v>
      </c>
      <c r="L5" s="66">
        <f>IF(OR('Eligibilité_projet'!K19="",'Eligibilité_projet'!K18="",'Eligibilité_projet'!K17=""),0,(VLOOKUP('Eligibilité_projet'!K19,'(ne pas modifier) BDD_REF'!$A$137:$B$191,2,FALSE)+VLOOKUP('Eligibilité_projet'!K18,'(ne pas modifier) BDD_REF'!$A$137:$B$191,2,FALSE)+VLOOKUP('Eligibilité_projet'!K17,'(ne pas modifier) BDD_REF'!$A$137:$B$191,2,FALSE))/3/1000)</f>
        <v>0</v>
      </c>
      <c r="M5" s="66">
        <f>SUM(C5:L5)</f>
        <v>0.7955789234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</row>
    <row r="6">
      <c r="A6" s="18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</row>
    <row r="7">
      <c r="A7" s="62" t="s">
        <v>63</v>
      </c>
      <c r="B7" s="46" t="s">
        <v>64</v>
      </c>
      <c r="C7" s="31">
        <v>14.3</v>
      </c>
      <c r="D7" s="31"/>
      <c r="E7" s="31"/>
      <c r="F7" s="31"/>
      <c r="G7" s="31"/>
      <c r="H7" s="31"/>
      <c r="I7" s="31"/>
      <c r="J7" s="31"/>
      <c r="K7" s="31"/>
      <c r="L7" s="31"/>
      <c r="M7" s="66">
        <f t="shared" ref="M7:M142" si="1">SUM(C7:L7)</f>
        <v>14.3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</row>
    <row r="8">
      <c r="A8" s="18"/>
      <c r="B8" s="46" t="s">
        <v>65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66">
        <f t="shared" si="1"/>
        <v>0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</row>
    <row r="9">
      <c r="A9" s="18"/>
      <c r="B9" s="46" t="s">
        <v>66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66">
        <f t="shared" si="1"/>
        <v>0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</row>
    <row r="10">
      <c r="A10" s="18"/>
      <c r="B10" s="67" t="s">
        <v>67</v>
      </c>
      <c r="C10" s="66">
        <f>C7*'(ne pas modifier) BDD_REF'!$B$206 + (C8+C9)*'(ne pas modifier) BDD_REF'!$B$207</f>
        <v>0.2288</v>
      </c>
      <c r="D10" s="66">
        <f>D7*'(ne pas modifier) BDD_REF'!$B$206 + (D8+D9)*'(ne pas modifier) BDD_REF'!$B$207</f>
        <v>0</v>
      </c>
      <c r="E10" s="66">
        <f>E7*'(ne pas modifier) BDD_REF'!$B$206 + (E8+E9)*'(ne pas modifier) BDD_REF'!$B$207</f>
        <v>0</v>
      </c>
      <c r="F10" s="66">
        <f>F7*'(ne pas modifier) BDD_REF'!$B$206 + (F8+F9)*'(ne pas modifier) BDD_REF'!$B$207</f>
        <v>0</v>
      </c>
      <c r="G10" s="66">
        <f>G7*'(ne pas modifier) BDD_REF'!$B$206 + (G8+G9)*'(ne pas modifier) BDD_REF'!$B$207</f>
        <v>0</v>
      </c>
      <c r="H10" s="66">
        <f>H7*'(ne pas modifier) BDD_REF'!$B$206 + (H8+H9)*'(ne pas modifier) BDD_REF'!$B$207</f>
        <v>0</v>
      </c>
      <c r="I10" s="66">
        <f>I7*'(ne pas modifier) BDD_REF'!$B$206 + (I8+I9)*'(ne pas modifier) BDD_REF'!$B$207</f>
        <v>0</v>
      </c>
      <c r="J10" s="66">
        <f>J7*'(ne pas modifier) BDD_REF'!$B$206 + (J8+J9)*'(ne pas modifier) BDD_REF'!$B$207</f>
        <v>0</v>
      </c>
      <c r="K10" s="66">
        <f>K7*'(ne pas modifier) BDD_REF'!$B$206 + (K8+K9)*'(ne pas modifier) BDD_REF'!$B$207</f>
        <v>0</v>
      </c>
      <c r="L10" s="66">
        <f>L7*'(ne pas modifier) BDD_REF'!$B$206 + (L8+L9)*'(ne pas modifier) BDD_REF'!$B$207</f>
        <v>0</v>
      </c>
      <c r="M10" s="66">
        <f t="shared" si="1"/>
        <v>0.2288</v>
      </c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</row>
    <row r="11">
      <c r="A11" s="18"/>
      <c r="B11" s="67" t="s">
        <v>68</v>
      </c>
      <c r="C11" s="66">
        <f>((C7*'(ne pas modifier) BDD_REF'!$B$219)+('RECeff + REIamont (2)'!C8+'RECeff + REIamont (2)'!C9)*'(ne pas modifier) BDD_REF'!$B$220)*'(ne pas modifier) BDD_REF'!$B$208</f>
        <v>0.01573</v>
      </c>
      <c r="D11" s="66">
        <f>((D7*'(ne pas modifier) BDD_REF'!$B$219)+('RECeff + REIamont (2)'!D8+'RECeff + REIamont (2)'!D9)*'(ne pas modifier) BDD_REF'!$B$220)*'(ne pas modifier) BDD_REF'!$B$208</f>
        <v>0</v>
      </c>
      <c r="E11" s="66">
        <f>((E7*'(ne pas modifier) BDD_REF'!$B$219)+('RECeff + REIamont (2)'!E8+'RECeff + REIamont (2)'!E9)*'(ne pas modifier) BDD_REF'!$B$220)*'(ne pas modifier) BDD_REF'!$B$208</f>
        <v>0</v>
      </c>
      <c r="F11" s="66">
        <f>((F7*'(ne pas modifier) BDD_REF'!$B$219)+('RECeff + REIamont (2)'!F8+'RECeff + REIamont (2)'!F9)*'(ne pas modifier) BDD_REF'!$B$220)*'(ne pas modifier) BDD_REF'!$B$208</f>
        <v>0</v>
      </c>
      <c r="G11" s="66">
        <f>((G7*'(ne pas modifier) BDD_REF'!$B$219)+('RECeff + REIamont (2)'!G8+'RECeff + REIamont (2)'!G9)*'(ne pas modifier) BDD_REF'!$B$220)*'(ne pas modifier) BDD_REF'!$B$208</f>
        <v>0</v>
      </c>
      <c r="H11" s="66">
        <f>((H7*'(ne pas modifier) BDD_REF'!$B$219)+('RECeff + REIamont (2)'!H8+'RECeff + REIamont (2)'!H9)*'(ne pas modifier) BDD_REF'!$B$220)*'(ne pas modifier) BDD_REF'!$B$208</f>
        <v>0</v>
      </c>
      <c r="I11" s="66">
        <f>((I7*'(ne pas modifier) BDD_REF'!$B$219)+('RECeff + REIamont (2)'!I8+'RECeff + REIamont (2)'!I9)*'(ne pas modifier) BDD_REF'!$B$220)*'(ne pas modifier) BDD_REF'!$B$208</f>
        <v>0</v>
      </c>
      <c r="J11" s="66">
        <f>((J7*'(ne pas modifier) BDD_REF'!$B$219)+('RECeff + REIamont (2)'!J8+'RECeff + REIamont (2)'!J9)*'(ne pas modifier) BDD_REF'!$B$220)*'(ne pas modifier) BDD_REF'!$B$208</f>
        <v>0</v>
      </c>
      <c r="K11" s="66">
        <f>((K7*'(ne pas modifier) BDD_REF'!$B$219)+('RECeff + REIamont (2)'!K8+'RECeff + REIamont (2)'!K9)*'(ne pas modifier) BDD_REF'!$B$220)*'(ne pas modifier) BDD_REF'!$B$208</f>
        <v>0</v>
      </c>
      <c r="L11" s="66">
        <f>((L7*'(ne pas modifier) BDD_REF'!$B$219)+('RECeff + REIamont (2)'!L8+'RECeff + REIamont (2)'!L9)*'(ne pas modifier) BDD_REF'!$B$220)*'(ne pas modifier) BDD_REF'!$B$208</f>
        <v>0</v>
      </c>
      <c r="M11" s="66">
        <f t="shared" si="1"/>
        <v>0.01573</v>
      </c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</row>
    <row r="12">
      <c r="A12" s="18"/>
      <c r="B12" s="67" t="s">
        <v>69</v>
      </c>
      <c r="C12" s="66">
        <f>(C7+C8+C9)*'(ne pas modifier) BDD_REF'!$B$221*'(ne pas modifier) BDD_REF'!$B$209</f>
        <v>0.037752</v>
      </c>
      <c r="D12" s="66">
        <f>(D7+D8+D9)*'(ne pas modifier) BDD_REF'!$B$221*'(ne pas modifier) BDD_REF'!$B$209</f>
        <v>0</v>
      </c>
      <c r="E12" s="66">
        <f>(E7+E8+E9)*'(ne pas modifier) BDD_REF'!$B$221*'(ne pas modifier) BDD_REF'!$B$209</f>
        <v>0</v>
      </c>
      <c r="F12" s="66">
        <f>(F7+F8+F9)*'(ne pas modifier) BDD_REF'!$B$221*'(ne pas modifier) BDD_REF'!$B$209</f>
        <v>0</v>
      </c>
      <c r="G12" s="66">
        <f>(G7+G8+G9)*'(ne pas modifier) BDD_REF'!$B$221*'(ne pas modifier) BDD_REF'!$B$209</f>
        <v>0</v>
      </c>
      <c r="H12" s="66">
        <f>(H7+H8+H9)*'(ne pas modifier) BDD_REF'!$B$221*'(ne pas modifier) BDD_REF'!$B$209</f>
        <v>0</v>
      </c>
      <c r="I12" s="66">
        <f>(I7+I8+I9)*'(ne pas modifier) BDD_REF'!$B$221*'(ne pas modifier) BDD_REF'!$B$209</f>
        <v>0</v>
      </c>
      <c r="J12" s="66">
        <f>(J7+J8+J9)*'(ne pas modifier) BDD_REF'!$B$221*'(ne pas modifier) BDD_REF'!$B$209</f>
        <v>0</v>
      </c>
      <c r="K12" s="66">
        <f>(K7+K8+K9)*'(ne pas modifier) BDD_REF'!$B$221*'(ne pas modifier) BDD_REF'!$B$209</f>
        <v>0</v>
      </c>
      <c r="L12" s="66">
        <f>(L7+L8+L9)*'(ne pas modifier) BDD_REF'!$B$221*'(ne pas modifier) BDD_REF'!$B$209</f>
        <v>0</v>
      </c>
      <c r="M12" s="66">
        <f t="shared" si="1"/>
        <v>0.037752</v>
      </c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</row>
    <row r="13">
      <c r="A13" s="18"/>
      <c r="B13" s="46" t="s">
        <v>70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66">
        <f t="shared" si="1"/>
        <v>0</v>
      </c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</row>
    <row r="14">
      <c r="A14" s="18"/>
      <c r="B14" s="46" t="s">
        <v>71</v>
      </c>
      <c r="C14" s="39">
        <v>360.6</v>
      </c>
      <c r="D14" s="31"/>
      <c r="E14" s="31"/>
      <c r="F14" s="31"/>
      <c r="G14" s="31"/>
      <c r="H14" s="31"/>
      <c r="I14" s="31"/>
      <c r="J14" s="31"/>
      <c r="K14" s="31"/>
      <c r="L14" s="31"/>
      <c r="M14" s="66">
        <f t="shared" si="1"/>
        <v>360.6</v>
      </c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</row>
    <row r="15">
      <c r="A15" s="18"/>
      <c r="B15" s="46" t="s">
        <v>72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66">
        <f t="shared" si="1"/>
        <v>0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</row>
    <row r="16">
      <c r="A16" s="18"/>
      <c r="B16" s="46" t="s">
        <v>73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66">
        <f t="shared" si="1"/>
        <v>0</v>
      </c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</row>
    <row r="17">
      <c r="A17" s="18"/>
      <c r="B17" s="46" t="s">
        <v>74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66">
        <f t="shared" si="1"/>
        <v>0</v>
      </c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</row>
    <row r="18">
      <c r="A18" s="18"/>
      <c r="B18" s="46" t="s">
        <v>75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66">
        <f t="shared" si="1"/>
        <v>0</v>
      </c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</row>
    <row r="19">
      <c r="A19" s="18"/>
      <c r="B19" s="30" t="s">
        <v>76</v>
      </c>
      <c r="C19" s="66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1.1074026</v>
      </c>
      <c r="D19" s="66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66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66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66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66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66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66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66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66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66">
        <f t="shared" si="1"/>
        <v>1.1074026</v>
      </c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</row>
    <row r="20">
      <c r="A20" s="18"/>
      <c r="B20" s="46" t="s">
        <v>77</v>
      </c>
      <c r="C20" s="39">
        <v>125.0</v>
      </c>
      <c r="D20" s="31"/>
      <c r="E20" s="31"/>
      <c r="F20" s="31"/>
      <c r="G20" s="31"/>
      <c r="H20" s="31"/>
      <c r="I20" s="31"/>
      <c r="J20" s="31"/>
      <c r="K20" s="31"/>
      <c r="L20" s="31"/>
      <c r="M20" s="66">
        <f t="shared" si="1"/>
        <v>125</v>
      </c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</row>
    <row r="21" ht="15.75" customHeight="1">
      <c r="A21" s="18"/>
      <c r="B21" s="30" t="s">
        <v>78</v>
      </c>
      <c r="C21" s="66">
        <f>(C20*'(ne pas modifier) BDD_REF'!$B$210)/1000</f>
        <v>0.007125</v>
      </c>
      <c r="D21" s="66">
        <f>(D20*'(ne pas modifier) BDD_REF'!$B$210)/1000</f>
        <v>0</v>
      </c>
      <c r="E21" s="66">
        <f>(E20*'(ne pas modifier) BDD_REF'!$B$210)/1000</f>
        <v>0</v>
      </c>
      <c r="F21" s="66">
        <f>(F20*'(ne pas modifier) BDD_REF'!$B$210)/1000</f>
        <v>0</v>
      </c>
      <c r="G21" s="66">
        <f>(G20*'(ne pas modifier) BDD_REF'!$B$210)/1000</f>
        <v>0</v>
      </c>
      <c r="H21" s="66">
        <f>(H20*'(ne pas modifier) BDD_REF'!$B$210)/1000</f>
        <v>0</v>
      </c>
      <c r="I21" s="66">
        <f>(I20*'(ne pas modifier) BDD_REF'!$B$210)/1000</f>
        <v>0</v>
      </c>
      <c r="J21" s="66">
        <f>(J20*'(ne pas modifier) BDD_REF'!$B$210)/1000</f>
        <v>0</v>
      </c>
      <c r="K21" s="66">
        <f>(K20*'(ne pas modifier) BDD_REF'!$B$210)/1000</f>
        <v>0</v>
      </c>
      <c r="L21" s="66">
        <f>(L20*'(ne pas modifier) BDD_REF'!$B$210)/1000</f>
        <v>0</v>
      </c>
      <c r="M21" s="66">
        <f t="shared" si="1"/>
        <v>0.007125</v>
      </c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</row>
    <row r="22" ht="15.75" customHeight="1">
      <c r="A22" s="68"/>
      <c r="B22" s="67" t="s">
        <v>79</v>
      </c>
      <c r="C22" s="69">
        <f t="shared" ref="C22:L22" si="2">C19+C21</f>
        <v>1.1145276</v>
      </c>
      <c r="D22" s="69">
        <f t="shared" si="2"/>
        <v>0</v>
      </c>
      <c r="E22" s="69">
        <f t="shared" si="2"/>
        <v>0</v>
      </c>
      <c r="F22" s="69">
        <f t="shared" si="2"/>
        <v>0</v>
      </c>
      <c r="G22" s="69">
        <f t="shared" si="2"/>
        <v>0</v>
      </c>
      <c r="H22" s="69">
        <f t="shared" si="2"/>
        <v>0</v>
      </c>
      <c r="I22" s="69">
        <f t="shared" si="2"/>
        <v>0</v>
      </c>
      <c r="J22" s="69">
        <f t="shared" si="2"/>
        <v>0</v>
      </c>
      <c r="K22" s="69">
        <f t="shared" si="2"/>
        <v>0</v>
      </c>
      <c r="L22" s="69">
        <f t="shared" si="2"/>
        <v>0</v>
      </c>
      <c r="M22" s="66">
        <f t="shared" si="1"/>
        <v>1.1145276</v>
      </c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</row>
    <row r="23" ht="15.75" customHeight="1">
      <c r="A23" s="18"/>
      <c r="B23" s="46" t="s">
        <v>80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66">
        <f t="shared" si="1"/>
        <v>0</v>
      </c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</row>
    <row r="24" ht="15.75" customHeight="1">
      <c r="A24" s="18"/>
      <c r="B24" s="46" t="s">
        <v>81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66">
        <f t="shared" si="1"/>
        <v>0</v>
      </c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</row>
    <row r="25" ht="15.75" customHeight="1">
      <c r="A25" s="18"/>
      <c r="B25" s="30" t="s">
        <v>82</v>
      </c>
      <c r="C25" s="66">
        <f>(C7*'(ne pas modifier) BDD_REF'!$B$211+'RECeff + REIamont (2)'!C23*'(ne pas modifier) BDD_REF'!$B$212+'RECeff + REIamont (2)'!C24*'(ne pas modifier) BDD_REF'!$B$213)/1000</f>
        <v>0.064493</v>
      </c>
      <c r="D25" s="66">
        <f>(D7*'(ne pas modifier) BDD_REF'!$B$211+'RECeff + REIamont (2)'!D23*'(ne pas modifier) BDD_REF'!$B$212+'RECeff + REIamont (2)'!D24*'(ne pas modifier) BDD_REF'!$B$213)/1000</f>
        <v>0</v>
      </c>
      <c r="E25" s="66">
        <f>(E7*'(ne pas modifier) BDD_REF'!$B$211+'RECeff + REIamont (2)'!E23*'(ne pas modifier) BDD_REF'!$B$212+'RECeff + REIamont (2)'!E24*'(ne pas modifier) BDD_REF'!$B$213)/1000</f>
        <v>0</v>
      </c>
      <c r="F25" s="66">
        <f>(F7*'(ne pas modifier) BDD_REF'!$B$211+'RECeff + REIamont (2)'!F23*'(ne pas modifier) BDD_REF'!$B$212+'RECeff + REIamont (2)'!F24*'(ne pas modifier) BDD_REF'!$B$213)/1000</f>
        <v>0</v>
      </c>
      <c r="G25" s="66">
        <f>(G7*'(ne pas modifier) BDD_REF'!$B$211+'RECeff + REIamont (2)'!G23*'(ne pas modifier) BDD_REF'!$B$212+'RECeff + REIamont (2)'!G24*'(ne pas modifier) BDD_REF'!$B$213)/1000</f>
        <v>0</v>
      </c>
      <c r="H25" s="66">
        <f>(H7*'(ne pas modifier) BDD_REF'!$B$211+'RECeff + REIamont (2)'!H23*'(ne pas modifier) BDD_REF'!$B$212+'RECeff + REIamont (2)'!H24*'(ne pas modifier) BDD_REF'!$B$213)/1000</f>
        <v>0</v>
      </c>
      <c r="I25" s="66">
        <f>(I7*'(ne pas modifier) BDD_REF'!$B$211+'RECeff + REIamont (2)'!I23*'(ne pas modifier) BDD_REF'!$B$212+'RECeff + REIamont (2)'!I24*'(ne pas modifier) BDD_REF'!$B$213)/1000</f>
        <v>0</v>
      </c>
      <c r="J25" s="66">
        <f>(J7*'(ne pas modifier) BDD_REF'!$B$211+'RECeff + REIamont (2)'!J23*'(ne pas modifier) BDD_REF'!$B$212+'RECeff + REIamont (2)'!J24*'(ne pas modifier) BDD_REF'!$B$213)/1000</f>
        <v>0</v>
      </c>
      <c r="K25" s="66">
        <f>(K7*'(ne pas modifier) BDD_REF'!$B$211+'RECeff + REIamont (2)'!K23*'(ne pas modifier) BDD_REF'!$B$212+'RECeff + REIamont (2)'!K24*'(ne pas modifier) BDD_REF'!$B$213)/1000</f>
        <v>0</v>
      </c>
      <c r="L25" s="66">
        <f>(L7*'(ne pas modifier) BDD_REF'!$B$211+'RECeff + REIamont (2)'!L23*'(ne pas modifier) BDD_REF'!$B$212+'RECeff + REIamont (2)'!L24*'(ne pas modifier) BDD_REF'!$B$213)/1000</f>
        <v>0</v>
      </c>
      <c r="M25" s="66">
        <f t="shared" si="1"/>
        <v>0.064493</v>
      </c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</row>
    <row r="26" ht="15.75" hidden="1" customHeight="1">
      <c r="A26" s="18"/>
      <c r="B26" s="30" t="s">
        <v>83</v>
      </c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>
        <f t="shared" si="1"/>
        <v>0</v>
      </c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</row>
    <row r="27" ht="15.75" customHeight="1">
      <c r="A27" s="70" t="s">
        <v>84</v>
      </c>
      <c r="B27" s="46" t="s">
        <v>85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66">
        <f t="shared" si="1"/>
        <v>0</v>
      </c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</row>
    <row r="28" ht="15.75" customHeight="1">
      <c r="A28" s="18"/>
      <c r="B28" s="46" t="s">
        <v>86</v>
      </c>
      <c r="C28" s="39">
        <v>1.08</v>
      </c>
      <c r="D28" s="31"/>
      <c r="E28" s="31"/>
      <c r="F28" s="31"/>
      <c r="G28" s="31"/>
      <c r="H28" s="31"/>
      <c r="I28" s="31"/>
      <c r="J28" s="31"/>
      <c r="K28" s="31"/>
      <c r="L28" s="31"/>
      <c r="M28" s="66">
        <f t="shared" si="1"/>
        <v>1.08</v>
      </c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</row>
    <row r="29" ht="15.75" customHeight="1">
      <c r="A29" s="18"/>
      <c r="B29" s="46" t="s">
        <v>87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66">
        <f t="shared" si="1"/>
        <v>0</v>
      </c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</row>
    <row r="30" ht="15.75" customHeight="1">
      <c r="A30" s="18"/>
      <c r="B30" s="46" t="s">
        <v>88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66">
        <f t="shared" si="1"/>
        <v>0</v>
      </c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</row>
    <row r="31" ht="15.75" customHeight="1">
      <c r="A31" s="18"/>
      <c r="B31" s="30" t="s">
        <v>89</v>
      </c>
      <c r="C31" s="66">
        <f>(C27*'(ne pas modifier) BDD_REF'!$B$214+'RECeff + REIamont (2)'!C28*'(ne pas modifier) BDD_REF'!$B$215+'RECeff + REIamont (2)'!C29*'(ne pas modifier) BDD_REF'!$B$216+'RECeff + REIamont (2)'!C30*'(ne pas modifier) BDD_REF'!$B$217)/1000</f>
        <v>0.0097038</v>
      </c>
      <c r="D31" s="66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66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66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66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66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66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66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66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66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66">
        <f t="shared" si="1"/>
        <v>0.0097038</v>
      </c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</row>
    <row r="32" ht="15.75" customHeight="1">
      <c r="A32" s="68"/>
      <c r="B32" s="67" t="s">
        <v>90</v>
      </c>
      <c r="C32" s="69">
        <f t="shared" ref="C32:L32" si="3">C25+C26+C31</f>
        <v>0.0741968</v>
      </c>
      <c r="D32" s="69">
        <f t="shared" si="3"/>
        <v>0</v>
      </c>
      <c r="E32" s="69">
        <f t="shared" si="3"/>
        <v>0</v>
      </c>
      <c r="F32" s="69">
        <f t="shared" si="3"/>
        <v>0</v>
      </c>
      <c r="G32" s="69">
        <f t="shared" si="3"/>
        <v>0</v>
      </c>
      <c r="H32" s="69">
        <f t="shared" si="3"/>
        <v>0</v>
      </c>
      <c r="I32" s="69">
        <f t="shared" si="3"/>
        <v>0</v>
      </c>
      <c r="J32" s="69">
        <f t="shared" si="3"/>
        <v>0</v>
      </c>
      <c r="K32" s="69">
        <f t="shared" si="3"/>
        <v>0</v>
      </c>
      <c r="L32" s="69">
        <f t="shared" si="3"/>
        <v>0</v>
      </c>
      <c r="M32" s="66">
        <f t="shared" si="1"/>
        <v>0.0741968</v>
      </c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</row>
    <row r="33" ht="15.75" customHeight="1">
      <c r="A33" s="68"/>
      <c r="B33" s="71" t="s">
        <v>91</v>
      </c>
      <c r="C33" s="71">
        <f>((C10+C11+C12)/1000*44/28*'(ne pas modifier) BDD_REF'!$B$231)+'RECeff + REIamont (2)'!C22+'RECeff + REIamont (2)'!C32</f>
        <v>1.30627469</v>
      </c>
      <c r="D33" s="71">
        <f>((D10+D11+D12)/1000*44/28*'(ne pas modifier) BDD_REF'!$B$231)+'RECeff + REIamont (2)'!D22+'RECeff + REIamont (2)'!D32</f>
        <v>0</v>
      </c>
      <c r="E33" s="71">
        <f>((E10+E11+E12)/1000*44/28*'(ne pas modifier) BDD_REF'!$B$231)+'RECeff + REIamont (2)'!E22+'RECeff + REIamont (2)'!E32</f>
        <v>0</v>
      </c>
      <c r="F33" s="71">
        <f>((F10+F11+F12)/1000*44/28*'(ne pas modifier) BDD_REF'!$B$231)+'RECeff + REIamont (2)'!F22+'RECeff + REIamont (2)'!F32</f>
        <v>0</v>
      </c>
      <c r="G33" s="71">
        <f>((G10+G11+G12)/1000*44/28*'(ne pas modifier) BDD_REF'!$B$231)+'RECeff + REIamont (2)'!G22+'RECeff + REIamont (2)'!G32</f>
        <v>0</v>
      </c>
      <c r="H33" s="71">
        <f>((H10+H11+H12)/1000*44/28*'(ne pas modifier) BDD_REF'!$B$231)+'RECeff + REIamont (2)'!H22+'RECeff + REIamont (2)'!H32</f>
        <v>0</v>
      </c>
      <c r="I33" s="71">
        <f>((I10+I11+I12)/1000*44/28*'(ne pas modifier) BDD_REF'!$B$231)+'RECeff + REIamont (2)'!I22+'RECeff + REIamont (2)'!I32</f>
        <v>0</v>
      </c>
      <c r="J33" s="71">
        <f>((J10+J11+J12)/1000*44/28*'(ne pas modifier) BDD_REF'!$B$231)+'RECeff + REIamont (2)'!J22+'RECeff + REIamont (2)'!J32</f>
        <v>0</v>
      </c>
      <c r="K33" s="71">
        <f>((K10+K11+K12)/1000*44/28*'(ne pas modifier) BDD_REF'!$B$231)+'RECeff + REIamont (2)'!K22+'RECeff + REIamont (2)'!K32</f>
        <v>0</v>
      </c>
      <c r="L33" s="71">
        <f>((L10+L11+L12)/1000*44/28*'(ne pas modifier) BDD_REF'!$B$231)+'RECeff + REIamont (2)'!L22+'RECeff + REIamont (2)'!L32</f>
        <v>0</v>
      </c>
      <c r="M33" s="71">
        <f t="shared" si="1"/>
        <v>1.30627469</v>
      </c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</row>
    <row r="34" ht="15.75" customHeight="1">
      <c r="A34" s="62" t="s">
        <v>92</v>
      </c>
      <c r="B34" s="46" t="s">
        <v>64</v>
      </c>
      <c r="C34" s="31">
        <v>19.1</v>
      </c>
      <c r="D34" s="31"/>
      <c r="E34" s="31"/>
      <c r="F34" s="31"/>
      <c r="G34" s="31"/>
      <c r="H34" s="31"/>
      <c r="I34" s="31"/>
      <c r="J34" s="31"/>
      <c r="K34" s="31"/>
      <c r="L34" s="31"/>
      <c r="M34" s="66">
        <f t="shared" si="1"/>
        <v>19.1</v>
      </c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</row>
    <row r="35" ht="15.75" customHeight="1">
      <c r="A35" s="18"/>
      <c r="B35" s="46" t="s">
        <v>65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66">
        <f t="shared" si="1"/>
        <v>0</v>
      </c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</row>
    <row r="36" ht="15.75" customHeight="1">
      <c r="A36" s="18"/>
      <c r="B36" s="46" t="s">
        <v>66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66">
        <f t="shared" si="1"/>
        <v>0</v>
      </c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</row>
    <row r="37" ht="15.75" customHeight="1">
      <c r="A37" s="18"/>
      <c r="B37" s="67" t="s">
        <v>67</v>
      </c>
      <c r="C37" s="66">
        <f>C34*'(ne pas modifier) BDD_REF'!$B$206 + (C35+C36)*'(ne pas modifier) BDD_REF'!$B$207</f>
        <v>0.3056</v>
      </c>
      <c r="D37" s="66">
        <f>D34*'(ne pas modifier) BDD_REF'!$B$206 + (D35+D36)*'(ne pas modifier) BDD_REF'!$B$207</f>
        <v>0</v>
      </c>
      <c r="E37" s="66">
        <f>E34*'(ne pas modifier) BDD_REF'!$B$206 + (E35+E36)*'(ne pas modifier) BDD_REF'!$B$207</f>
        <v>0</v>
      </c>
      <c r="F37" s="66">
        <f>F34*'(ne pas modifier) BDD_REF'!$B$206 + (F35+F36)*'(ne pas modifier) BDD_REF'!$B$207</f>
        <v>0</v>
      </c>
      <c r="G37" s="66">
        <f>G34*'(ne pas modifier) BDD_REF'!$B$206 + (G35+G36)*'(ne pas modifier) BDD_REF'!$B$207</f>
        <v>0</v>
      </c>
      <c r="H37" s="66">
        <f>H34*'(ne pas modifier) BDD_REF'!$B$206 + (H35+H36)*'(ne pas modifier) BDD_REF'!$B$207</f>
        <v>0</v>
      </c>
      <c r="I37" s="66">
        <f>I34*'(ne pas modifier) BDD_REF'!$B$206 + (I35+I36)*'(ne pas modifier) BDD_REF'!$B$207</f>
        <v>0</v>
      </c>
      <c r="J37" s="66">
        <f>J34*'(ne pas modifier) BDD_REF'!$B$206 + (J35+J36)*'(ne pas modifier) BDD_REF'!$B$207</f>
        <v>0</v>
      </c>
      <c r="K37" s="66">
        <f>K34*'(ne pas modifier) BDD_REF'!$B$206 + (K35+K36)*'(ne pas modifier) BDD_REF'!$B$207</f>
        <v>0</v>
      </c>
      <c r="L37" s="66">
        <f>L34*'(ne pas modifier) BDD_REF'!$B$206 + (L35+L36)*'(ne pas modifier) BDD_REF'!$B$207</f>
        <v>0</v>
      </c>
      <c r="M37" s="66">
        <f t="shared" si="1"/>
        <v>0.3056</v>
      </c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</row>
    <row r="38" ht="15.75" customHeight="1">
      <c r="A38" s="18"/>
      <c r="B38" s="67" t="s">
        <v>68</v>
      </c>
      <c r="C38" s="66">
        <f>((C34*'(ne pas modifier) BDD_REF'!$B$219)+('RECeff + REIamont (2)'!C35+'RECeff + REIamont (2)'!C36)*'(ne pas modifier) BDD_REF'!$B$220)*'(ne pas modifier) BDD_REF'!$B$208</f>
        <v>0.02101</v>
      </c>
      <c r="D38" s="66">
        <f>((D34*'(ne pas modifier) BDD_REF'!$B$219)+('RECeff + REIamont (2)'!D35+'RECeff + REIamont (2)'!D36)*'(ne pas modifier) BDD_REF'!$B$220)*'(ne pas modifier) BDD_REF'!$B$208</f>
        <v>0</v>
      </c>
      <c r="E38" s="66">
        <f>((E34*'(ne pas modifier) BDD_REF'!$B$219)+('RECeff + REIamont (2)'!E35+'RECeff + REIamont (2)'!E36)*'(ne pas modifier) BDD_REF'!$B$220)*'(ne pas modifier) BDD_REF'!$B$208</f>
        <v>0</v>
      </c>
      <c r="F38" s="66">
        <f>((F34*'(ne pas modifier) BDD_REF'!$B$219)+('RECeff + REIamont (2)'!F35+'RECeff + REIamont (2)'!F36)*'(ne pas modifier) BDD_REF'!$B$220)*'(ne pas modifier) BDD_REF'!$B$208</f>
        <v>0</v>
      </c>
      <c r="G38" s="66">
        <f>((G34*'(ne pas modifier) BDD_REF'!$B$219)+('RECeff + REIamont (2)'!G35+'RECeff + REIamont (2)'!G36)*'(ne pas modifier) BDD_REF'!$B$220)*'(ne pas modifier) BDD_REF'!$B$208</f>
        <v>0</v>
      </c>
      <c r="H38" s="66">
        <f>((H34*'(ne pas modifier) BDD_REF'!$B$219)+('RECeff + REIamont (2)'!H35+'RECeff + REIamont (2)'!H36)*'(ne pas modifier) BDD_REF'!$B$220)*'(ne pas modifier) BDD_REF'!$B$208</f>
        <v>0</v>
      </c>
      <c r="I38" s="66">
        <f>((I34*'(ne pas modifier) BDD_REF'!$B$219)+('RECeff + REIamont (2)'!I35+'RECeff + REIamont (2)'!I36)*'(ne pas modifier) BDD_REF'!$B$220)*'(ne pas modifier) BDD_REF'!$B$208</f>
        <v>0</v>
      </c>
      <c r="J38" s="66">
        <f>((J34*'(ne pas modifier) BDD_REF'!$B$219)+('RECeff + REIamont (2)'!J35+'RECeff + REIamont (2)'!J36)*'(ne pas modifier) BDD_REF'!$B$220)*'(ne pas modifier) BDD_REF'!$B$208</f>
        <v>0</v>
      </c>
      <c r="K38" s="66">
        <f>((K34*'(ne pas modifier) BDD_REF'!$B$219)+('RECeff + REIamont (2)'!K35+'RECeff + REIamont (2)'!K36)*'(ne pas modifier) BDD_REF'!$B$220)*'(ne pas modifier) BDD_REF'!$B$208</f>
        <v>0</v>
      </c>
      <c r="L38" s="66">
        <f>((L34*'(ne pas modifier) BDD_REF'!$B$219)+('RECeff + REIamont (2)'!L35+'RECeff + REIamont (2)'!L36)*'(ne pas modifier) BDD_REF'!$B$220)*'(ne pas modifier) BDD_REF'!$B$208</f>
        <v>0</v>
      </c>
      <c r="M38" s="66">
        <f t="shared" si="1"/>
        <v>0.02101</v>
      </c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</row>
    <row r="39" ht="15.75" customHeight="1">
      <c r="A39" s="18"/>
      <c r="B39" s="67" t="s">
        <v>69</v>
      </c>
      <c r="C39" s="66">
        <f>(C34+C35+C36)*'(ne pas modifier) BDD_REF'!$B$221*'(ne pas modifier) BDD_REF'!$B$209</f>
        <v>0.050424</v>
      </c>
      <c r="D39" s="66">
        <f>(D34+D35+D36)*'(ne pas modifier) BDD_REF'!$B$221*'(ne pas modifier) BDD_REF'!$B$209</f>
        <v>0</v>
      </c>
      <c r="E39" s="66">
        <f>(E34+E35+E36)*'(ne pas modifier) BDD_REF'!$B$221*'(ne pas modifier) BDD_REF'!$B$209</f>
        <v>0</v>
      </c>
      <c r="F39" s="66">
        <f>(F34+F35+F36)*'(ne pas modifier) BDD_REF'!$B$221*'(ne pas modifier) BDD_REF'!$B$209</f>
        <v>0</v>
      </c>
      <c r="G39" s="66">
        <f>(G34+G35+G36)*'(ne pas modifier) BDD_REF'!$B$221*'(ne pas modifier) BDD_REF'!$B$209</f>
        <v>0</v>
      </c>
      <c r="H39" s="66">
        <f>(H34+H35+H36)*'(ne pas modifier) BDD_REF'!$B$221*'(ne pas modifier) BDD_REF'!$B$209</f>
        <v>0</v>
      </c>
      <c r="I39" s="66">
        <f>(I34+I35+I36)*'(ne pas modifier) BDD_REF'!$B$221*'(ne pas modifier) BDD_REF'!$B$209</f>
        <v>0</v>
      </c>
      <c r="J39" s="66">
        <f>(J34+J35+J36)*'(ne pas modifier) BDD_REF'!$B$221*'(ne pas modifier) BDD_REF'!$B$209</f>
        <v>0</v>
      </c>
      <c r="K39" s="66">
        <f>(K34+K35+K36)*'(ne pas modifier) BDD_REF'!$B$221*'(ne pas modifier) BDD_REF'!$B$209</f>
        <v>0</v>
      </c>
      <c r="L39" s="66">
        <f>(L34+L35+L36)*'(ne pas modifier) BDD_REF'!$B$221*'(ne pas modifier) BDD_REF'!$B$209</f>
        <v>0</v>
      </c>
      <c r="M39" s="66">
        <f t="shared" si="1"/>
        <v>0.050424</v>
      </c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</row>
    <row r="40" ht="15.75" customHeight="1">
      <c r="A40" s="18"/>
      <c r="B40" s="46" t="s">
        <v>70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66">
        <f t="shared" si="1"/>
        <v>0</v>
      </c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</row>
    <row r="41" ht="15.75" customHeight="1">
      <c r="A41" s="18"/>
      <c r="B41" s="46" t="s">
        <v>71</v>
      </c>
      <c r="C41" s="39">
        <v>107.3</v>
      </c>
      <c r="D41" s="31"/>
      <c r="E41" s="31"/>
      <c r="F41" s="31"/>
      <c r="G41" s="31"/>
      <c r="H41" s="31"/>
      <c r="I41" s="31"/>
      <c r="J41" s="31"/>
      <c r="K41" s="31"/>
      <c r="L41" s="31"/>
      <c r="M41" s="66">
        <f t="shared" si="1"/>
        <v>107.3</v>
      </c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</row>
    <row r="42" ht="15.75" customHeight="1">
      <c r="A42" s="18"/>
      <c r="B42" s="46" t="s">
        <v>72</v>
      </c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66">
        <f t="shared" si="1"/>
        <v>0</v>
      </c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</row>
    <row r="43" ht="15.75" customHeight="1">
      <c r="A43" s="18"/>
      <c r="B43" s="46" t="s">
        <v>73</v>
      </c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66">
        <f t="shared" si="1"/>
        <v>0</v>
      </c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</row>
    <row r="44" ht="15.75" customHeight="1">
      <c r="A44" s="18"/>
      <c r="B44" s="46" t="s">
        <v>74</v>
      </c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66">
        <f t="shared" si="1"/>
        <v>0</v>
      </c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</row>
    <row r="45" ht="15.75" customHeight="1">
      <c r="A45" s="18"/>
      <c r="B45" s="46" t="s">
        <v>75</v>
      </c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66">
        <f t="shared" si="1"/>
        <v>0</v>
      </c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</row>
    <row r="46" ht="15.75" customHeight="1">
      <c r="A46" s="18"/>
      <c r="B46" s="30" t="s">
        <v>76</v>
      </c>
      <c r="C46" s="66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0.3295183</v>
      </c>
      <c r="D46" s="66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66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66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66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66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66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66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66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66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66">
        <f t="shared" si="1"/>
        <v>0.3295183</v>
      </c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</row>
    <row r="47" ht="15.75" customHeight="1">
      <c r="A47" s="18"/>
      <c r="B47" s="46" t="s">
        <v>77</v>
      </c>
      <c r="C47" s="39">
        <v>125.0</v>
      </c>
      <c r="D47" s="31"/>
      <c r="E47" s="31"/>
      <c r="F47" s="31"/>
      <c r="G47" s="31"/>
      <c r="H47" s="31"/>
      <c r="I47" s="31"/>
      <c r="J47" s="31"/>
      <c r="K47" s="31"/>
      <c r="L47" s="31"/>
      <c r="M47" s="66">
        <f t="shared" si="1"/>
        <v>125</v>
      </c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</row>
    <row r="48" ht="15.75" customHeight="1">
      <c r="A48" s="18"/>
      <c r="B48" s="30" t="s">
        <v>78</v>
      </c>
      <c r="C48" s="66">
        <f>(C47*'(ne pas modifier) BDD_REF'!$B$210)/1000</f>
        <v>0.007125</v>
      </c>
      <c r="D48" s="66">
        <f>(D47*'(ne pas modifier) BDD_REF'!$B$210)/1000</f>
        <v>0</v>
      </c>
      <c r="E48" s="66">
        <f>(E47*'(ne pas modifier) BDD_REF'!$B$210)/1000</f>
        <v>0</v>
      </c>
      <c r="F48" s="66">
        <f>(F47*'(ne pas modifier) BDD_REF'!$B$210)/1000</f>
        <v>0</v>
      </c>
      <c r="G48" s="66">
        <f>(G47*'(ne pas modifier) BDD_REF'!$B$210)/1000</f>
        <v>0</v>
      </c>
      <c r="H48" s="66">
        <f>(H47*'(ne pas modifier) BDD_REF'!$B$210)/1000</f>
        <v>0</v>
      </c>
      <c r="I48" s="66">
        <f>(I47*'(ne pas modifier) BDD_REF'!$B$210)/1000</f>
        <v>0</v>
      </c>
      <c r="J48" s="66">
        <f>(J47*'(ne pas modifier) BDD_REF'!$B$210)/1000</f>
        <v>0</v>
      </c>
      <c r="K48" s="66">
        <f>(K47*'(ne pas modifier) BDD_REF'!$B$210)/1000</f>
        <v>0</v>
      </c>
      <c r="L48" s="66">
        <f>(L47*'(ne pas modifier) BDD_REF'!$B$210)/1000</f>
        <v>0</v>
      </c>
      <c r="M48" s="66">
        <f t="shared" si="1"/>
        <v>0.007125</v>
      </c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</row>
    <row r="49" ht="15.75" customHeight="1">
      <c r="A49" s="68"/>
      <c r="B49" s="67" t="s">
        <v>79</v>
      </c>
      <c r="C49" s="69">
        <f t="shared" ref="C49:L49" si="4">C46+C48</f>
        <v>0.3366433</v>
      </c>
      <c r="D49" s="69">
        <f t="shared" si="4"/>
        <v>0</v>
      </c>
      <c r="E49" s="69">
        <f t="shared" si="4"/>
        <v>0</v>
      </c>
      <c r="F49" s="69">
        <f t="shared" si="4"/>
        <v>0</v>
      </c>
      <c r="G49" s="69">
        <f t="shared" si="4"/>
        <v>0</v>
      </c>
      <c r="H49" s="69">
        <f t="shared" si="4"/>
        <v>0</v>
      </c>
      <c r="I49" s="69">
        <f t="shared" si="4"/>
        <v>0</v>
      </c>
      <c r="J49" s="69">
        <f t="shared" si="4"/>
        <v>0</v>
      </c>
      <c r="K49" s="69">
        <f t="shared" si="4"/>
        <v>0</v>
      </c>
      <c r="L49" s="69">
        <f t="shared" si="4"/>
        <v>0</v>
      </c>
      <c r="M49" s="66">
        <f t="shared" si="1"/>
        <v>0.3366433</v>
      </c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</row>
    <row r="50" ht="15.75" customHeight="1">
      <c r="A50" s="18"/>
      <c r="B50" s="46" t="s">
        <v>80</v>
      </c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66">
        <f t="shared" si="1"/>
        <v>0</v>
      </c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</row>
    <row r="51" ht="15.75" customHeight="1">
      <c r="A51" s="18"/>
      <c r="B51" s="46" t="s">
        <v>81</v>
      </c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66">
        <f t="shared" si="1"/>
        <v>0</v>
      </c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</row>
    <row r="52" ht="15.75" customHeight="1">
      <c r="A52" s="18"/>
      <c r="B52" s="30" t="s">
        <v>82</v>
      </c>
      <c r="C52" s="66">
        <f>(C34*'(ne pas modifier) BDD_REF'!$B$211+'RECeff + REIamont (2)'!C50*'(ne pas modifier) BDD_REF'!$B$212+'RECeff + REIamont (2)'!C51*'(ne pas modifier) BDD_REF'!$B$213)/1000</f>
        <v>0.086141</v>
      </c>
      <c r="D52" s="66">
        <f>(D34*'(ne pas modifier) BDD_REF'!$B$211+'RECeff + REIamont (2)'!D50*'(ne pas modifier) BDD_REF'!$B$212+'RECeff + REIamont (2)'!D51*'(ne pas modifier) BDD_REF'!$B$213)/1000</f>
        <v>0</v>
      </c>
      <c r="E52" s="66">
        <f>(E34*'(ne pas modifier) BDD_REF'!$B$211+'RECeff + REIamont (2)'!E50*'(ne pas modifier) BDD_REF'!$B$212+'RECeff + REIamont (2)'!E51*'(ne pas modifier) BDD_REF'!$B$213)/1000</f>
        <v>0</v>
      </c>
      <c r="F52" s="66">
        <f>(F34*'(ne pas modifier) BDD_REF'!$B$211+'RECeff + REIamont (2)'!F50*'(ne pas modifier) BDD_REF'!$B$212+'RECeff + REIamont (2)'!F51*'(ne pas modifier) BDD_REF'!$B$213)/1000</f>
        <v>0</v>
      </c>
      <c r="G52" s="66">
        <f>(G34*'(ne pas modifier) BDD_REF'!$B$211+'RECeff + REIamont (2)'!G50*'(ne pas modifier) BDD_REF'!$B$212+'RECeff + REIamont (2)'!G51*'(ne pas modifier) BDD_REF'!$B$213)/1000</f>
        <v>0</v>
      </c>
      <c r="H52" s="66">
        <f>(H34*'(ne pas modifier) BDD_REF'!$B$211+'RECeff + REIamont (2)'!H50*'(ne pas modifier) BDD_REF'!$B$212+'RECeff + REIamont (2)'!H51*'(ne pas modifier) BDD_REF'!$B$213)/1000</f>
        <v>0</v>
      </c>
      <c r="I52" s="66">
        <f>(I34*'(ne pas modifier) BDD_REF'!$B$211+'RECeff + REIamont (2)'!I50*'(ne pas modifier) BDD_REF'!$B$212+'RECeff + REIamont (2)'!I51*'(ne pas modifier) BDD_REF'!$B$213)/1000</f>
        <v>0</v>
      </c>
      <c r="J52" s="66">
        <f>(J34*'(ne pas modifier) BDD_REF'!$B$211+'RECeff + REIamont (2)'!J50*'(ne pas modifier) BDD_REF'!$B$212+'RECeff + REIamont (2)'!J51*'(ne pas modifier) BDD_REF'!$B$213)/1000</f>
        <v>0</v>
      </c>
      <c r="K52" s="66">
        <f>(K34*'(ne pas modifier) BDD_REF'!$B$211+'RECeff + REIamont (2)'!K50*'(ne pas modifier) BDD_REF'!$B$212+'RECeff + REIamont (2)'!K51*'(ne pas modifier) BDD_REF'!$B$213)/1000</f>
        <v>0</v>
      </c>
      <c r="L52" s="66">
        <f>(L34*'(ne pas modifier) BDD_REF'!$B$211+'RECeff + REIamont (2)'!L50*'(ne pas modifier) BDD_REF'!$B$212+'RECeff + REIamont (2)'!L51*'(ne pas modifier) BDD_REF'!$B$213)/1000</f>
        <v>0</v>
      </c>
      <c r="M52" s="66">
        <f t="shared" si="1"/>
        <v>0.086141</v>
      </c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</row>
    <row r="53" ht="15.75" hidden="1" customHeight="1">
      <c r="A53" s="18" t="s">
        <v>93</v>
      </c>
      <c r="B53" s="30" t="s">
        <v>83</v>
      </c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>
        <f t="shared" si="1"/>
        <v>0</v>
      </c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</row>
    <row r="54" ht="15.75" customHeight="1">
      <c r="A54" s="18"/>
      <c r="B54" s="46" t="s">
        <v>85</v>
      </c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66">
        <f t="shared" si="1"/>
        <v>0</v>
      </c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</row>
    <row r="55" ht="15.75" customHeight="1">
      <c r="A55" s="18"/>
      <c r="B55" s="46" t="s">
        <v>86</v>
      </c>
      <c r="C55" s="39">
        <v>0.72</v>
      </c>
      <c r="D55" s="31"/>
      <c r="E55" s="31"/>
      <c r="F55" s="31"/>
      <c r="G55" s="31"/>
      <c r="H55" s="31"/>
      <c r="I55" s="31"/>
      <c r="J55" s="31"/>
      <c r="K55" s="31"/>
      <c r="L55" s="31"/>
      <c r="M55" s="66">
        <f t="shared" si="1"/>
        <v>0.72</v>
      </c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</row>
    <row r="56" ht="15.75" customHeight="1">
      <c r="A56" s="18"/>
      <c r="B56" s="46" t="s">
        <v>87</v>
      </c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66">
        <f t="shared" si="1"/>
        <v>0</v>
      </c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</row>
    <row r="57" ht="15.75" customHeight="1">
      <c r="A57" s="18"/>
      <c r="B57" s="46" t="s">
        <v>88</v>
      </c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66">
        <f t="shared" si="1"/>
        <v>0</v>
      </c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</row>
    <row r="58" ht="15.75" customHeight="1">
      <c r="A58" s="18"/>
      <c r="B58" s="30" t="s">
        <v>89</v>
      </c>
      <c r="C58" s="66">
        <f>(C54*'(ne pas modifier) BDD_REF'!$B$214+'RECeff + REIamont (2)'!C55*'(ne pas modifier) BDD_REF'!$B$215+'RECeff + REIamont (2)'!C56*'(ne pas modifier) BDD_REF'!$B$216+'RECeff + REIamont (2)'!C57*'(ne pas modifier) BDD_REF'!$B$217)/1000</f>
        <v>0.0064692</v>
      </c>
      <c r="D58" s="66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66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66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66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66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66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66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66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66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66">
        <f t="shared" si="1"/>
        <v>0.0064692</v>
      </c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</row>
    <row r="59" ht="15.75" customHeight="1">
      <c r="A59" s="68"/>
      <c r="B59" s="67" t="s">
        <v>90</v>
      </c>
      <c r="C59" s="69">
        <f t="shared" ref="C59:L59" si="5">C52+C53+C58</f>
        <v>0.0926102</v>
      </c>
      <c r="D59" s="69">
        <f t="shared" si="5"/>
        <v>0</v>
      </c>
      <c r="E59" s="69">
        <f t="shared" si="5"/>
        <v>0</v>
      </c>
      <c r="F59" s="69">
        <f t="shared" si="5"/>
        <v>0</v>
      </c>
      <c r="G59" s="69">
        <f t="shared" si="5"/>
        <v>0</v>
      </c>
      <c r="H59" s="69">
        <f t="shared" si="5"/>
        <v>0</v>
      </c>
      <c r="I59" s="69">
        <f t="shared" si="5"/>
        <v>0</v>
      </c>
      <c r="J59" s="69">
        <f t="shared" si="5"/>
        <v>0</v>
      </c>
      <c r="K59" s="69">
        <f t="shared" si="5"/>
        <v>0</v>
      </c>
      <c r="L59" s="69">
        <f t="shared" si="5"/>
        <v>0</v>
      </c>
      <c r="M59" s="66">
        <f t="shared" si="1"/>
        <v>0.0926102</v>
      </c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</row>
    <row r="60" ht="15.75" customHeight="1">
      <c r="A60" s="68"/>
      <c r="B60" s="71" t="s">
        <v>91</v>
      </c>
      <c r="C60" s="71">
        <f>((C37+C38+C39)/1000*44/28*'(ne pas modifier) BDD_REF'!$B$231)+'RECeff + REIamont (2)'!C49+'RECeff + REIamont (2)'!C59</f>
        <v>0.58626123</v>
      </c>
      <c r="D60" s="71">
        <f>((D37+D38+D39)/1000*44/28*'(ne pas modifier) BDD_REF'!$B$231)+'RECeff + REIamont (2)'!D49+'RECeff + REIamont (2)'!D59</f>
        <v>0</v>
      </c>
      <c r="E60" s="71">
        <f>((E37+E38+E39)/1000*44/28*'(ne pas modifier) BDD_REF'!$B$231)+'RECeff + REIamont (2)'!E49+'RECeff + REIamont (2)'!E59</f>
        <v>0</v>
      </c>
      <c r="F60" s="71">
        <f>((F37+F38+F39)/1000*44/28*'(ne pas modifier) BDD_REF'!$B$231)+'RECeff + REIamont (2)'!F49+'RECeff + REIamont (2)'!F59</f>
        <v>0</v>
      </c>
      <c r="G60" s="71">
        <f>((G37+G38+G39)/1000*44/28*'(ne pas modifier) BDD_REF'!$B$231)+'RECeff + REIamont (2)'!G49+'RECeff + REIamont (2)'!G59</f>
        <v>0</v>
      </c>
      <c r="H60" s="71">
        <f>((H37+H38+H39)/1000*44/28*'(ne pas modifier) BDD_REF'!$B$231)+'RECeff + REIamont (2)'!H49+'RECeff + REIamont (2)'!H59</f>
        <v>0</v>
      </c>
      <c r="I60" s="71">
        <f>((I37+I38+I39)/1000*44/28*'(ne pas modifier) BDD_REF'!$B$231)+'RECeff + REIamont (2)'!I49+'RECeff + REIamont (2)'!I59</f>
        <v>0</v>
      </c>
      <c r="J60" s="71">
        <f>((J37+J38+J39)/1000*44/28*'(ne pas modifier) BDD_REF'!$B$231)+'RECeff + REIamont (2)'!J49+'RECeff + REIamont (2)'!J59</f>
        <v>0</v>
      </c>
      <c r="K60" s="71">
        <f>((K37+K38+K39)/1000*44/28*'(ne pas modifier) BDD_REF'!$B$231)+'RECeff + REIamont (2)'!K49+'RECeff + REIamont (2)'!K59</f>
        <v>0</v>
      </c>
      <c r="L60" s="71">
        <f>((L37+L38+L39)/1000*44/28*'(ne pas modifier) BDD_REF'!$B$231)+'RECeff + REIamont (2)'!L49+'RECeff + REIamont (2)'!L59</f>
        <v>0</v>
      </c>
      <c r="M60" s="71">
        <f t="shared" si="1"/>
        <v>0.58626123</v>
      </c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</row>
    <row r="61" ht="15.75" customHeight="1">
      <c r="A61" s="62" t="s">
        <v>94</v>
      </c>
      <c r="B61" s="46" t="s">
        <v>64</v>
      </c>
      <c r="C61" s="31">
        <v>23.9</v>
      </c>
      <c r="D61" s="31"/>
      <c r="E61" s="31"/>
      <c r="F61" s="31"/>
      <c r="G61" s="31"/>
      <c r="H61" s="31"/>
      <c r="I61" s="31"/>
      <c r="J61" s="31"/>
      <c r="K61" s="31"/>
      <c r="L61" s="31"/>
      <c r="M61" s="66">
        <f t="shared" si="1"/>
        <v>23.9</v>
      </c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</row>
    <row r="62" ht="15.75" customHeight="1">
      <c r="A62" s="18"/>
      <c r="B62" s="46" t="s">
        <v>65</v>
      </c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66">
        <f t="shared" si="1"/>
        <v>0</v>
      </c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</row>
    <row r="63" ht="15.75" customHeight="1">
      <c r="A63" s="18"/>
      <c r="B63" s="46" t="s">
        <v>66</v>
      </c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66">
        <f t="shared" si="1"/>
        <v>0</v>
      </c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</row>
    <row r="64" ht="15.75" customHeight="1">
      <c r="A64" s="18"/>
      <c r="B64" s="67" t="s">
        <v>67</v>
      </c>
      <c r="C64" s="66">
        <f>C61*'(ne pas modifier) BDD_REF'!$B$206 + (C62+C63)*'(ne pas modifier) BDD_REF'!$B$207</f>
        <v>0.3824</v>
      </c>
      <c r="D64" s="66">
        <f>D61*'(ne pas modifier) BDD_REF'!$B$206 + (D62+D63)*'(ne pas modifier) BDD_REF'!$B$207</f>
        <v>0</v>
      </c>
      <c r="E64" s="66">
        <f>E61*'(ne pas modifier) BDD_REF'!$B$206 + (E62+E63)*'(ne pas modifier) BDD_REF'!$B$207</f>
        <v>0</v>
      </c>
      <c r="F64" s="66">
        <f>F61*'(ne pas modifier) BDD_REF'!$B$206 + (F62+F63)*'(ne pas modifier) BDD_REF'!$B$207</f>
        <v>0</v>
      </c>
      <c r="G64" s="66">
        <f>G61*'(ne pas modifier) BDD_REF'!$B$206 + (G62+G63)*'(ne pas modifier) BDD_REF'!$B$207</f>
        <v>0</v>
      </c>
      <c r="H64" s="66">
        <f>H61*'(ne pas modifier) BDD_REF'!$B$206 + (H62+H63)*'(ne pas modifier) BDD_REF'!$B$207</f>
        <v>0</v>
      </c>
      <c r="I64" s="66">
        <f>I61*'(ne pas modifier) BDD_REF'!$B$206 + (I62+I63)*'(ne pas modifier) BDD_REF'!$B$207</f>
        <v>0</v>
      </c>
      <c r="J64" s="66">
        <f>J61*'(ne pas modifier) BDD_REF'!$B$206 + (J62+J63)*'(ne pas modifier) BDD_REF'!$B$207</f>
        <v>0</v>
      </c>
      <c r="K64" s="66">
        <f>K61*'(ne pas modifier) BDD_REF'!$B$206 + (K62+K63)*'(ne pas modifier) BDD_REF'!$B$207</f>
        <v>0</v>
      </c>
      <c r="L64" s="66">
        <f>L61*'(ne pas modifier) BDD_REF'!$B$206 + (L62+L63)*'(ne pas modifier) BDD_REF'!$B$207</f>
        <v>0</v>
      </c>
      <c r="M64" s="66">
        <f t="shared" si="1"/>
        <v>0.3824</v>
      </c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</row>
    <row r="65" ht="15.75" customHeight="1">
      <c r="A65" s="18"/>
      <c r="B65" s="67" t="s">
        <v>68</v>
      </c>
      <c r="C65" s="66">
        <f>((C61*'(ne pas modifier) BDD_REF'!$B$219)+('RECeff + REIamont (2)'!C62+'RECeff + REIamont (2)'!C63)*'(ne pas modifier) BDD_REF'!$B$220)*'(ne pas modifier) BDD_REF'!$B$208</f>
        <v>0.02629</v>
      </c>
      <c r="D65" s="66">
        <f>((D61*'(ne pas modifier) BDD_REF'!$B$219)+('RECeff + REIamont (2)'!D62+'RECeff + REIamont (2)'!D63)*'(ne pas modifier) BDD_REF'!$B$220)*'(ne pas modifier) BDD_REF'!$B$208</f>
        <v>0</v>
      </c>
      <c r="E65" s="66">
        <f>((E61*'(ne pas modifier) BDD_REF'!$B$219)+('RECeff + REIamont (2)'!E62+'RECeff + REIamont (2)'!E63)*'(ne pas modifier) BDD_REF'!$B$220)*'(ne pas modifier) BDD_REF'!$B$208</f>
        <v>0</v>
      </c>
      <c r="F65" s="66">
        <f>((F61*'(ne pas modifier) BDD_REF'!$B$219)+('RECeff + REIamont (2)'!F62+'RECeff + REIamont (2)'!F63)*'(ne pas modifier) BDD_REF'!$B$220)*'(ne pas modifier) BDD_REF'!$B$208</f>
        <v>0</v>
      </c>
      <c r="G65" s="66">
        <f>((G61*'(ne pas modifier) BDD_REF'!$B$219)+('RECeff + REIamont (2)'!G62+'RECeff + REIamont (2)'!G63)*'(ne pas modifier) BDD_REF'!$B$220)*'(ne pas modifier) BDD_REF'!$B$208</f>
        <v>0</v>
      </c>
      <c r="H65" s="66">
        <f>((H61*'(ne pas modifier) BDD_REF'!$B$219)+('RECeff + REIamont (2)'!H62+'RECeff + REIamont (2)'!H63)*'(ne pas modifier) BDD_REF'!$B$220)*'(ne pas modifier) BDD_REF'!$B$208</f>
        <v>0</v>
      </c>
      <c r="I65" s="66">
        <f>((I61*'(ne pas modifier) BDD_REF'!$B$219)+('RECeff + REIamont (2)'!I62+'RECeff + REIamont (2)'!I63)*'(ne pas modifier) BDD_REF'!$B$220)*'(ne pas modifier) BDD_REF'!$B$208</f>
        <v>0</v>
      </c>
      <c r="J65" s="66">
        <f>((J61*'(ne pas modifier) BDD_REF'!$B$219)+('RECeff + REIamont (2)'!J62+'RECeff + REIamont (2)'!J63)*'(ne pas modifier) BDD_REF'!$B$220)*'(ne pas modifier) BDD_REF'!$B$208</f>
        <v>0</v>
      </c>
      <c r="K65" s="66">
        <f>((K61*'(ne pas modifier) BDD_REF'!$B$219)+('RECeff + REIamont (2)'!K62+'RECeff + REIamont (2)'!K63)*'(ne pas modifier) BDD_REF'!$B$220)*'(ne pas modifier) BDD_REF'!$B$208</f>
        <v>0</v>
      </c>
      <c r="L65" s="66">
        <f>((L61*'(ne pas modifier) BDD_REF'!$B$219)+('RECeff + REIamont (2)'!L62+'RECeff + REIamont (2)'!L63)*'(ne pas modifier) BDD_REF'!$B$220)*'(ne pas modifier) BDD_REF'!$B$208</f>
        <v>0</v>
      </c>
      <c r="M65" s="66">
        <f t="shared" si="1"/>
        <v>0.02629</v>
      </c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</row>
    <row r="66" ht="15.75" customHeight="1">
      <c r="A66" s="18"/>
      <c r="B66" s="67" t="s">
        <v>69</v>
      </c>
      <c r="C66" s="66">
        <f>(C61+C62+C63)*'(ne pas modifier) BDD_REF'!$B$221*'(ne pas modifier) BDD_REF'!$B$209</f>
        <v>0.063096</v>
      </c>
      <c r="D66" s="66">
        <f>(D61+D62+D63)*'(ne pas modifier) BDD_REF'!$B$221*'(ne pas modifier) BDD_REF'!$B$209</f>
        <v>0</v>
      </c>
      <c r="E66" s="66">
        <f>(E61+E62+E63)*'(ne pas modifier) BDD_REF'!$B$221*'(ne pas modifier) BDD_REF'!$B$209</f>
        <v>0</v>
      </c>
      <c r="F66" s="66">
        <f>(F61+F62+F63)*'(ne pas modifier) BDD_REF'!$B$221*'(ne pas modifier) BDD_REF'!$B$209</f>
        <v>0</v>
      </c>
      <c r="G66" s="66">
        <f>(G61+G62+G63)*'(ne pas modifier) BDD_REF'!$B$221*'(ne pas modifier) BDD_REF'!$B$209</f>
        <v>0</v>
      </c>
      <c r="H66" s="66">
        <f>(H61+H62+H63)*'(ne pas modifier) BDD_REF'!$B$221*'(ne pas modifier) BDD_REF'!$B$209</f>
        <v>0</v>
      </c>
      <c r="I66" s="66">
        <f>(I61+I62+I63)*'(ne pas modifier) BDD_REF'!$B$221*'(ne pas modifier) BDD_REF'!$B$209</f>
        <v>0</v>
      </c>
      <c r="J66" s="66">
        <f>(J61+J62+J63)*'(ne pas modifier) BDD_REF'!$B$221*'(ne pas modifier) BDD_REF'!$B$209</f>
        <v>0</v>
      </c>
      <c r="K66" s="66">
        <f>(K61+K62+K63)*'(ne pas modifier) BDD_REF'!$B$221*'(ne pas modifier) BDD_REF'!$B$209</f>
        <v>0</v>
      </c>
      <c r="L66" s="66">
        <f>(L61+L62+L63)*'(ne pas modifier) BDD_REF'!$B$221*'(ne pas modifier) BDD_REF'!$B$209</f>
        <v>0</v>
      </c>
      <c r="M66" s="66">
        <f t="shared" si="1"/>
        <v>0.063096</v>
      </c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</row>
    <row r="67" ht="15.75" customHeight="1">
      <c r="A67" s="18"/>
      <c r="B67" s="46" t="s">
        <v>70</v>
      </c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66">
        <f t="shared" si="1"/>
        <v>0</v>
      </c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</row>
    <row r="68" ht="15.75" customHeight="1">
      <c r="A68" s="18"/>
      <c r="B68" s="46" t="s">
        <v>71</v>
      </c>
      <c r="C68" s="39">
        <v>42.2</v>
      </c>
      <c r="D68" s="31"/>
      <c r="E68" s="31"/>
      <c r="F68" s="31"/>
      <c r="G68" s="31"/>
      <c r="H68" s="31"/>
      <c r="I68" s="31"/>
      <c r="J68" s="31"/>
      <c r="K68" s="31"/>
      <c r="L68" s="31"/>
      <c r="M68" s="66">
        <f t="shared" si="1"/>
        <v>42.2</v>
      </c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</row>
    <row r="69" ht="15.75" customHeight="1">
      <c r="A69" s="18"/>
      <c r="B69" s="46" t="s">
        <v>72</v>
      </c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66">
        <f t="shared" si="1"/>
        <v>0</v>
      </c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</row>
    <row r="70" ht="15.75" customHeight="1">
      <c r="A70" s="18"/>
      <c r="B70" s="46" t="s">
        <v>73</v>
      </c>
      <c r="C70" s="31"/>
      <c r="D70" s="31">
        <v>0.0</v>
      </c>
      <c r="E70" s="31">
        <v>0.0</v>
      </c>
      <c r="F70" s="31">
        <v>0.0</v>
      </c>
      <c r="G70" s="31">
        <v>0.0</v>
      </c>
      <c r="H70" s="31">
        <v>0.0</v>
      </c>
      <c r="I70" s="31">
        <v>0.0</v>
      </c>
      <c r="J70" s="31">
        <v>0.0</v>
      </c>
      <c r="K70" s="31">
        <v>0.0</v>
      </c>
      <c r="L70" s="31">
        <v>0.0</v>
      </c>
      <c r="M70" s="66">
        <f t="shared" si="1"/>
        <v>0</v>
      </c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</row>
    <row r="71" ht="15.75" customHeight="1">
      <c r="A71" s="18"/>
      <c r="B71" s="46" t="s">
        <v>74</v>
      </c>
      <c r="C71" s="31"/>
      <c r="D71" s="31">
        <v>0.0</v>
      </c>
      <c r="E71" s="31">
        <v>0.0</v>
      </c>
      <c r="F71" s="31">
        <v>0.0</v>
      </c>
      <c r="G71" s="31">
        <v>0.0</v>
      </c>
      <c r="H71" s="31">
        <v>0.0</v>
      </c>
      <c r="I71" s="31">
        <v>0.0</v>
      </c>
      <c r="J71" s="31">
        <v>0.0</v>
      </c>
      <c r="K71" s="31">
        <v>0.0</v>
      </c>
      <c r="L71" s="31">
        <v>0.0</v>
      </c>
      <c r="M71" s="66">
        <f t="shared" si="1"/>
        <v>0</v>
      </c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</row>
    <row r="72" ht="15.75" customHeight="1">
      <c r="A72" s="18"/>
      <c r="B72" s="46" t="s">
        <v>75</v>
      </c>
      <c r="C72" s="31"/>
      <c r="D72" s="31">
        <v>0.0</v>
      </c>
      <c r="E72" s="31">
        <v>0.0</v>
      </c>
      <c r="F72" s="31">
        <v>0.0</v>
      </c>
      <c r="G72" s="31">
        <v>0.0</v>
      </c>
      <c r="H72" s="31">
        <v>0.0</v>
      </c>
      <c r="I72" s="31">
        <v>0.0</v>
      </c>
      <c r="J72" s="31">
        <v>0.0</v>
      </c>
      <c r="K72" s="31">
        <v>0.0</v>
      </c>
      <c r="L72" s="31">
        <v>0.0</v>
      </c>
      <c r="M72" s="66">
        <f t="shared" si="1"/>
        <v>0</v>
      </c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</row>
    <row r="73" ht="15.75" customHeight="1">
      <c r="A73" s="18"/>
      <c r="B73" s="30" t="s">
        <v>76</v>
      </c>
      <c r="C73" s="66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0.1295962</v>
      </c>
      <c r="D73" s="66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66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66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66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66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66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66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66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66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66">
        <f t="shared" si="1"/>
        <v>0.1295962</v>
      </c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</row>
    <row r="74" ht="15.75" customHeight="1">
      <c r="A74" s="18"/>
      <c r="B74" s="46" t="s">
        <v>77</v>
      </c>
      <c r="C74" s="39">
        <v>125.0</v>
      </c>
      <c r="D74" s="31"/>
      <c r="E74" s="31"/>
      <c r="F74" s="31"/>
      <c r="G74" s="31"/>
      <c r="H74" s="31"/>
      <c r="I74" s="31"/>
      <c r="J74" s="31"/>
      <c r="K74" s="31"/>
      <c r="L74" s="31"/>
      <c r="M74" s="66">
        <f t="shared" si="1"/>
        <v>125</v>
      </c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</row>
    <row r="75" ht="15.75" customHeight="1">
      <c r="A75" s="18"/>
      <c r="B75" s="30" t="s">
        <v>78</v>
      </c>
      <c r="C75" s="66">
        <f>(C74*'(ne pas modifier) BDD_REF'!$B$210)/1000</f>
        <v>0.007125</v>
      </c>
      <c r="D75" s="66">
        <f>(D74*'(ne pas modifier) BDD_REF'!$B$210)/1000</f>
        <v>0</v>
      </c>
      <c r="E75" s="66">
        <f>(E74*'(ne pas modifier) BDD_REF'!$B$210)/1000</f>
        <v>0</v>
      </c>
      <c r="F75" s="66">
        <f>(F74*'(ne pas modifier) BDD_REF'!$B$210)/1000</f>
        <v>0</v>
      </c>
      <c r="G75" s="66">
        <f>(G74*'(ne pas modifier) BDD_REF'!$B$210)/1000</f>
        <v>0</v>
      </c>
      <c r="H75" s="66">
        <f>(H74*'(ne pas modifier) BDD_REF'!$B$210)/1000</f>
        <v>0</v>
      </c>
      <c r="I75" s="66">
        <f>(I74*'(ne pas modifier) BDD_REF'!$B$210)/1000</f>
        <v>0</v>
      </c>
      <c r="J75" s="66">
        <f>(J74*'(ne pas modifier) BDD_REF'!$B$210)/1000</f>
        <v>0</v>
      </c>
      <c r="K75" s="66">
        <f>(K74*'(ne pas modifier) BDD_REF'!$B$210)/1000</f>
        <v>0</v>
      </c>
      <c r="L75" s="66">
        <f>(L74*'(ne pas modifier) BDD_REF'!$B$210)/1000</f>
        <v>0</v>
      </c>
      <c r="M75" s="66">
        <f t="shared" si="1"/>
        <v>0.007125</v>
      </c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</row>
    <row r="76" ht="15.75" customHeight="1">
      <c r="A76" s="68"/>
      <c r="B76" s="67" t="s">
        <v>79</v>
      </c>
      <c r="C76" s="69">
        <f t="shared" ref="C76:L76" si="6">C73+C75</f>
        <v>0.1367212</v>
      </c>
      <c r="D76" s="69">
        <f t="shared" si="6"/>
        <v>0</v>
      </c>
      <c r="E76" s="69">
        <f t="shared" si="6"/>
        <v>0</v>
      </c>
      <c r="F76" s="69">
        <f t="shared" si="6"/>
        <v>0</v>
      </c>
      <c r="G76" s="69">
        <f t="shared" si="6"/>
        <v>0</v>
      </c>
      <c r="H76" s="69">
        <f t="shared" si="6"/>
        <v>0</v>
      </c>
      <c r="I76" s="69">
        <f t="shared" si="6"/>
        <v>0</v>
      </c>
      <c r="J76" s="69">
        <f t="shared" si="6"/>
        <v>0</v>
      </c>
      <c r="K76" s="69">
        <f t="shared" si="6"/>
        <v>0</v>
      </c>
      <c r="L76" s="69">
        <f t="shared" si="6"/>
        <v>0</v>
      </c>
      <c r="M76" s="66">
        <f t="shared" si="1"/>
        <v>0.1367212</v>
      </c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</row>
    <row r="77" ht="15.75" customHeight="1">
      <c r="A77" s="18"/>
      <c r="B77" s="46" t="s">
        <v>80</v>
      </c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66">
        <f t="shared" si="1"/>
        <v>0</v>
      </c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</row>
    <row r="78" ht="15.75" customHeight="1">
      <c r="A78" s="18"/>
      <c r="B78" s="46" t="s">
        <v>81</v>
      </c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66">
        <f t="shared" si="1"/>
        <v>0</v>
      </c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</row>
    <row r="79" ht="15.75" customHeight="1">
      <c r="A79" s="18"/>
      <c r="B79" s="30" t="s">
        <v>82</v>
      </c>
      <c r="C79" s="66">
        <f>(C61*'(ne pas modifier) BDD_REF'!$B$211+'RECeff + REIamont (2)'!C77*'(ne pas modifier) BDD_REF'!$B$212+'RECeff + REIamont (2)'!C78*'(ne pas modifier) BDD_REF'!$B$213)/1000</f>
        <v>0.107789</v>
      </c>
      <c r="D79" s="66">
        <f>(D61*'(ne pas modifier) BDD_REF'!$B$211+'RECeff + REIamont (2)'!D77*'(ne pas modifier) BDD_REF'!$B$212+'RECeff + REIamont (2)'!D78*'(ne pas modifier) BDD_REF'!$B$213)/1000</f>
        <v>0</v>
      </c>
      <c r="E79" s="66">
        <f>(E61*'(ne pas modifier) BDD_REF'!$B$211+'RECeff + REIamont (2)'!E77*'(ne pas modifier) BDD_REF'!$B$212+'RECeff + REIamont (2)'!E78*'(ne pas modifier) BDD_REF'!$B$213)/1000</f>
        <v>0</v>
      </c>
      <c r="F79" s="66">
        <f>(F61*'(ne pas modifier) BDD_REF'!$B$211+'RECeff + REIamont (2)'!F77*'(ne pas modifier) BDD_REF'!$B$212+'RECeff + REIamont (2)'!F78*'(ne pas modifier) BDD_REF'!$B$213)/1000</f>
        <v>0</v>
      </c>
      <c r="G79" s="66">
        <f>(G61*'(ne pas modifier) BDD_REF'!$B$211+'RECeff + REIamont (2)'!G77*'(ne pas modifier) BDD_REF'!$B$212+'RECeff + REIamont (2)'!G78*'(ne pas modifier) BDD_REF'!$B$213)/1000</f>
        <v>0</v>
      </c>
      <c r="H79" s="66">
        <f>(H61*'(ne pas modifier) BDD_REF'!$B$211+'RECeff + REIamont (2)'!H77*'(ne pas modifier) BDD_REF'!$B$212+'RECeff + REIamont (2)'!H78*'(ne pas modifier) BDD_REF'!$B$213)/1000</f>
        <v>0</v>
      </c>
      <c r="I79" s="66">
        <f>(I61*'(ne pas modifier) BDD_REF'!$B$211+'RECeff + REIamont (2)'!I77*'(ne pas modifier) BDD_REF'!$B$212+'RECeff + REIamont (2)'!I78*'(ne pas modifier) BDD_REF'!$B$213)/1000</f>
        <v>0</v>
      </c>
      <c r="J79" s="66">
        <f>(J61*'(ne pas modifier) BDD_REF'!$B$211+'RECeff + REIamont (2)'!J77*'(ne pas modifier) BDD_REF'!$B$212+'RECeff + REIamont (2)'!J78*'(ne pas modifier) BDD_REF'!$B$213)/1000</f>
        <v>0</v>
      </c>
      <c r="K79" s="66">
        <f>(K61*'(ne pas modifier) BDD_REF'!$B$211+'RECeff + REIamont (2)'!K77*'(ne pas modifier) BDD_REF'!$B$212+'RECeff + REIamont (2)'!K78*'(ne pas modifier) BDD_REF'!$B$213)/1000</f>
        <v>0</v>
      </c>
      <c r="L79" s="66">
        <f>(L61*'(ne pas modifier) BDD_REF'!$B$211+'RECeff + REIamont (2)'!L77*'(ne pas modifier) BDD_REF'!$B$212+'RECeff + REIamont (2)'!L78*'(ne pas modifier) BDD_REF'!$B$213)/1000</f>
        <v>0</v>
      </c>
      <c r="M79" s="66">
        <f t="shared" si="1"/>
        <v>0.107789</v>
      </c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</row>
    <row r="80" ht="15.75" hidden="1" customHeight="1">
      <c r="A80" s="18" t="s">
        <v>93</v>
      </c>
      <c r="B80" s="30" t="s">
        <v>83</v>
      </c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>
        <f t="shared" si="1"/>
        <v>0</v>
      </c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</row>
    <row r="81" ht="15.75" customHeight="1">
      <c r="A81" s="18"/>
      <c r="B81" s="46" t="s">
        <v>85</v>
      </c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66">
        <f t="shared" si="1"/>
        <v>0</v>
      </c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</row>
    <row r="82" ht="15.75" customHeight="1">
      <c r="A82" s="18"/>
      <c r="B82" s="46" t="s">
        <v>86</v>
      </c>
      <c r="C82" s="39">
        <v>0.72</v>
      </c>
      <c r="D82" s="31"/>
      <c r="E82" s="31"/>
      <c r="F82" s="31"/>
      <c r="G82" s="31"/>
      <c r="H82" s="31"/>
      <c r="I82" s="31"/>
      <c r="J82" s="31"/>
      <c r="K82" s="31"/>
      <c r="L82" s="31"/>
      <c r="M82" s="66">
        <f t="shared" si="1"/>
        <v>0.72</v>
      </c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</row>
    <row r="83" ht="15.75" customHeight="1">
      <c r="A83" s="18"/>
      <c r="B83" s="46" t="s">
        <v>87</v>
      </c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66">
        <f t="shared" si="1"/>
        <v>0</v>
      </c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</row>
    <row r="84" ht="15.75" customHeight="1">
      <c r="A84" s="18"/>
      <c r="B84" s="46" t="s">
        <v>88</v>
      </c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66">
        <f t="shared" si="1"/>
        <v>0</v>
      </c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</row>
    <row r="85" ht="15.75" customHeight="1">
      <c r="A85" s="18"/>
      <c r="B85" s="30" t="s">
        <v>89</v>
      </c>
      <c r="C85" s="66">
        <f>(C81*'(ne pas modifier) BDD_REF'!$B$214+'RECeff + REIamont (2)'!C82*'(ne pas modifier) BDD_REF'!$B$215+'RECeff + REIamont (2)'!C83*'(ne pas modifier) BDD_REF'!$B$216+'RECeff + REIamont (2)'!C84*'(ne pas modifier) BDD_REF'!$B$217)/1000</f>
        <v>0.0064692</v>
      </c>
      <c r="D85" s="66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66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66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66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66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66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66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66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66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66">
        <f t="shared" si="1"/>
        <v>0.0064692</v>
      </c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</row>
    <row r="86" ht="15.75" customHeight="1">
      <c r="A86" s="68"/>
      <c r="B86" s="67" t="s">
        <v>90</v>
      </c>
      <c r="C86" s="69">
        <f t="shared" ref="C86:L86" si="7">C79+C80+C85</f>
        <v>0.1142582</v>
      </c>
      <c r="D86" s="69">
        <f t="shared" si="7"/>
        <v>0</v>
      </c>
      <c r="E86" s="69">
        <f t="shared" si="7"/>
        <v>0</v>
      </c>
      <c r="F86" s="69">
        <f t="shared" si="7"/>
        <v>0</v>
      </c>
      <c r="G86" s="69">
        <f t="shared" si="7"/>
        <v>0</v>
      </c>
      <c r="H86" s="69">
        <f t="shared" si="7"/>
        <v>0</v>
      </c>
      <c r="I86" s="69">
        <f t="shared" si="7"/>
        <v>0</v>
      </c>
      <c r="J86" s="69">
        <f t="shared" si="7"/>
        <v>0</v>
      </c>
      <c r="K86" s="69">
        <f t="shared" si="7"/>
        <v>0</v>
      </c>
      <c r="L86" s="69">
        <f t="shared" si="7"/>
        <v>0</v>
      </c>
      <c r="M86" s="66">
        <f t="shared" si="1"/>
        <v>0.1142582</v>
      </c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</row>
    <row r="87" ht="15.75" customHeight="1">
      <c r="A87" s="68"/>
      <c r="B87" s="71" t="s">
        <v>91</v>
      </c>
      <c r="C87" s="71">
        <f>((C64+C65+C66)/1000*44/28*'(ne pas modifier) BDD_REF'!$B$231)+'RECeff + REIamont (2)'!C76+'RECeff + REIamont (2)'!C86</f>
        <v>0.44744457</v>
      </c>
      <c r="D87" s="71">
        <f>((D64+D65+D66)/1000*44/28*'(ne pas modifier) BDD_REF'!$B$231)+'RECeff + REIamont (2)'!D76+'RECeff + REIamont (2)'!D86</f>
        <v>0</v>
      </c>
      <c r="E87" s="71">
        <f>((E64+E65+E66)/1000*44/28*'(ne pas modifier) BDD_REF'!$B$231)+'RECeff + REIamont (2)'!E76+'RECeff + REIamont (2)'!E86</f>
        <v>0</v>
      </c>
      <c r="F87" s="71">
        <f>((F64+F65+F66)/1000*44/28*'(ne pas modifier) BDD_REF'!$B$231)+'RECeff + REIamont (2)'!F76+'RECeff + REIamont (2)'!F86</f>
        <v>0</v>
      </c>
      <c r="G87" s="71">
        <f>((G64+G65+G66)/1000*44/28*'(ne pas modifier) BDD_REF'!$B$231)+'RECeff + REIamont (2)'!G76+'RECeff + REIamont (2)'!G86</f>
        <v>0</v>
      </c>
      <c r="H87" s="71">
        <f>((H64+H65+H66)/1000*44/28*'(ne pas modifier) BDD_REF'!$B$231)+'RECeff + REIamont (2)'!H76+'RECeff + REIamont (2)'!H86</f>
        <v>0</v>
      </c>
      <c r="I87" s="71">
        <f>((I64+I65+I66)/1000*44/28*'(ne pas modifier) BDD_REF'!$B$231)+'RECeff + REIamont (2)'!I76+'RECeff + REIamont (2)'!I86</f>
        <v>0</v>
      </c>
      <c r="J87" s="71">
        <f>((J64+J65+J66)/1000*44/28*'(ne pas modifier) BDD_REF'!$B$231)+'RECeff + REIamont (2)'!J76+'RECeff + REIamont (2)'!J86</f>
        <v>0</v>
      </c>
      <c r="K87" s="71">
        <f>((K64+K65+K66)/1000*44/28*'(ne pas modifier) BDD_REF'!$B$231)+'RECeff + REIamont (2)'!K76+'RECeff + REIamont (2)'!K86</f>
        <v>0</v>
      </c>
      <c r="L87" s="71">
        <f>((L64+L65+L66)/1000*44/28*'(ne pas modifier) BDD_REF'!$B$231)+'RECeff + REIamont (2)'!L76+'RECeff + REIamont (2)'!L86</f>
        <v>0</v>
      </c>
      <c r="M87" s="71">
        <f t="shared" si="1"/>
        <v>0.44744457</v>
      </c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</row>
    <row r="88" ht="15.75" customHeight="1">
      <c r="A88" s="62" t="s">
        <v>95</v>
      </c>
      <c r="B88" s="46" t="s">
        <v>64</v>
      </c>
      <c r="C88" s="39">
        <v>38.19</v>
      </c>
      <c r="D88" s="31"/>
      <c r="E88" s="31"/>
      <c r="F88" s="31"/>
      <c r="G88" s="31"/>
      <c r="H88" s="31"/>
      <c r="I88" s="31"/>
      <c r="J88" s="31"/>
      <c r="K88" s="31"/>
      <c r="L88" s="31"/>
      <c r="M88" s="66">
        <f t="shared" si="1"/>
        <v>38.19</v>
      </c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</row>
    <row r="89" ht="15.75" customHeight="1">
      <c r="A89" s="18"/>
      <c r="B89" s="46" t="s">
        <v>65</v>
      </c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66">
        <f t="shared" si="1"/>
        <v>0</v>
      </c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</row>
    <row r="90" ht="15.75" customHeight="1">
      <c r="A90" s="18"/>
      <c r="B90" s="46" t="s">
        <v>66</v>
      </c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66">
        <f t="shared" si="1"/>
        <v>0</v>
      </c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</row>
    <row r="91" ht="15.75" customHeight="1">
      <c r="A91" s="18"/>
      <c r="B91" s="67" t="s">
        <v>67</v>
      </c>
      <c r="C91" s="66">
        <f>C88*'(ne pas modifier) BDD_REF'!$B$206 + (C89+C90)*'(ne pas modifier) BDD_REF'!$B$207</f>
        <v>0.61104</v>
      </c>
      <c r="D91" s="66">
        <f>D88*'(ne pas modifier) BDD_REF'!$B$206 + (D89+D90)*'(ne pas modifier) BDD_REF'!$B$207</f>
        <v>0</v>
      </c>
      <c r="E91" s="66">
        <f>E88*'(ne pas modifier) BDD_REF'!$B$206 + (E89+E90)*'(ne pas modifier) BDD_REF'!$B$207</f>
        <v>0</v>
      </c>
      <c r="F91" s="66">
        <f>F88*'(ne pas modifier) BDD_REF'!$B$206 + (F89+F90)*'(ne pas modifier) BDD_REF'!$B$207</f>
        <v>0</v>
      </c>
      <c r="G91" s="66">
        <f>G88*'(ne pas modifier) BDD_REF'!$B$206 + (G89+G90)*'(ne pas modifier) BDD_REF'!$B$207</f>
        <v>0</v>
      </c>
      <c r="H91" s="66">
        <f>H88*'(ne pas modifier) BDD_REF'!$B$206 + (H89+H90)*'(ne pas modifier) BDD_REF'!$B$207</f>
        <v>0</v>
      </c>
      <c r="I91" s="66">
        <f>I88*'(ne pas modifier) BDD_REF'!$B$206 + (I89+I90)*'(ne pas modifier) BDD_REF'!$B$207</f>
        <v>0</v>
      </c>
      <c r="J91" s="66">
        <f>J88*'(ne pas modifier) BDD_REF'!$B$206 + (J89+J90)*'(ne pas modifier) BDD_REF'!$B$207</f>
        <v>0</v>
      </c>
      <c r="K91" s="66">
        <f>K88*'(ne pas modifier) BDD_REF'!$B$206 + (K89+K90)*'(ne pas modifier) BDD_REF'!$B$207</f>
        <v>0</v>
      </c>
      <c r="L91" s="66">
        <f>L88*'(ne pas modifier) BDD_REF'!$B$206 + (L89+L90)*'(ne pas modifier) BDD_REF'!$B$207</f>
        <v>0</v>
      </c>
      <c r="M91" s="66">
        <f t="shared" si="1"/>
        <v>0.61104</v>
      </c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</row>
    <row r="92" ht="15.75" customHeight="1">
      <c r="A92" s="18"/>
      <c r="B92" s="67" t="s">
        <v>68</v>
      </c>
      <c r="C92" s="66">
        <f>((C88*'(ne pas modifier) BDD_REF'!$B$219)+('RECeff + REIamont (2)'!C89+'RECeff + REIamont (2)'!C90)*'(ne pas modifier) BDD_REF'!$B$220)*'(ne pas modifier) BDD_REF'!$B$208</f>
        <v>0.042009</v>
      </c>
      <c r="D92" s="66">
        <f>((D88*'(ne pas modifier) BDD_REF'!$B$219)+('RECeff + REIamont (2)'!D89+'RECeff + REIamont (2)'!D90)*'(ne pas modifier) BDD_REF'!$B$220)*'(ne pas modifier) BDD_REF'!$B$208</f>
        <v>0</v>
      </c>
      <c r="E92" s="66">
        <f>((E88*'(ne pas modifier) BDD_REF'!$B$219)+('RECeff + REIamont (2)'!E89+'RECeff + REIamont (2)'!E90)*'(ne pas modifier) BDD_REF'!$B$220)*'(ne pas modifier) BDD_REF'!$B$208</f>
        <v>0</v>
      </c>
      <c r="F92" s="66">
        <f>((F88*'(ne pas modifier) BDD_REF'!$B$219)+('RECeff + REIamont (2)'!F89+'RECeff + REIamont (2)'!F90)*'(ne pas modifier) BDD_REF'!$B$220)*'(ne pas modifier) BDD_REF'!$B$208</f>
        <v>0</v>
      </c>
      <c r="G92" s="66">
        <f>((G88*'(ne pas modifier) BDD_REF'!$B$219)+('RECeff + REIamont (2)'!G89+'RECeff + REIamont (2)'!G90)*'(ne pas modifier) BDD_REF'!$B$220)*'(ne pas modifier) BDD_REF'!$B$208</f>
        <v>0</v>
      </c>
      <c r="H92" s="66">
        <f>((H88*'(ne pas modifier) BDD_REF'!$B$219)+('RECeff + REIamont (2)'!H89+'RECeff + REIamont (2)'!H90)*'(ne pas modifier) BDD_REF'!$B$220)*'(ne pas modifier) BDD_REF'!$B$208</f>
        <v>0</v>
      </c>
      <c r="I92" s="66">
        <f>((I88*'(ne pas modifier) BDD_REF'!$B$219)+('RECeff + REIamont (2)'!I89+'RECeff + REIamont (2)'!I90)*'(ne pas modifier) BDD_REF'!$B$220)*'(ne pas modifier) BDD_REF'!$B$208</f>
        <v>0</v>
      </c>
      <c r="J92" s="66">
        <f>((J88*'(ne pas modifier) BDD_REF'!$B$219)+('RECeff + REIamont (2)'!J89+'RECeff + REIamont (2)'!J90)*'(ne pas modifier) BDD_REF'!$B$220)*'(ne pas modifier) BDD_REF'!$B$208</f>
        <v>0</v>
      </c>
      <c r="K92" s="66">
        <f>((K88*'(ne pas modifier) BDD_REF'!$B$219)+('RECeff + REIamont (2)'!K89+'RECeff + REIamont (2)'!K90)*'(ne pas modifier) BDD_REF'!$B$220)*'(ne pas modifier) BDD_REF'!$B$208</f>
        <v>0</v>
      </c>
      <c r="L92" s="66">
        <f>((L88*'(ne pas modifier) BDD_REF'!$B$219)+('RECeff + REIamont (2)'!L89+'RECeff + REIamont (2)'!L90)*'(ne pas modifier) BDD_REF'!$B$220)*'(ne pas modifier) BDD_REF'!$B$208</f>
        <v>0</v>
      </c>
      <c r="M92" s="66">
        <f t="shared" si="1"/>
        <v>0.042009</v>
      </c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</row>
    <row r="93" ht="15.75" customHeight="1">
      <c r="A93" s="18"/>
      <c r="B93" s="67" t="s">
        <v>69</v>
      </c>
      <c r="C93" s="66">
        <f>(C88+C89+C90)*'(ne pas modifier) BDD_REF'!$B$221*'(ne pas modifier) BDD_REF'!$B$209</f>
        <v>0.1008216</v>
      </c>
      <c r="D93" s="66">
        <f>(D88+D89+D90)*'(ne pas modifier) BDD_REF'!$B$221*'(ne pas modifier) BDD_REF'!$B$209</f>
        <v>0</v>
      </c>
      <c r="E93" s="66">
        <f>(E88+E89+E90)*'(ne pas modifier) BDD_REF'!$B$221*'(ne pas modifier) BDD_REF'!$B$209</f>
        <v>0</v>
      </c>
      <c r="F93" s="66">
        <f>(F88+F89+F90)*'(ne pas modifier) BDD_REF'!$B$221*'(ne pas modifier) BDD_REF'!$B$209</f>
        <v>0</v>
      </c>
      <c r="G93" s="66">
        <f>(G88+G89+G90)*'(ne pas modifier) BDD_REF'!$B$221*'(ne pas modifier) BDD_REF'!$B$209</f>
        <v>0</v>
      </c>
      <c r="H93" s="66">
        <f>(H88+H89+H90)*'(ne pas modifier) BDD_REF'!$B$221*'(ne pas modifier) BDD_REF'!$B$209</f>
        <v>0</v>
      </c>
      <c r="I93" s="66">
        <f>(I88+I89+I90)*'(ne pas modifier) BDD_REF'!$B$221*'(ne pas modifier) BDD_REF'!$B$209</f>
        <v>0</v>
      </c>
      <c r="J93" s="66">
        <f>(J88+J89+J90)*'(ne pas modifier) BDD_REF'!$B$221*'(ne pas modifier) BDD_REF'!$B$209</f>
        <v>0</v>
      </c>
      <c r="K93" s="66">
        <f>(K88+K89+K90)*'(ne pas modifier) BDD_REF'!$B$221*'(ne pas modifier) BDD_REF'!$B$209</f>
        <v>0</v>
      </c>
      <c r="L93" s="66">
        <f>(L88+L89+L90)*'(ne pas modifier) BDD_REF'!$B$221*'(ne pas modifier) BDD_REF'!$B$209</f>
        <v>0</v>
      </c>
      <c r="M93" s="66">
        <f t="shared" si="1"/>
        <v>0.1008216</v>
      </c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</row>
    <row r="94" ht="15.75" customHeight="1">
      <c r="A94" s="18"/>
      <c r="B94" s="46" t="s">
        <v>70</v>
      </c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66">
        <f t="shared" si="1"/>
        <v>0</v>
      </c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</row>
    <row r="95" ht="15.75" customHeight="1">
      <c r="A95" s="18"/>
      <c r="B95" s="46" t="s">
        <v>71</v>
      </c>
      <c r="C95" s="39">
        <v>44.4</v>
      </c>
      <c r="D95" s="31"/>
      <c r="E95" s="31"/>
      <c r="F95" s="31"/>
      <c r="G95" s="31"/>
      <c r="H95" s="31"/>
      <c r="I95" s="31"/>
      <c r="J95" s="31"/>
      <c r="K95" s="31"/>
      <c r="L95" s="31"/>
      <c r="M95" s="66">
        <f t="shared" si="1"/>
        <v>44.4</v>
      </c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</row>
    <row r="96" ht="15.75" customHeight="1">
      <c r="A96" s="18"/>
      <c r="B96" s="46" t="s">
        <v>72</v>
      </c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66">
        <f t="shared" si="1"/>
        <v>0</v>
      </c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</row>
    <row r="97" ht="15.75" customHeight="1">
      <c r="A97" s="18"/>
      <c r="B97" s="46" t="s">
        <v>73</v>
      </c>
      <c r="C97" s="31"/>
      <c r="D97" s="31">
        <v>0.0</v>
      </c>
      <c r="E97" s="31">
        <v>0.0</v>
      </c>
      <c r="F97" s="31">
        <v>0.0</v>
      </c>
      <c r="G97" s="31">
        <v>0.0</v>
      </c>
      <c r="H97" s="31">
        <v>0.0</v>
      </c>
      <c r="I97" s="31">
        <v>0.0</v>
      </c>
      <c r="J97" s="31">
        <v>0.0</v>
      </c>
      <c r="K97" s="31">
        <v>0.0</v>
      </c>
      <c r="L97" s="31">
        <v>0.0</v>
      </c>
      <c r="M97" s="66">
        <f t="shared" si="1"/>
        <v>0</v>
      </c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</row>
    <row r="98" ht="15.75" customHeight="1">
      <c r="A98" s="18"/>
      <c r="B98" s="46" t="s">
        <v>74</v>
      </c>
      <c r="C98" s="31"/>
      <c r="D98" s="31">
        <v>0.0</v>
      </c>
      <c r="E98" s="31">
        <v>0.0</v>
      </c>
      <c r="F98" s="31">
        <v>0.0</v>
      </c>
      <c r="G98" s="31">
        <v>0.0</v>
      </c>
      <c r="H98" s="31">
        <v>0.0</v>
      </c>
      <c r="I98" s="31">
        <v>0.0</v>
      </c>
      <c r="J98" s="31">
        <v>0.0</v>
      </c>
      <c r="K98" s="31">
        <v>0.0</v>
      </c>
      <c r="L98" s="31">
        <v>0.0</v>
      </c>
      <c r="M98" s="66">
        <f t="shared" si="1"/>
        <v>0</v>
      </c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</row>
    <row r="99" ht="15.75" customHeight="1">
      <c r="A99" s="18"/>
      <c r="B99" s="46" t="s">
        <v>75</v>
      </c>
      <c r="C99" s="31"/>
      <c r="D99" s="31">
        <v>0.0</v>
      </c>
      <c r="E99" s="31">
        <v>0.0</v>
      </c>
      <c r="F99" s="31">
        <v>0.0</v>
      </c>
      <c r="G99" s="31">
        <v>0.0</v>
      </c>
      <c r="H99" s="31">
        <v>0.0</v>
      </c>
      <c r="I99" s="31">
        <v>0.0</v>
      </c>
      <c r="J99" s="31">
        <v>0.0</v>
      </c>
      <c r="K99" s="31">
        <v>0.0</v>
      </c>
      <c r="L99" s="31">
        <v>0.0</v>
      </c>
      <c r="M99" s="66">
        <f t="shared" si="1"/>
        <v>0</v>
      </c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</row>
    <row r="100" ht="15.75" customHeight="1">
      <c r="A100" s="18"/>
      <c r="B100" s="30" t="s">
        <v>76</v>
      </c>
      <c r="C100" s="66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0.1363524</v>
      </c>
      <c r="D100" s="66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66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66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66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66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66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66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66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66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66">
        <f t="shared" si="1"/>
        <v>0.1363524</v>
      </c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</row>
    <row r="101" ht="15.75" customHeight="1">
      <c r="A101" s="18"/>
      <c r="B101" s="46" t="s">
        <v>77</v>
      </c>
      <c r="C101" s="39">
        <v>125.0</v>
      </c>
      <c r="D101" s="31"/>
      <c r="E101" s="31"/>
      <c r="F101" s="31"/>
      <c r="G101" s="31"/>
      <c r="H101" s="31"/>
      <c r="I101" s="31"/>
      <c r="J101" s="31"/>
      <c r="K101" s="31"/>
      <c r="L101" s="31"/>
      <c r="M101" s="66">
        <f t="shared" si="1"/>
        <v>125</v>
      </c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</row>
    <row r="102" ht="15.75" customHeight="1">
      <c r="A102" s="18"/>
      <c r="B102" s="30" t="s">
        <v>78</v>
      </c>
      <c r="C102" s="66">
        <f>(C101*'(ne pas modifier) BDD_REF'!$B$210)/1000</f>
        <v>0.007125</v>
      </c>
      <c r="D102" s="66">
        <f>(D101*'(ne pas modifier) BDD_REF'!$B$210)/1000</f>
        <v>0</v>
      </c>
      <c r="E102" s="66">
        <f>(E101*'(ne pas modifier) BDD_REF'!$B$210)/1000</f>
        <v>0</v>
      </c>
      <c r="F102" s="66">
        <f>(F101*'(ne pas modifier) BDD_REF'!$B$210)/1000</f>
        <v>0</v>
      </c>
      <c r="G102" s="66">
        <f>(G101*'(ne pas modifier) BDD_REF'!$B$210)/1000</f>
        <v>0</v>
      </c>
      <c r="H102" s="66">
        <f>(H101*'(ne pas modifier) BDD_REF'!$B$210)/1000</f>
        <v>0</v>
      </c>
      <c r="I102" s="66">
        <f>(I101*'(ne pas modifier) BDD_REF'!$B$210)/1000</f>
        <v>0</v>
      </c>
      <c r="J102" s="66">
        <f>(J101*'(ne pas modifier) BDD_REF'!$B$210)/1000</f>
        <v>0</v>
      </c>
      <c r="K102" s="66">
        <f>(K101*'(ne pas modifier) BDD_REF'!$B$210)/1000</f>
        <v>0</v>
      </c>
      <c r="L102" s="66">
        <f>(L101*'(ne pas modifier) BDD_REF'!$B$210)/1000</f>
        <v>0</v>
      </c>
      <c r="M102" s="66">
        <f t="shared" si="1"/>
        <v>0.007125</v>
      </c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</row>
    <row r="103" ht="15.75" customHeight="1">
      <c r="A103" s="68"/>
      <c r="B103" s="67" t="s">
        <v>79</v>
      </c>
      <c r="C103" s="69">
        <f t="shared" ref="C103:L103" si="8">C100+C102</f>
        <v>0.1434774</v>
      </c>
      <c r="D103" s="69">
        <f t="shared" si="8"/>
        <v>0</v>
      </c>
      <c r="E103" s="69">
        <f t="shared" si="8"/>
        <v>0</v>
      </c>
      <c r="F103" s="69">
        <f t="shared" si="8"/>
        <v>0</v>
      </c>
      <c r="G103" s="69">
        <f t="shared" si="8"/>
        <v>0</v>
      </c>
      <c r="H103" s="69">
        <f t="shared" si="8"/>
        <v>0</v>
      </c>
      <c r="I103" s="69">
        <f t="shared" si="8"/>
        <v>0</v>
      </c>
      <c r="J103" s="69">
        <f t="shared" si="8"/>
        <v>0</v>
      </c>
      <c r="K103" s="69">
        <f t="shared" si="8"/>
        <v>0</v>
      </c>
      <c r="L103" s="69">
        <f t="shared" si="8"/>
        <v>0</v>
      </c>
      <c r="M103" s="66">
        <f t="shared" si="1"/>
        <v>0.1434774</v>
      </c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</row>
    <row r="104" ht="15.75" customHeight="1">
      <c r="A104" s="18"/>
      <c r="B104" s="46" t="s">
        <v>80</v>
      </c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66">
        <f t="shared" si="1"/>
        <v>0</v>
      </c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</row>
    <row r="105" ht="15.75" customHeight="1">
      <c r="A105" s="18"/>
      <c r="B105" s="46" t="s">
        <v>81</v>
      </c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66">
        <f t="shared" si="1"/>
        <v>0</v>
      </c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</row>
    <row r="106" ht="15.75" customHeight="1">
      <c r="A106" s="18"/>
      <c r="B106" s="30" t="s">
        <v>82</v>
      </c>
      <c r="C106" s="66">
        <f>(C88*'(ne pas modifier) BDD_REF'!$B$211+'RECeff + REIamont (2)'!C104*'(ne pas modifier) BDD_REF'!$B$212+'RECeff + REIamont (2)'!C105*'(ne pas modifier) BDD_REF'!$B$213)/1000</f>
        <v>0.1722369</v>
      </c>
      <c r="D106" s="66">
        <f>(D88*'(ne pas modifier) BDD_REF'!$B$211+'RECeff + REIamont (2)'!D104*'(ne pas modifier) BDD_REF'!$B$212+'RECeff + REIamont (2)'!D105*'(ne pas modifier) BDD_REF'!$B$213)/1000</f>
        <v>0</v>
      </c>
      <c r="E106" s="66">
        <f>(E88*'(ne pas modifier) BDD_REF'!$B$211+'RECeff + REIamont (2)'!E104*'(ne pas modifier) BDD_REF'!$B$212+'RECeff + REIamont (2)'!E105*'(ne pas modifier) BDD_REF'!$B$213)/1000</f>
        <v>0</v>
      </c>
      <c r="F106" s="66">
        <f>(F88*'(ne pas modifier) BDD_REF'!$B$211+'RECeff + REIamont (2)'!F104*'(ne pas modifier) BDD_REF'!$B$212+'RECeff + REIamont (2)'!F105*'(ne pas modifier) BDD_REF'!$B$213)/1000</f>
        <v>0</v>
      </c>
      <c r="G106" s="66">
        <f>(G88*'(ne pas modifier) BDD_REF'!$B$211+'RECeff + REIamont (2)'!G104*'(ne pas modifier) BDD_REF'!$B$212+'RECeff + REIamont (2)'!G105*'(ne pas modifier) BDD_REF'!$B$213)/1000</f>
        <v>0</v>
      </c>
      <c r="H106" s="66">
        <f>(H88*'(ne pas modifier) BDD_REF'!$B$211+'RECeff + REIamont (2)'!H104*'(ne pas modifier) BDD_REF'!$B$212+'RECeff + REIamont (2)'!H105*'(ne pas modifier) BDD_REF'!$B$213)/1000</f>
        <v>0</v>
      </c>
      <c r="I106" s="66">
        <f>(I88*'(ne pas modifier) BDD_REF'!$B$211+'RECeff + REIamont (2)'!I104*'(ne pas modifier) BDD_REF'!$B$212+'RECeff + REIamont (2)'!I105*'(ne pas modifier) BDD_REF'!$B$213)/1000</f>
        <v>0</v>
      </c>
      <c r="J106" s="66">
        <f>(J88*'(ne pas modifier) BDD_REF'!$B$211+'RECeff + REIamont (2)'!J104*'(ne pas modifier) BDD_REF'!$B$212+'RECeff + REIamont (2)'!J105*'(ne pas modifier) BDD_REF'!$B$213)/1000</f>
        <v>0</v>
      </c>
      <c r="K106" s="66">
        <f>(K88*'(ne pas modifier) BDD_REF'!$B$211+'RECeff + REIamont (2)'!K104*'(ne pas modifier) BDD_REF'!$B$212+'RECeff + REIamont (2)'!K105*'(ne pas modifier) BDD_REF'!$B$213)/1000</f>
        <v>0</v>
      </c>
      <c r="L106" s="66">
        <f>(L88*'(ne pas modifier) BDD_REF'!$B$211+'RECeff + REIamont (2)'!L104*'(ne pas modifier) BDD_REF'!$B$212+'RECeff + REIamont (2)'!L105*'(ne pas modifier) BDD_REF'!$B$213)/1000</f>
        <v>0</v>
      </c>
      <c r="M106" s="66">
        <f t="shared" si="1"/>
        <v>0.1722369</v>
      </c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</row>
    <row r="107" ht="15.75" hidden="1" customHeight="1">
      <c r="A107" s="18" t="s">
        <v>93</v>
      </c>
      <c r="B107" s="30" t="s">
        <v>83</v>
      </c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>
        <f t="shared" si="1"/>
        <v>0</v>
      </c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</row>
    <row r="108" ht="15.75" customHeight="1">
      <c r="A108" s="18"/>
      <c r="B108" s="46" t="s">
        <v>85</v>
      </c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66">
        <f t="shared" si="1"/>
        <v>0</v>
      </c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</row>
    <row r="109" ht="15.75" customHeight="1">
      <c r="A109" s="18"/>
      <c r="B109" s="46" t="s">
        <v>86</v>
      </c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66">
        <f t="shared" si="1"/>
        <v>0</v>
      </c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</row>
    <row r="110" ht="15.75" customHeight="1">
      <c r="A110" s="18"/>
      <c r="B110" s="46" t="s">
        <v>87</v>
      </c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66">
        <f t="shared" si="1"/>
        <v>0</v>
      </c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</row>
    <row r="111" ht="15.75" customHeight="1">
      <c r="A111" s="18"/>
      <c r="B111" s="46" t="s">
        <v>88</v>
      </c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66">
        <f t="shared" si="1"/>
        <v>0</v>
      </c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</row>
    <row r="112" ht="15.75" customHeight="1">
      <c r="A112" s="18"/>
      <c r="B112" s="30" t="s">
        <v>89</v>
      </c>
      <c r="C112" s="66">
        <f>(C108*'(ne pas modifier) BDD_REF'!$B$214+'RECeff + REIamont (2)'!C109*'(ne pas modifier) BDD_REF'!$B$215+'RECeff + REIamont (2)'!C110*'(ne pas modifier) BDD_REF'!$B$216+'RECeff + REIamont (2)'!C111*'(ne pas modifier) BDD_REF'!$B$217)/1000</f>
        <v>0</v>
      </c>
      <c r="D112" s="66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66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66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66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66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66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66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66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66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66">
        <f t="shared" si="1"/>
        <v>0</v>
      </c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</row>
    <row r="113" ht="15.75" customHeight="1">
      <c r="A113" s="68"/>
      <c r="B113" s="67" t="s">
        <v>90</v>
      </c>
      <c r="C113" s="69">
        <f t="shared" ref="C113:L113" si="9">C106+C107+C112</f>
        <v>0.1722369</v>
      </c>
      <c r="D113" s="69">
        <f t="shared" si="9"/>
        <v>0</v>
      </c>
      <c r="E113" s="69">
        <f t="shared" si="9"/>
        <v>0</v>
      </c>
      <c r="F113" s="69">
        <f t="shared" si="9"/>
        <v>0</v>
      </c>
      <c r="G113" s="69">
        <f t="shared" si="9"/>
        <v>0</v>
      </c>
      <c r="H113" s="69">
        <f t="shared" si="9"/>
        <v>0</v>
      </c>
      <c r="I113" s="69">
        <f t="shared" si="9"/>
        <v>0</v>
      </c>
      <c r="J113" s="69">
        <f t="shared" si="9"/>
        <v>0</v>
      </c>
      <c r="K113" s="69">
        <f t="shared" si="9"/>
        <v>0</v>
      </c>
      <c r="L113" s="69">
        <f t="shared" si="9"/>
        <v>0</v>
      </c>
      <c r="M113" s="66">
        <f t="shared" si="1"/>
        <v>0.1722369</v>
      </c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</row>
    <row r="114" ht="15.75" customHeight="1">
      <c r="A114" s="68"/>
      <c r="B114" s="71" t="s">
        <v>91</v>
      </c>
      <c r="C114" s="71">
        <f>((C91+C92+C93)/1000*44/28*'(ne pas modifier) BDD_REF'!$B$231)+'RECeff + REIamont (2)'!C103+'RECeff + REIamont (2)'!C113</f>
        <v>0.629647557</v>
      </c>
      <c r="D114" s="71">
        <f>((D91+D92+D93)/1000*44/28*'(ne pas modifier) BDD_REF'!$B$231)+'RECeff + REIamont (2)'!D103+'RECeff + REIamont (2)'!D113</f>
        <v>0</v>
      </c>
      <c r="E114" s="71">
        <f>((E91+E92+E93)/1000*44/28*'(ne pas modifier) BDD_REF'!$B$231)+'RECeff + REIamont (2)'!E103+'RECeff + REIamont (2)'!E113</f>
        <v>0</v>
      </c>
      <c r="F114" s="71">
        <f>((F91+F92+F93)/1000*44/28*'(ne pas modifier) BDD_REF'!$B$231)+'RECeff + REIamont (2)'!F103+'RECeff + REIamont (2)'!F113</f>
        <v>0</v>
      </c>
      <c r="G114" s="71">
        <f>((G91+G92+G93)/1000*44/28*'(ne pas modifier) BDD_REF'!$B$231)+'RECeff + REIamont (2)'!G103+'RECeff + REIamont (2)'!G113</f>
        <v>0</v>
      </c>
      <c r="H114" s="71">
        <f>((H91+H92+H93)/1000*44/28*'(ne pas modifier) BDD_REF'!$B$231)+'RECeff + REIamont (2)'!H103+'RECeff + REIamont (2)'!H113</f>
        <v>0</v>
      </c>
      <c r="I114" s="71">
        <f>((I91+I92+I93)/1000*44/28*'(ne pas modifier) BDD_REF'!$B$231)+'RECeff + REIamont (2)'!I103+'RECeff + REIamont (2)'!I113</f>
        <v>0</v>
      </c>
      <c r="J114" s="71">
        <f>((J91+J92+J93)/1000*44/28*'(ne pas modifier) BDD_REF'!$B$231)+'RECeff + REIamont (2)'!J103+'RECeff + REIamont (2)'!J113</f>
        <v>0</v>
      </c>
      <c r="K114" s="71">
        <f>((K91+K92+K93)/1000*44/28*'(ne pas modifier) BDD_REF'!$B$231)+'RECeff + REIamont (2)'!K103+'RECeff + REIamont (2)'!K113</f>
        <v>0</v>
      </c>
      <c r="L114" s="71">
        <f>((L91+L92+L93)/1000*44/28*'(ne pas modifier) BDD_REF'!$B$231)+'RECeff + REIamont (2)'!L103+'RECeff + REIamont (2)'!L113</f>
        <v>0</v>
      </c>
      <c r="M114" s="71">
        <f t="shared" si="1"/>
        <v>0.629647557</v>
      </c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</row>
    <row r="115" ht="15.75" customHeight="1">
      <c r="A115" s="62" t="s">
        <v>96</v>
      </c>
      <c r="B115" s="46" t="s">
        <v>64</v>
      </c>
      <c r="C115" s="39">
        <v>57.3</v>
      </c>
      <c r="D115" s="31"/>
      <c r="E115" s="31"/>
      <c r="F115" s="31"/>
      <c r="G115" s="31"/>
      <c r="H115" s="31"/>
      <c r="I115" s="31"/>
      <c r="J115" s="31"/>
      <c r="K115" s="31"/>
      <c r="L115" s="31"/>
      <c r="M115" s="66">
        <f t="shared" si="1"/>
        <v>57.3</v>
      </c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</row>
    <row r="116" ht="15.75" customHeight="1">
      <c r="A116" s="18"/>
      <c r="B116" s="46" t="s">
        <v>65</v>
      </c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66">
        <f t="shared" si="1"/>
        <v>0</v>
      </c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</row>
    <row r="117" ht="15.75" customHeight="1">
      <c r="A117" s="18"/>
      <c r="B117" s="46" t="s">
        <v>66</v>
      </c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66">
        <f t="shared" si="1"/>
        <v>0</v>
      </c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</row>
    <row r="118" ht="15.75" customHeight="1">
      <c r="A118" s="18"/>
      <c r="B118" s="67" t="s">
        <v>67</v>
      </c>
      <c r="C118" s="66">
        <f>C115*'(ne pas modifier) BDD_REF'!$B$206 + (C116+C117)*'(ne pas modifier) BDD_REF'!$B$207</f>
        <v>0.9168</v>
      </c>
      <c r="D118" s="66">
        <f>D115*'(ne pas modifier) BDD_REF'!$B$206 + (D116+D117)*'(ne pas modifier) BDD_REF'!$B$207</f>
        <v>0</v>
      </c>
      <c r="E118" s="66">
        <f>E115*'(ne pas modifier) BDD_REF'!$B$206 + (E116+E117)*'(ne pas modifier) BDD_REF'!$B$207</f>
        <v>0</v>
      </c>
      <c r="F118" s="66">
        <f>F115*'(ne pas modifier) BDD_REF'!$B$206 + (F116+F117)*'(ne pas modifier) BDD_REF'!$B$207</f>
        <v>0</v>
      </c>
      <c r="G118" s="66">
        <f>G115*'(ne pas modifier) BDD_REF'!$B$206 + (G116+G117)*'(ne pas modifier) BDD_REF'!$B$207</f>
        <v>0</v>
      </c>
      <c r="H118" s="66">
        <f>H115*'(ne pas modifier) BDD_REF'!$B$206 + (H116+H117)*'(ne pas modifier) BDD_REF'!$B$207</f>
        <v>0</v>
      </c>
      <c r="I118" s="66">
        <f>I115*'(ne pas modifier) BDD_REF'!$B$206 + (I116+I117)*'(ne pas modifier) BDD_REF'!$B$207</f>
        <v>0</v>
      </c>
      <c r="J118" s="66">
        <f>J115*'(ne pas modifier) BDD_REF'!$B$206 + (J116+J117)*'(ne pas modifier) BDD_REF'!$B$207</f>
        <v>0</v>
      </c>
      <c r="K118" s="66">
        <f>K115*'(ne pas modifier) BDD_REF'!$B$206 + (K116+K117)*'(ne pas modifier) BDD_REF'!$B$207</f>
        <v>0</v>
      </c>
      <c r="L118" s="66">
        <f>L115*'(ne pas modifier) BDD_REF'!$B$206 + (L116+L117)*'(ne pas modifier) BDD_REF'!$B$207</f>
        <v>0</v>
      </c>
      <c r="M118" s="66">
        <f t="shared" si="1"/>
        <v>0.9168</v>
      </c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</row>
    <row r="119" ht="15.75" customHeight="1">
      <c r="A119" s="18"/>
      <c r="B119" s="67" t="s">
        <v>68</v>
      </c>
      <c r="C119" s="66">
        <f>((C115*'(ne pas modifier) BDD_REF'!$B$219)+('RECeff + REIamont (2)'!C116+'RECeff + REIamont (2)'!C117)*'(ne pas modifier) BDD_REF'!$B$220)*'(ne pas modifier) BDD_REF'!$B$208</f>
        <v>0.06303</v>
      </c>
      <c r="D119" s="66">
        <f>((D115*'(ne pas modifier) BDD_REF'!$B$219)+('RECeff + REIamont (2)'!D116+'RECeff + REIamont (2)'!D117)*'(ne pas modifier) BDD_REF'!$B$220)*'(ne pas modifier) BDD_REF'!$B$208</f>
        <v>0</v>
      </c>
      <c r="E119" s="66">
        <f>((E115*'(ne pas modifier) BDD_REF'!$B$219)+('RECeff + REIamont (2)'!E116+'RECeff + REIamont (2)'!E117)*'(ne pas modifier) BDD_REF'!$B$220)*'(ne pas modifier) BDD_REF'!$B$208</f>
        <v>0</v>
      </c>
      <c r="F119" s="66">
        <f>((F115*'(ne pas modifier) BDD_REF'!$B$219)+('RECeff + REIamont (2)'!F116+'RECeff + REIamont (2)'!F117)*'(ne pas modifier) BDD_REF'!$B$220)*'(ne pas modifier) BDD_REF'!$B$208</f>
        <v>0</v>
      </c>
      <c r="G119" s="66">
        <f>((G115*'(ne pas modifier) BDD_REF'!$B$219)+('RECeff + REIamont (2)'!G116+'RECeff + REIamont (2)'!G117)*'(ne pas modifier) BDD_REF'!$B$220)*'(ne pas modifier) BDD_REF'!$B$208</f>
        <v>0</v>
      </c>
      <c r="H119" s="66">
        <f>((H115*'(ne pas modifier) BDD_REF'!$B$219)+('RECeff + REIamont (2)'!H116+'RECeff + REIamont (2)'!H117)*'(ne pas modifier) BDD_REF'!$B$220)*'(ne pas modifier) BDD_REF'!$B$208</f>
        <v>0</v>
      </c>
      <c r="I119" s="66">
        <f>((I115*'(ne pas modifier) BDD_REF'!$B$219)+('RECeff + REIamont (2)'!I116+'RECeff + REIamont (2)'!I117)*'(ne pas modifier) BDD_REF'!$B$220)*'(ne pas modifier) BDD_REF'!$B$208</f>
        <v>0</v>
      </c>
      <c r="J119" s="66">
        <f>((J115*'(ne pas modifier) BDD_REF'!$B$219)+('RECeff + REIamont (2)'!J116+'RECeff + REIamont (2)'!J117)*'(ne pas modifier) BDD_REF'!$B$220)*'(ne pas modifier) BDD_REF'!$B$208</f>
        <v>0</v>
      </c>
      <c r="K119" s="66">
        <f>((K115*'(ne pas modifier) BDD_REF'!$B$219)+('RECeff + REIamont (2)'!K116+'RECeff + REIamont (2)'!K117)*'(ne pas modifier) BDD_REF'!$B$220)*'(ne pas modifier) BDD_REF'!$B$208</f>
        <v>0</v>
      </c>
      <c r="L119" s="66">
        <f>((L115*'(ne pas modifier) BDD_REF'!$B$219)+('RECeff + REIamont (2)'!L116+'RECeff + REIamont (2)'!L117)*'(ne pas modifier) BDD_REF'!$B$220)*'(ne pas modifier) BDD_REF'!$B$208</f>
        <v>0</v>
      </c>
      <c r="M119" s="66">
        <f t="shared" si="1"/>
        <v>0.06303</v>
      </c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</row>
    <row r="120" ht="15.75" customHeight="1">
      <c r="A120" s="18"/>
      <c r="B120" s="67" t="s">
        <v>69</v>
      </c>
      <c r="C120" s="66">
        <f>(C115+C116+C117)*'(ne pas modifier) BDD_REF'!$B$221*'(ne pas modifier) BDD_REF'!$B$209</f>
        <v>0.151272</v>
      </c>
      <c r="D120" s="66">
        <f>(D115+D116+D117)*'(ne pas modifier) BDD_REF'!$B$221*'(ne pas modifier) BDD_REF'!$B$209</f>
        <v>0</v>
      </c>
      <c r="E120" s="66">
        <f>(E115+E116+E117)*'(ne pas modifier) BDD_REF'!$B$221*'(ne pas modifier) BDD_REF'!$B$209</f>
        <v>0</v>
      </c>
      <c r="F120" s="66">
        <f>(F115+F116+F117)*'(ne pas modifier) BDD_REF'!$B$221*'(ne pas modifier) BDD_REF'!$B$209</f>
        <v>0</v>
      </c>
      <c r="G120" s="66">
        <f>(G115+G116+G117)*'(ne pas modifier) BDD_REF'!$B$221*'(ne pas modifier) BDD_REF'!$B$209</f>
        <v>0</v>
      </c>
      <c r="H120" s="66">
        <f>(H115+H116+H117)*'(ne pas modifier) BDD_REF'!$B$221*'(ne pas modifier) BDD_REF'!$B$209</f>
        <v>0</v>
      </c>
      <c r="I120" s="66">
        <f>(I115+I116+I117)*'(ne pas modifier) BDD_REF'!$B$221*'(ne pas modifier) BDD_REF'!$B$209</f>
        <v>0</v>
      </c>
      <c r="J120" s="66">
        <f>(J115+J116+J117)*'(ne pas modifier) BDD_REF'!$B$221*'(ne pas modifier) BDD_REF'!$B$209</f>
        <v>0</v>
      </c>
      <c r="K120" s="66">
        <f>(K115+K116+K117)*'(ne pas modifier) BDD_REF'!$B$221*'(ne pas modifier) BDD_REF'!$B$209</f>
        <v>0</v>
      </c>
      <c r="L120" s="66">
        <f>(L115+L116+L117)*'(ne pas modifier) BDD_REF'!$B$221*'(ne pas modifier) BDD_REF'!$B$209</f>
        <v>0</v>
      </c>
      <c r="M120" s="66">
        <f t="shared" si="1"/>
        <v>0.151272</v>
      </c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</row>
    <row r="121" ht="15.75" customHeight="1">
      <c r="A121" s="18"/>
      <c r="B121" s="46" t="s">
        <v>70</v>
      </c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66">
        <f t="shared" si="1"/>
        <v>0</v>
      </c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</row>
    <row r="122" ht="15.75" customHeight="1">
      <c r="A122" s="18"/>
      <c r="B122" s="46" t="s">
        <v>71</v>
      </c>
      <c r="C122" s="39">
        <v>44.4</v>
      </c>
      <c r="D122" s="31"/>
      <c r="E122" s="31"/>
      <c r="F122" s="31"/>
      <c r="G122" s="31"/>
      <c r="H122" s="31"/>
      <c r="I122" s="31"/>
      <c r="J122" s="31"/>
      <c r="K122" s="31"/>
      <c r="L122" s="31"/>
      <c r="M122" s="66">
        <f t="shared" si="1"/>
        <v>44.4</v>
      </c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</row>
    <row r="123" ht="15.75" customHeight="1">
      <c r="A123" s="18"/>
      <c r="B123" s="46" t="s">
        <v>72</v>
      </c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66">
        <f t="shared" si="1"/>
        <v>0</v>
      </c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</row>
    <row r="124" ht="15.75" customHeight="1">
      <c r="A124" s="18"/>
      <c r="B124" s="46" t="s">
        <v>73</v>
      </c>
      <c r="C124" s="31"/>
      <c r="D124" s="31">
        <v>0.0</v>
      </c>
      <c r="E124" s="31">
        <v>0.0</v>
      </c>
      <c r="F124" s="31">
        <v>0.0</v>
      </c>
      <c r="G124" s="31">
        <v>0.0</v>
      </c>
      <c r="H124" s="31">
        <v>0.0</v>
      </c>
      <c r="I124" s="31">
        <v>0.0</v>
      </c>
      <c r="J124" s="31">
        <v>0.0</v>
      </c>
      <c r="K124" s="31">
        <v>0.0</v>
      </c>
      <c r="L124" s="31">
        <v>0.0</v>
      </c>
      <c r="M124" s="66">
        <f t="shared" si="1"/>
        <v>0</v>
      </c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</row>
    <row r="125" ht="15.75" customHeight="1">
      <c r="A125" s="18"/>
      <c r="B125" s="46" t="s">
        <v>74</v>
      </c>
      <c r="C125" s="31"/>
      <c r="D125" s="31">
        <v>0.0</v>
      </c>
      <c r="E125" s="31">
        <v>0.0</v>
      </c>
      <c r="F125" s="31">
        <v>0.0</v>
      </c>
      <c r="G125" s="31">
        <v>0.0</v>
      </c>
      <c r="H125" s="31">
        <v>0.0</v>
      </c>
      <c r="I125" s="31">
        <v>0.0</v>
      </c>
      <c r="J125" s="31">
        <v>0.0</v>
      </c>
      <c r="K125" s="31">
        <v>0.0</v>
      </c>
      <c r="L125" s="31">
        <v>0.0</v>
      </c>
      <c r="M125" s="66">
        <f t="shared" si="1"/>
        <v>0</v>
      </c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</row>
    <row r="126" ht="15.75" customHeight="1">
      <c r="A126" s="18"/>
      <c r="B126" s="46" t="s">
        <v>75</v>
      </c>
      <c r="C126" s="31"/>
      <c r="D126" s="31">
        <v>0.0</v>
      </c>
      <c r="E126" s="31">
        <v>0.0</v>
      </c>
      <c r="F126" s="31">
        <v>0.0</v>
      </c>
      <c r="G126" s="31">
        <v>0.0</v>
      </c>
      <c r="H126" s="31">
        <v>0.0</v>
      </c>
      <c r="I126" s="31">
        <v>0.0</v>
      </c>
      <c r="J126" s="31">
        <v>0.0</v>
      </c>
      <c r="K126" s="31">
        <v>0.0</v>
      </c>
      <c r="L126" s="31">
        <v>0.0</v>
      </c>
      <c r="M126" s="66">
        <f t="shared" si="1"/>
        <v>0</v>
      </c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</row>
    <row r="127" ht="15.75" customHeight="1">
      <c r="A127" s="18"/>
      <c r="B127" s="30" t="s">
        <v>76</v>
      </c>
      <c r="C127" s="66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0.1363524</v>
      </c>
      <c r="D127" s="66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66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66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66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66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66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66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66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66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66">
        <f t="shared" si="1"/>
        <v>0.1363524</v>
      </c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</row>
    <row r="128" ht="15.75" customHeight="1">
      <c r="A128" s="18"/>
      <c r="B128" s="46" t="s">
        <v>77</v>
      </c>
      <c r="C128" s="39">
        <v>125.0</v>
      </c>
      <c r="D128" s="31"/>
      <c r="E128" s="31"/>
      <c r="F128" s="31"/>
      <c r="G128" s="31"/>
      <c r="H128" s="31"/>
      <c r="I128" s="31"/>
      <c r="J128" s="31"/>
      <c r="K128" s="31"/>
      <c r="L128" s="31"/>
      <c r="M128" s="66">
        <f t="shared" si="1"/>
        <v>125</v>
      </c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</row>
    <row r="129" ht="15.75" customHeight="1">
      <c r="A129" s="18"/>
      <c r="B129" s="30" t="s">
        <v>78</v>
      </c>
      <c r="C129" s="66">
        <f>(C128*'(ne pas modifier) BDD_REF'!$B$210)/1000</f>
        <v>0.007125</v>
      </c>
      <c r="D129" s="66">
        <f>(D128*'(ne pas modifier) BDD_REF'!$B$210)/1000</f>
        <v>0</v>
      </c>
      <c r="E129" s="66">
        <f>(E128*'(ne pas modifier) BDD_REF'!$B$210)/1000</f>
        <v>0</v>
      </c>
      <c r="F129" s="66">
        <f>(F128*'(ne pas modifier) BDD_REF'!$B$210)/1000</f>
        <v>0</v>
      </c>
      <c r="G129" s="66">
        <f>(G128*'(ne pas modifier) BDD_REF'!$B$210)/1000</f>
        <v>0</v>
      </c>
      <c r="H129" s="66">
        <f>(H128*'(ne pas modifier) BDD_REF'!$B$210)/1000</f>
        <v>0</v>
      </c>
      <c r="I129" s="66">
        <f>(I128*'(ne pas modifier) BDD_REF'!$B$210)/1000</f>
        <v>0</v>
      </c>
      <c r="J129" s="66">
        <f>(J128*'(ne pas modifier) BDD_REF'!$B$210)/1000</f>
        <v>0</v>
      </c>
      <c r="K129" s="66">
        <f>(K128*'(ne pas modifier) BDD_REF'!$B$210)/1000</f>
        <v>0</v>
      </c>
      <c r="L129" s="66">
        <f>(L128*'(ne pas modifier) BDD_REF'!$B$210)/1000</f>
        <v>0</v>
      </c>
      <c r="M129" s="66">
        <f t="shared" si="1"/>
        <v>0.007125</v>
      </c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</row>
    <row r="130" ht="15.75" customHeight="1">
      <c r="A130" s="68"/>
      <c r="B130" s="67" t="s">
        <v>79</v>
      </c>
      <c r="C130" s="69">
        <f t="shared" ref="C130:L130" si="10">C127+C129</f>
        <v>0.1434774</v>
      </c>
      <c r="D130" s="69">
        <f t="shared" si="10"/>
        <v>0</v>
      </c>
      <c r="E130" s="69">
        <f t="shared" si="10"/>
        <v>0</v>
      </c>
      <c r="F130" s="69">
        <f t="shared" si="10"/>
        <v>0</v>
      </c>
      <c r="G130" s="69">
        <f t="shared" si="10"/>
        <v>0</v>
      </c>
      <c r="H130" s="69">
        <f t="shared" si="10"/>
        <v>0</v>
      </c>
      <c r="I130" s="69">
        <f t="shared" si="10"/>
        <v>0</v>
      </c>
      <c r="J130" s="69">
        <f t="shared" si="10"/>
        <v>0</v>
      </c>
      <c r="K130" s="69">
        <f t="shared" si="10"/>
        <v>0</v>
      </c>
      <c r="L130" s="69">
        <f t="shared" si="10"/>
        <v>0</v>
      </c>
      <c r="M130" s="66">
        <f t="shared" si="1"/>
        <v>0.1434774</v>
      </c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</row>
    <row r="131" ht="15.75" customHeight="1">
      <c r="A131" s="18"/>
      <c r="B131" s="46" t="s">
        <v>80</v>
      </c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66">
        <f t="shared" si="1"/>
        <v>0</v>
      </c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</row>
    <row r="132" ht="15.75" customHeight="1">
      <c r="A132" s="18"/>
      <c r="B132" s="46" t="s">
        <v>81</v>
      </c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66">
        <f t="shared" si="1"/>
        <v>0</v>
      </c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</row>
    <row r="133" ht="15.75" customHeight="1">
      <c r="A133" s="18"/>
      <c r="B133" s="30" t="s">
        <v>82</v>
      </c>
      <c r="C133" s="66">
        <f>(C115*'(ne pas modifier) BDD_REF'!$B$211+'RECeff + REIamont (2)'!C131*'(ne pas modifier) BDD_REF'!$B$212+'RECeff + REIamont (2)'!C132*'(ne pas modifier) BDD_REF'!$B$213)/1000</f>
        <v>0.258423</v>
      </c>
      <c r="D133" s="66">
        <f>(D115*'(ne pas modifier) BDD_REF'!$B$211+'RECeff + REIamont (2)'!D131*'(ne pas modifier) BDD_REF'!$B$212+'RECeff + REIamont (2)'!D132*'(ne pas modifier) BDD_REF'!$B$213)/1000</f>
        <v>0</v>
      </c>
      <c r="E133" s="66">
        <f>(E115*'(ne pas modifier) BDD_REF'!$B$211+'RECeff + REIamont (2)'!E131*'(ne pas modifier) BDD_REF'!$B$212+'RECeff + REIamont (2)'!E132*'(ne pas modifier) BDD_REF'!$B$213)/1000</f>
        <v>0</v>
      </c>
      <c r="F133" s="66">
        <f>(F115*'(ne pas modifier) BDD_REF'!$B$211+'RECeff + REIamont (2)'!F131*'(ne pas modifier) BDD_REF'!$B$212+'RECeff + REIamont (2)'!F132*'(ne pas modifier) BDD_REF'!$B$213)/1000</f>
        <v>0</v>
      </c>
      <c r="G133" s="66">
        <f>(G115*'(ne pas modifier) BDD_REF'!$B$211+'RECeff + REIamont (2)'!G131*'(ne pas modifier) BDD_REF'!$B$212+'RECeff + REIamont (2)'!G132*'(ne pas modifier) BDD_REF'!$B$213)/1000</f>
        <v>0</v>
      </c>
      <c r="H133" s="66">
        <f>(H115*'(ne pas modifier) BDD_REF'!$B$211+'RECeff + REIamont (2)'!H131*'(ne pas modifier) BDD_REF'!$B$212+'RECeff + REIamont (2)'!H132*'(ne pas modifier) BDD_REF'!$B$213)/1000</f>
        <v>0</v>
      </c>
      <c r="I133" s="66">
        <f>(I115*'(ne pas modifier) BDD_REF'!$B$211+'RECeff + REIamont (2)'!I131*'(ne pas modifier) BDD_REF'!$B$212+'RECeff + REIamont (2)'!I132*'(ne pas modifier) BDD_REF'!$B$213)/1000</f>
        <v>0</v>
      </c>
      <c r="J133" s="66">
        <f>(J115*'(ne pas modifier) BDD_REF'!$B$211+'RECeff + REIamont (2)'!J131*'(ne pas modifier) BDD_REF'!$B$212+'RECeff + REIamont (2)'!J132*'(ne pas modifier) BDD_REF'!$B$213)/1000</f>
        <v>0</v>
      </c>
      <c r="K133" s="66">
        <f>(K115*'(ne pas modifier) BDD_REF'!$B$211+'RECeff + REIamont (2)'!K131*'(ne pas modifier) BDD_REF'!$B$212+'RECeff + REIamont (2)'!K132*'(ne pas modifier) BDD_REF'!$B$213)/1000</f>
        <v>0</v>
      </c>
      <c r="L133" s="66">
        <f>(L115*'(ne pas modifier) BDD_REF'!$B$211+'RECeff + REIamont (2)'!L131*'(ne pas modifier) BDD_REF'!$B$212+'RECeff + REIamont (2)'!L132*'(ne pas modifier) BDD_REF'!$B$213)/1000</f>
        <v>0</v>
      </c>
      <c r="M133" s="66">
        <f t="shared" si="1"/>
        <v>0.258423</v>
      </c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</row>
    <row r="134" ht="15.75" hidden="1" customHeight="1">
      <c r="A134" s="18" t="s">
        <v>93</v>
      </c>
      <c r="B134" s="30" t="s">
        <v>83</v>
      </c>
      <c r="C134" s="66"/>
      <c r="D134" s="66"/>
      <c r="E134" s="66"/>
      <c r="F134" s="66"/>
      <c r="G134" s="66"/>
      <c r="H134" s="66"/>
      <c r="I134" s="66"/>
      <c r="J134" s="66"/>
      <c r="K134" s="66"/>
      <c r="L134" s="66"/>
      <c r="M134" s="66">
        <f t="shared" si="1"/>
        <v>0</v>
      </c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</row>
    <row r="135" ht="15.75" customHeight="1">
      <c r="A135" s="18"/>
      <c r="B135" s="46" t="s">
        <v>85</v>
      </c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66">
        <f t="shared" si="1"/>
        <v>0</v>
      </c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</row>
    <row r="136" ht="15.75" customHeight="1">
      <c r="A136" s="18"/>
      <c r="B136" s="46" t="s">
        <v>86</v>
      </c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66">
        <f t="shared" si="1"/>
        <v>0</v>
      </c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</row>
    <row r="137" ht="15.75" customHeight="1">
      <c r="A137" s="18"/>
      <c r="B137" s="46" t="s">
        <v>87</v>
      </c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66">
        <f t="shared" si="1"/>
        <v>0</v>
      </c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</row>
    <row r="138" ht="15.75" customHeight="1">
      <c r="A138" s="18"/>
      <c r="B138" s="46" t="s">
        <v>88</v>
      </c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66">
        <f t="shared" si="1"/>
        <v>0</v>
      </c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</row>
    <row r="139" ht="15.75" customHeight="1">
      <c r="A139" s="18"/>
      <c r="B139" s="30" t="s">
        <v>89</v>
      </c>
      <c r="C139" s="66">
        <f>(C135*'(ne pas modifier) BDD_REF'!$B$214+'RECeff + REIamont (2)'!C136*'(ne pas modifier) BDD_REF'!$B$215+'RECeff + REIamont (2)'!C137*'(ne pas modifier) BDD_REF'!$B$216+'RECeff + REIamont (2)'!C138*'(ne pas modifier) BDD_REF'!$B$217)/1000</f>
        <v>0</v>
      </c>
      <c r="D139" s="66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66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66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66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66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66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66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66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66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66">
        <f t="shared" si="1"/>
        <v>0</v>
      </c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</row>
    <row r="140" ht="15.75" customHeight="1">
      <c r="A140" s="68"/>
      <c r="B140" s="67" t="s">
        <v>90</v>
      </c>
      <c r="C140" s="69">
        <f t="shared" ref="C140:L140" si="11">C133+C134+C139</f>
        <v>0.258423</v>
      </c>
      <c r="D140" s="69">
        <f t="shared" si="11"/>
        <v>0</v>
      </c>
      <c r="E140" s="69">
        <f t="shared" si="11"/>
        <v>0</v>
      </c>
      <c r="F140" s="69">
        <f t="shared" si="11"/>
        <v>0</v>
      </c>
      <c r="G140" s="69">
        <f t="shared" si="11"/>
        <v>0</v>
      </c>
      <c r="H140" s="69">
        <f t="shared" si="11"/>
        <v>0</v>
      </c>
      <c r="I140" s="69">
        <f t="shared" si="11"/>
        <v>0</v>
      </c>
      <c r="J140" s="69">
        <f t="shared" si="11"/>
        <v>0</v>
      </c>
      <c r="K140" s="69">
        <f t="shared" si="11"/>
        <v>0</v>
      </c>
      <c r="L140" s="69">
        <f t="shared" si="11"/>
        <v>0</v>
      </c>
      <c r="M140" s="66">
        <f t="shared" si="1"/>
        <v>0.258423</v>
      </c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</row>
    <row r="141" ht="15.75" customHeight="1">
      <c r="A141" s="68"/>
      <c r="B141" s="71" t="s">
        <v>91</v>
      </c>
      <c r="C141" s="71">
        <f>((C118+C119+C120)/1000*44/28*'(ne pas modifier) BDD_REF'!$B$231)+'RECeff + REIamont (2)'!C130+'RECeff + REIamont (2)'!C140</f>
        <v>0.87292359</v>
      </c>
      <c r="D141" s="71">
        <f>((D118+D119+D120)/1000*44/28*'(ne pas modifier) BDD_REF'!$B$231)+'RECeff + REIamont (2)'!D130+'RECeff + REIamont (2)'!D140</f>
        <v>0</v>
      </c>
      <c r="E141" s="71">
        <f>((E118+E119+E120)/1000*44/28*'(ne pas modifier) BDD_REF'!$B$231)+'RECeff + REIamont (2)'!E130+'RECeff + REIamont (2)'!E140</f>
        <v>0</v>
      </c>
      <c r="F141" s="71">
        <f>((F118+F119+F120)/1000*44/28*'(ne pas modifier) BDD_REF'!$B$231)+'RECeff + REIamont (2)'!F130+'RECeff + REIamont (2)'!F140</f>
        <v>0</v>
      </c>
      <c r="G141" s="71">
        <f>((G118+G119+G120)/1000*44/28*'(ne pas modifier) BDD_REF'!$B$231)+'RECeff + REIamont (2)'!G130+'RECeff + REIamont (2)'!G140</f>
        <v>0</v>
      </c>
      <c r="H141" s="71">
        <f>((H118+H119+H120)/1000*44/28*'(ne pas modifier) BDD_REF'!$B$231)+'RECeff + REIamont (2)'!H130+'RECeff + REIamont (2)'!H140</f>
        <v>0</v>
      </c>
      <c r="I141" s="71">
        <f>((I118+I119+I120)/1000*44/28*'(ne pas modifier) BDD_REF'!$B$231)+'RECeff + REIamont (2)'!I130+'RECeff + REIamont (2)'!I140</f>
        <v>0</v>
      </c>
      <c r="J141" s="71">
        <f>((J118+J119+J120)/1000*44/28*'(ne pas modifier) BDD_REF'!$B$231)+'RECeff + REIamont (2)'!J130+'RECeff + REIamont (2)'!J140</f>
        <v>0</v>
      </c>
      <c r="K141" s="71">
        <f>((K118+K119+K120)/1000*44/28*'(ne pas modifier) BDD_REF'!$B$231)+'RECeff + REIamont (2)'!K130+'RECeff + REIamont (2)'!K140</f>
        <v>0</v>
      </c>
      <c r="L141" s="71">
        <f>((L118+L119+L120)/1000*44/28*'(ne pas modifier) BDD_REF'!$B$231)+'RECeff + REIamont (2)'!L130+'RECeff + REIamont (2)'!L140</f>
        <v>0</v>
      </c>
      <c r="M141" s="71">
        <f t="shared" si="1"/>
        <v>0.87292359</v>
      </c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</row>
    <row r="142" ht="15.75" customHeight="1">
      <c r="A142" s="18"/>
      <c r="B142" s="72" t="s">
        <v>97</v>
      </c>
      <c r="C142" s="72">
        <f t="shared" ref="C142:L142" si="12">C33+C60+C87+C114+C141</f>
        <v>3.842551637</v>
      </c>
      <c r="D142" s="72">
        <f t="shared" si="12"/>
        <v>0</v>
      </c>
      <c r="E142" s="72">
        <f t="shared" si="12"/>
        <v>0</v>
      </c>
      <c r="F142" s="72">
        <f t="shared" si="12"/>
        <v>0</v>
      </c>
      <c r="G142" s="72">
        <f t="shared" si="12"/>
        <v>0</v>
      </c>
      <c r="H142" s="72">
        <f t="shared" si="12"/>
        <v>0</v>
      </c>
      <c r="I142" s="72">
        <f t="shared" si="12"/>
        <v>0</v>
      </c>
      <c r="J142" s="72">
        <f t="shared" si="12"/>
        <v>0</v>
      </c>
      <c r="K142" s="72">
        <f t="shared" si="12"/>
        <v>0</v>
      </c>
      <c r="L142" s="72">
        <f t="shared" si="12"/>
        <v>0</v>
      </c>
      <c r="M142" s="72">
        <f t="shared" si="1"/>
        <v>3.842551637</v>
      </c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</row>
    <row r="143" ht="15.75" customHeight="1">
      <c r="A143" s="18"/>
      <c r="B143" s="72" t="s">
        <v>98</v>
      </c>
      <c r="C143" s="72">
        <f t="shared" ref="C143:L143" si="13">(C142-C5*5)</f>
        <v>-0.1353429801</v>
      </c>
      <c r="D143" s="72">
        <f t="shared" si="13"/>
        <v>0</v>
      </c>
      <c r="E143" s="72">
        <f t="shared" si="13"/>
        <v>0</v>
      </c>
      <c r="F143" s="72">
        <f t="shared" si="13"/>
        <v>0</v>
      </c>
      <c r="G143" s="72">
        <f t="shared" si="13"/>
        <v>0</v>
      </c>
      <c r="H143" s="72">
        <f t="shared" si="13"/>
        <v>0</v>
      </c>
      <c r="I143" s="72">
        <f t="shared" si="13"/>
        <v>0</v>
      </c>
      <c r="J143" s="72">
        <f t="shared" si="13"/>
        <v>0</v>
      </c>
      <c r="K143" s="72">
        <f t="shared" si="13"/>
        <v>0</v>
      </c>
      <c r="L143" s="72">
        <f t="shared" si="13"/>
        <v>0</v>
      </c>
      <c r="M143" s="72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</row>
    <row r="144" ht="15.75" customHeight="1">
      <c r="A144" s="18"/>
      <c r="B144" s="73" t="s">
        <v>99</v>
      </c>
      <c r="C144" s="73">
        <f>C143*'Eligibilité_projet'!B8</f>
        <v>-0.4872347285</v>
      </c>
      <c r="D144" s="73">
        <f>D143*'Eligibilité_projet'!C8</f>
        <v>0</v>
      </c>
      <c r="E144" s="73">
        <f>E143*'Eligibilité_projet'!D8</f>
        <v>0</v>
      </c>
      <c r="F144" s="73">
        <f>F143*'Eligibilité_projet'!E8</f>
        <v>0</v>
      </c>
      <c r="G144" s="73">
        <f>G143*'Eligibilité_projet'!F8</f>
        <v>0</v>
      </c>
      <c r="H144" s="73">
        <f>H143*'Eligibilité_projet'!G8</f>
        <v>0</v>
      </c>
      <c r="I144" s="73">
        <f>I143*'Eligibilité_projet'!H8</f>
        <v>0</v>
      </c>
      <c r="J144" s="73">
        <f>J143*'Eligibilité_projet'!I8</f>
        <v>0</v>
      </c>
      <c r="K144" s="73">
        <f>K143*'Eligibilité_projet'!J8</f>
        <v>0</v>
      </c>
      <c r="L144" s="73">
        <f>L143*'Eligibilité_projet'!K8</f>
        <v>0</v>
      </c>
      <c r="M144" s="73">
        <f>SUM(C144:L144)</f>
        <v>-0.4872347285</v>
      </c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</row>
    <row r="145" ht="15.75" customHeight="1">
      <c r="A145" s="18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</row>
    <row r="146" ht="15.75" customHeight="1">
      <c r="A146" s="18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</row>
    <row r="147" ht="15.75" customHeight="1">
      <c r="A147" s="18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</row>
    <row r="148" ht="15.75" customHeight="1">
      <c r="A148" s="18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</row>
    <row r="149" ht="15.75" customHeight="1">
      <c r="A149" s="18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</row>
    <row r="150" ht="15.75" customHeight="1">
      <c r="A150" s="18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</row>
    <row r="151" ht="15.75" customHeight="1">
      <c r="A151" s="18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</row>
    <row r="152" ht="15.75" customHeight="1">
      <c r="A152" s="18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</row>
    <row r="153" ht="15.75" customHeight="1">
      <c r="A153" s="18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</row>
    <row r="154" ht="15.75" customHeight="1">
      <c r="A154" s="18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</row>
    <row r="155" ht="15.75" customHeight="1">
      <c r="A155" s="18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</row>
    <row r="156" ht="15.75" customHeight="1">
      <c r="A156" s="18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</row>
    <row r="157" ht="15.75" customHeight="1">
      <c r="A157" s="18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</row>
    <row r="158" ht="15.75" customHeight="1">
      <c r="A158" s="18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</row>
    <row r="159" ht="15.75" customHeight="1">
      <c r="A159" s="18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</row>
    <row r="160" ht="15.75" customHeight="1">
      <c r="A160" s="18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</row>
    <row r="161" ht="15.75" customHeight="1">
      <c r="A161" s="18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</row>
    <row r="162" ht="15.75" customHeight="1">
      <c r="A162" s="18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</row>
    <row r="163" ht="15.75" customHeight="1">
      <c r="A163" s="18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</row>
    <row r="164" ht="15.75" customHeight="1">
      <c r="A164" s="18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</row>
    <row r="165" ht="15.75" customHeight="1">
      <c r="A165" s="18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</row>
    <row r="166" ht="15.75" customHeight="1">
      <c r="A166" s="18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</row>
    <row r="167" ht="15.75" customHeight="1">
      <c r="A167" s="18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</row>
    <row r="168" ht="15.75" customHeight="1">
      <c r="A168" s="18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</row>
    <row r="169" ht="15.75" customHeight="1">
      <c r="A169" s="18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</row>
    <row r="170" ht="15.75" customHeight="1">
      <c r="A170" s="18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</row>
    <row r="171" ht="15.75" customHeight="1">
      <c r="A171" s="18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</row>
    <row r="172" ht="15.75" customHeight="1">
      <c r="A172" s="18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</row>
    <row r="173" ht="15.75" customHeight="1">
      <c r="A173" s="18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</row>
    <row r="174" ht="15.75" customHeight="1">
      <c r="A174" s="18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</row>
    <row r="175" ht="15.75" customHeight="1">
      <c r="A175" s="18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</row>
    <row r="176" ht="15.75" customHeight="1">
      <c r="A176" s="18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</row>
    <row r="177" ht="15.75" customHeight="1">
      <c r="A177" s="18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</row>
    <row r="178" ht="15.75" customHeight="1">
      <c r="A178" s="18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</row>
    <row r="179" ht="15.75" customHeight="1">
      <c r="A179" s="18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</row>
    <row r="180" ht="15.75" customHeight="1">
      <c r="A180" s="18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</row>
    <row r="181" ht="15.75" customHeight="1">
      <c r="A181" s="18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</row>
    <row r="182" ht="15.75" customHeight="1">
      <c r="A182" s="18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</row>
    <row r="183" ht="15.75" customHeight="1">
      <c r="A183" s="18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</row>
    <row r="184" ht="15.75" customHeight="1">
      <c r="A184" s="18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</row>
    <row r="185" ht="15.75" customHeight="1">
      <c r="A185" s="18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</row>
    <row r="186" ht="15.75" customHeight="1">
      <c r="A186" s="18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</row>
    <row r="187" ht="15.75" customHeight="1">
      <c r="A187" s="18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</row>
    <row r="188" ht="15.75" customHeight="1">
      <c r="A188" s="18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</row>
    <row r="189" ht="15.75" customHeight="1">
      <c r="A189" s="18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</row>
    <row r="190" ht="15.75" customHeight="1">
      <c r="A190" s="18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</row>
    <row r="191" ht="15.75" customHeight="1">
      <c r="A191" s="18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</row>
    <row r="192" ht="15.75" customHeight="1">
      <c r="A192" s="18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</row>
    <row r="193" ht="15.75" customHeight="1">
      <c r="A193" s="18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</row>
    <row r="194" ht="15.75" customHeight="1">
      <c r="A194" s="18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</row>
    <row r="195" ht="15.75" customHeight="1">
      <c r="A195" s="18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</row>
    <row r="196" ht="15.75" customHeight="1">
      <c r="A196" s="18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</row>
    <row r="197" ht="15.75" customHeight="1">
      <c r="A197" s="18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</row>
    <row r="198" ht="15.75" customHeight="1">
      <c r="A198" s="18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</row>
    <row r="199" ht="15.75" customHeight="1">
      <c r="A199" s="18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</row>
    <row r="200" ht="15.75" customHeight="1">
      <c r="A200" s="18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</row>
    <row r="201" ht="15.75" customHeight="1">
      <c r="A201" s="18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</row>
    <row r="202" ht="15.75" customHeight="1">
      <c r="A202" s="18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</row>
    <row r="203" ht="15.75" customHeight="1">
      <c r="A203" s="18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</row>
    <row r="204" ht="15.75" customHeight="1">
      <c r="A204" s="18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</row>
    <row r="205" ht="15.75" customHeight="1">
      <c r="A205" s="18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</row>
    <row r="206" ht="15.75" customHeight="1">
      <c r="A206" s="18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</row>
    <row r="207" ht="15.75" customHeight="1">
      <c r="A207" s="18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</row>
    <row r="208" ht="15.75" customHeight="1">
      <c r="A208" s="18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</row>
    <row r="209" ht="15.75" customHeight="1">
      <c r="A209" s="18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</row>
    <row r="210" ht="15.75" customHeight="1">
      <c r="A210" s="18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</row>
    <row r="211" ht="15.75" customHeight="1">
      <c r="A211" s="18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</row>
    <row r="212" ht="15.75" customHeight="1">
      <c r="A212" s="18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</row>
    <row r="213" ht="15.75" customHeight="1">
      <c r="A213" s="18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</row>
    <row r="214" ht="15.75" customHeight="1">
      <c r="A214" s="18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</row>
    <row r="215" ht="15.75" customHeight="1">
      <c r="A215" s="18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</row>
    <row r="216" ht="15.75" customHeight="1">
      <c r="A216" s="18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</row>
    <row r="217" ht="15.75" customHeight="1">
      <c r="A217" s="18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</row>
    <row r="218" ht="15.75" customHeight="1">
      <c r="A218" s="18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</row>
    <row r="219" ht="15.75" customHeight="1">
      <c r="A219" s="18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</row>
    <row r="220" ht="15.75" customHeight="1">
      <c r="A220" s="18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</row>
    <row r="221" ht="15.75" customHeight="1">
      <c r="A221" s="18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</row>
    <row r="222" ht="15.75" customHeight="1">
      <c r="A222" s="18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</row>
    <row r="223" ht="15.75" customHeight="1">
      <c r="A223" s="18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</row>
    <row r="224" ht="15.75" customHeight="1">
      <c r="A224" s="18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</row>
    <row r="225" ht="15.75" customHeight="1">
      <c r="A225" s="18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</row>
    <row r="226" ht="15.75" customHeight="1">
      <c r="A226" s="18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</row>
    <row r="227" ht="15.75" customHeight="1">
      <c r="A227" s="18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</row>
    <row r="228" ht="15.75" customHeight="1">
      <c r="A228" s="18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</row>
    <row r="229" ht="15.75" customHeight="1">
      <c r="A229" s="18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</row>
    <row r="230" ht="15.75" customHeight="1">
      <c r="A230" s="18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</row>
    <row r="231" ht="15.75" customHeight="1">
      <c r="A231" s="18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</row>
    <row r="232" ht="15.75" customHeight="1">
      <c r="A232" s="18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</row>
    <row r="233" ht="15.75" customHeight="1">
      <c r="A233" s="18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</row>
    <row r="234" ht="15.75" customHeight="1">
      <c r="A234" s="18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</row>
    <row r="235" ht="15.75" customHeight="1">
      <c r="A235" s="18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</row>
    <row r="236" ht="15.75" customHeight="1">
      <c r="A236" s="18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</row>
    <row r="237" ht="15.75" customHeight="1">
      <c r="A237" s="18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</row>
    <row r="238" ht="15.75" customHeight="1">
      <c r="A238" s="18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</row>
    <row r="239" ht="15.75" customHeight="1">
      <c r="A239" s="18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</row>
    <row r="240" ht="15.75" customHeight="1">
      <c r="A240" s="18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</row>
    <row r="241" ht="15.75" customHeight="1">
      <c r="A241" s="18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</row>
    <row r="242" ht="15.75" customHeight="1">
      <c r="A242" s="18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</row>
    <row r="243" ht="15.75" customHeight="1">
      <c r="A243" s="18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</row>
    <row r="244" ht="15.75" customHeight="1">
      <c r="A244" s="18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</row>
    <row r="245" ht="15.75" customHeight="1">
      <c r="A245" s="18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</row>
    <row r="246" ht="15.75" customHeight="1">
      <c r="A246" s="18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</row>
    <row r="247" ht="15.75" customHeight="1">
      <c r="A247" s="18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</row>
    <row r="248" ht="15.75" customHeight="1">
      <c r="A248" s="18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</row>
    <row r="249" ht="15.75" customHeight="1">
      <c r="A249" s="18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</row>
    <row r="250" ht="15.75" customHeight="1">
      <c r="A250" s="18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</row>
    <row r="251" ht="15.75" customHeight="1">
      <c r="A251" s="18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</row>
    <row r="252" ht="15.75" customHeight="1">
      <c r="A252" s="18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</row>
    <row r="253" ht="15.75" customHeight="1">
      <c r="A253" s="18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</row>
    <row r="254" ht="15.75" customHeight="1">
      <c r="A254" s="18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</row>
    <row r="255" ht="15.75" customHeight="1">
      <c r="A255" s="18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</row>
    <row r="256" ht="15.75" customHeight="1">
      <c r="A256" s="18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</row>
    <row r="257" ht="15.75" customHeight="1">
      <c r="A257" s="18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</row>
    <row r="258" ht="15.75" customHeight="1">
      <c r="A258" s="18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</row>
    <row r="259" ht="15.75" customHeight="1">
      <c r="A259" s="18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</row>
    <row r="260" ht="15.75" customHeight="1">
      <c r="A260" s="18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</row>
    <row r="261" ht="15.75" customHeight="1">
      <c r="A261" s="18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</row>
    <row r="262" ht="15.75" customHeight="1">
      <c r="A262" s="18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</row>
    <row r="263" ht="15.75" customHeight="1">
      <c r="A263" s="18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</row>
    <row r="264" ht="15.75" customHeight="1">
      <c r="A264" s="18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</row>
    <row r="265" ht="15.75" customHeight="1">
      <c r="A265" s="18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</row>
    <row r="266" ht="15.75" customHeight="1">
      <c r="A266" s="18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</row>
    <row r="267" ht="15.75" customHeight="1">
      <c r="A267" s="18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</row>
    <row r="268" ht="15.75" customHeight="1">
      <c r="A268" s="18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</row>
    <row r="269" ht="15.75" customHeight="1">
      <c r="A269" s="18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</row>
    <row r="270" ht="15.75" customHeight="1">
      <c r="A270" s="18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</row>
    <row r="271" ht="15.75" customHeight="1">
      <c r="A271" s="18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</row>
    <row r="272" ht="15.75" customHeight="1">
      <c r="A272" s="18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</row>
    <row r="273" ht="15.75" customHeight="1">
      <c r="A273" s="18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</row>
    <row r="274" ht="15.75" customHeight="1">
      <c r="A274" s="18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</row>
    <row r="275" ht="15.75" customHeight="1">
      <c r="A275" s="18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</row>
    <row r="276" ht="15.75" customHeight="1">
      <c r="A276" s="18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</row>
    <row r="277" ht="15.75" customHeight="1">
      <c r="A277" s="18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</row>
    <row r="278" ht="15.75" customHeight="1">
      <c r="A278" s="18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</row>
    <row r="279" ht="15.75" customHeight="1">
      <c r="A279" s="18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</row>
    <row r="280" ht="15.75" customHeight="1">
      <c r="A280" s="18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</row>
    <row r="281" ht="15.75" customHeight="1">
      <c r="A281" s="18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</row>
    <row r="282" ht="15.75" customHeight="1">
      <c r="A282" s="18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</row>
    <row r="283" ht="15.75" customHeight="1">
      <c r="A283" s="18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</row>
    <row r="284" ht="15.75" customHeight="1">
      <c r="A284" s="18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</row>
    <row r="285" ht="15.75" customHeight="1">
      <c r="A285" s="18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</row>
    <row r="286" ht="15.75" customHeight="1">
      <c r="A286" s="18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</row>
    <row r="287" ht="15.75" customHeight="1">
      <c r="A287" s="18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</row>
    <row r="288" ht="15.75" customHeight="1">
      <c r="A288" s="18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</row>
    <row r="289" ht="15.75" customHeight="1">
      <c r="A289" s="18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</row>
    <row r="290" ht="15.75" customHeight="1">
      <c r="A290" s="18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</row>
    <row r="291" ht="15.75" customHeight="1">
      <c r="A291" s="18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</row>
    <row r="292" ht="15.75" customHeight="1">
      <c r="A292" s="18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</row>
    <row r="293" ht="15.75" customHeight="1">
      <c r="A293" s="18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</row>
    <row r="294" ht="15.75" customHeight="1">
      <c r="A294" s="18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</row>
    <row r="295" ht="15.75" customHeight="1">
      <c r="A295" s="18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</row>
    <row r="296" ht="15.75" customHeight="1">
      <c r="A296" s="18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</row>
    <row r="297" ht="15.75" customHeight="1">
      <c r="A297" s="18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</row>
    <row r="298" ht="15.75" customHeight="1">
      <c r="A298" s="18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</row>
    <row r="299" ht="15.75" customHeight="1">
      <c r="A299" s="18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</row>
    <row r="300" ht="15.75" customHeight="1">
      <c r="A300" s="18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</row>
    <row r="301" ht="15.75" customHeight="1">
      <c r="A301" s="18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</row>
    <row r="302" ht="15.75" customHeight="1">
      <c r="A302" s="18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</row>
    <row r="303" ht="15.75" customHeight="1">
      <c r="A303" s="18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</row>
    <row r="304" ht="15.75" customHeight="1">
      <c r="A304" s="18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</row>
    <row r="305" ht="15.75" customHeight="1">
      <c r="A305" s="18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</row>
    <row r="306" ht="15.75" customHeight="1">
      <c r="A306" s="18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</row>
    <row r="307" ht="15.75" customHeight="1">
      <c r="A307" s="18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</row>
    <row r="308" ht="15.75" customHeight="1">
      <c r="A308" s="18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</row>
    <row r="309" ht="15.75" customHeight="1">
      <c r="A309" s="18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</row>
    <row r="310" ht="15.75" customHeight="1">
      <c r="A310" s="18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</row>
    <row r="311" ht="15.75" customHeight="1">
      <c r="A311" s="18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</row>
    <row r="312" ht="15.75" customHeight="1">
      <c r="A312" s="18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</row>
    <row r="313" ht="15.75" customHeight="1">
      <c r="A313" s="18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</row>
    <row r="314" ht="15.75" customHeight="1">
      <c r="A314" s="18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</row>
    <row r="315" ht="15.75" customHeight="1">
      <c r="A315" s="18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</row>
    <row r="316" ht="15.75" customHeight="1">
      <c r="A316" s="18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</row>
    <row r="317" ht="15.75" customHeight="1">
      <c r="A317" s="18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</row>
    <row r="318" ht="15.75" customHeight="1">
      <c r="A318" s="18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</row>
    <row r="319" ht="15.75" customHeight="1">
      <c r="A319" s="18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</row>
    <row r="320" ht="15.75" customHeight="1">
      <c r="A320" s="18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</row>
    <row r="321" ht="15.75" customHeight="1">
      <c r="A321" s="18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</row>
    <row r="322" ht="15.75" customHeight="1">
      <c r="A322" s="18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</row>
    <row r="323" ht="15.75" customHeight="1">
      <c r="A323" s="18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</row>
    <row r="324" ht="15.75" customHeight="1">
      <c r="A324" s="18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</row>
    <row r="325" ht="15.75" customHeight="1">
      <c r="A325" s="18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</row>
    <row r="326" ht="15.75" customHeight="1">
      <c r="A326" s="18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</row>
    <row r="327" ht="15.75" customHeight="1">
      <c r="A327" s="18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</row>
    <row r="328" ht="15.75" customHeight="1">
      <c r="A328" s="18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</row>
    <row r="329" ht="15.75" customHeight="1">
      <c r="A329" s="18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</row>
    <row r="330" ht="15.75" customHeight="1">
      <c r="A330" s="18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</row>
    <row r="331" ht="15.75" customHeight="1">
      <c r="A331" s="18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</row>
    <row r="332" ht="15.75" customHeight="1">
      <c r="A332" s="18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</row>
    <row r="333" ht="15.75" customHeight="1">
      <c r="A333" s="18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</row>
    <row r="334" ht="15.75" customHeight="1">
      <c r="A334" s="18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</row>
    <row r="335" ht="15.75" customHeight="1">
      <c r="A335" s="18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</row>
    <row r="336" ht="15.75" customHeight="1">
      <c r="A336" s="18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</row>
    <row r="337" ht="15.75" customHeight="1">
      <c r="A337" s="18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</row>
    <row r="338" ht="15.75" customHeight="1">
      <c r="A338" s="18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</row>
    <row r="339" ht="15.75" customHeight="1">
      <c r="A339" s="18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</row>
    <row r="340" ht="15.75" customHeight="1">
      <c r="A340" s="18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</row>
    <row r="341" ht="15.75" customHeight="1">
      <c r="A341" s="18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</row>
    <row r="342" ht="15.75" customHeight="1">
      <c r="A342" s="18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</row>
    <row r="343" ht="15.75" customHeight="1">
      <c r="A343" s="18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</row>
    <row r="344" ht="15.75" customHeight="1">
      <c r="A344" s="18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</row>
    <row r="345" ht="15.75" customHeight="1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</row>
    <row r="346" ht="15.75" customHeight="1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</row>
    <row r="347" ht="15.75" customHeight="1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</row>
    <row r="348" ht="15.75" customHeight="1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</row>
    <row r="349" ht="15.75" customHeight="1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</row>
    <row r="350" ht="15.75" customHeight="1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</row>
    <row r="351" ht="15.75" customHeight="1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</row>
    <row r="352" ht="15.75" customHeight="1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</row>
    <row r="353" ht="15.75" customHeight="1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</row>
    <row r="354" ht="15.75" customHeight="1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</row>
    <row r="355" ht="15.75" customHeight="1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</row>
    <row r="356" ht="15.75" customHeight="1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</row>
    <row r="357" ht="15.75" customHeight="1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</row>
    <row r="358" ht="15.75" customHeight="1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</row>
    <row r="359" ht="15.75" customHeight="1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</row>
    <row r="360" ht="15.75" customHeight="1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</row>
    <row r="361" ht="15.75" customHeight="1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</row>
    <row r="362" ht="15.75" customHeight="1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</row>
    <row r="363" ht="15.75" customHeight="1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</row>
    <row r="364" ht="15.75" customHeight="1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</row>
    <row r="365" ht="15.75" customHeight="1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</row>
    <row r="366" ht="15.75" customHeight="1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</row>
    <row r="367" ht="15.75" customHeight="1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</row>
    <row r="368" ht="15.75" customHeight="1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</row>
    <row r="369" ht="15.75" customHeight="1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</row>
    <row r="370" ht="15.75" customHeight="1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</row>
    <row r="371" ht="15.75" customHeight="1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</row>
    <row r="372" ht="15.75" customHeight="1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</row>
    <row r="373" ht="15.75" customHeight="1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</row>
    <row r="374" ht="15.75" customHeight="1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</row>
    <row r="375" ht="15.75" customHeight="1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</row>
    <row r="376" ht="15.75" customHeight="1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</row>
    <row r="377" ht="15.75" customHeight="1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</row>
    <row r="378" ht="15.75" customHeight="1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</row>
    <row r="379" ht="15.75" customHeight="1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</row>
    <row r="380" ht="15.75" customHeight="1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</row>
    <row r="381" ht="15.75" customHeight="1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</row>
    <row r="382" ht="15.75" customHeight="1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</row>
    <row r="383" ht="15.75" customHeight="1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</row>
    <row r="384" ht="15.75" customHeight="1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</row>
    <row r="385" ht="15.75" customHeight="1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</row>
    <row r="386" ht="15.75" customHeight="1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</row>
    <row r="387" ht="15.75" customHeight="1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</row>
    <row r="388" ht="15.75" customHeight="1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</row>
    <row r="389" ht="15.75" customHeight="1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</row>
    <row r="390" ht="15.75" customHeight="1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</row>
    <row r="391" ht="15.75" customHeight="1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</row>
    <row r="392" ht="15.75" customHeight="1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</row>
    <row r="393" ht="15.75" customHeight="1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</row>
    <row r="394" ht="15.75" customHeight="1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</row>
    <row r="395" ht="15.75" customHeight="1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</row>
    <row r="396" ht="15.75" customHeight="1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</row>
    <row r="397" ht="15.75" customHeight="1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</row>
    <row r="398" ht="15.75" customHeight="1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</row>
    <row r="399" ht="15.75" customHeight="1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</row>
    <row r="400" ht="15.75" customHeight="1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</row>
    <row r="401" ht="15.75" customHeight="1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</row>
    <row r="402" ht="15.75" customHeight="1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</row>
    <row r="403" ht="15.75" customHeight="1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</row>
    <row r="404" ht="15.75" customHeight="1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</row>
    <row r="405" ht="15.75" customHeight="1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</row>
    <row r="406" ht="15.75" customHeight="1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</row>
    <row r="407" ht="15.75" customHeight="1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</row>
    <row r="408" ht="15.75" customHeight="1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</row>
    <row r="409" ht="15.75" customHeight="1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</row>
    <row r="410" ht="15.75" customHeight="1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</row>
    <row r="411" ht="15.75" customHeight="1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</row>
    <row r="412" ht="15.75" customHeight="1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</row>
    <row r="413" ht="15.75" customHeight="1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</row>
    <row r="414" ht="15.75" customHeight="1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</row>
    <row r="415" ht="15.75" customHeight="1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</row>
    <row r="416" ht="15.75" customHeight="1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</row>
    <row r="417" ht="15.75" customHeight="1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</row>
    <row r="418" ht="15.75" customHeight="1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</row>
    <row r="419" ht="15.75" customHeight="1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</row>
    <row r="420" ht="15.75" customHeight="1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</row>
    <row r="421" ht="15.75" customHeight="1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</row>
    <row r="422" ht="15.75" customHeight="1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</row>
    <row r="423" ht="15.75" customHeight="1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</row>
    <row r="424" ht="15.75" customHeight="1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</row>
    <row r="425" ht="15.75" customHeight="1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</row>
    <row r="426" ht="15.75" customHeight="1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</row>
    <row r="427" ht="15.75" customHeight="1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</row>
    <row r="428" ht="15.75" customHeight="1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</row>
    <row r="429" ht="15.75" customHeight="1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</row>
    <row r="430" ht="15.75" customHeight="1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</row>
    <row r="431" ht="15.75" customHeight="1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</row>
    <row r="432" ht="15.75" customHeight="1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</row>
    <row r="433" ht="15.75" customHeight="1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</row>
    <row r="434" ht="15.75" customHeight="1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</row>
    <row r="435" ht="15.75" customHeight="1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</row>
    <row r="436" ht="15.75" customHeight="1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</row>
    <row r="437" ht="15.75" customHeight="1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</row>
    <row r="438" ht="15.75" customHeight="1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</row>
    <row r="439" ht="15.75" customHeight="1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</row>
    <row r="440" ht="15.75" customHeight="1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</row>
    <row r="441" ht="15.75" customHeight="1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</row>
    <row r="442" ht="15.75" customHeight="1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</row>
    <row r="443" ht="15.75" customHeight="1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</row>
    <row r="444" ht="15.75" customHeight="1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</row>
    <row r="445" ht="15.75" customHeight="1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</row>
    <row r="446" ht="15.75" customHeight="1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</row>
    <row r="447" ht="15.75" customHeight="1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</row>
    <row r="448" ht="15.75" customHeight="1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</row>
    <row r="449" ht="15.75" customHeight="1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</row>
    <row r="450" ht="15.75" customHeight="1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</row>
    <row r="451" ht="15.75" customHeight="1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</row>
    <row r="452" ht="15.75" customHeight="1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</row>
    <row r="453" ht="15.75" customHeight="1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</row>
    <row r="454" ht="15.75" customHeight="1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</row>
    <row r="455" ht="15.75" customHeight="1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</row>
    <row r="456" ht="15.75" customHeight="1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</row>
    <row r="457" ht="15.75" customHeight="1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</row>
    <row r="458" ht="15.75" customHeight="1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</row>
    <row r="459" ht="15.75" customHeight="1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</row>
    <row r="460" ht="15.75" customHeight="1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</row>
    <row r="461" ht="15.75" customHeight="1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</row>
    <row r="462" ht="15.75" customHeight="1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</row>
    <row r="463" ht="15.75" customHeight="1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</row>
    <row r="464" ht="15.75" customHeight="1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</row>
    <row r="465" ht="15.75" customHeight="1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</row>
    <row r="466" ht="15.75" customHeight="1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</row>
    <row r="467" ht="15.75" customHeight="1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</row>
    <row r="468" ht="15.75" customHeight="1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</row>
    <row r="469" ht="15.75" customHeight="1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</row>
    <row r="470" ht="15.75" customHeight="1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</row>
    <row r="471" ht="15.75" customHeight="1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</row>
    <row r="472" ht="15.75" customHeight="1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</row>
    <row r="473" ht="15.75" customHeight="1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</row>
    <row r="474" ht="15.75" customHeight="1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</row>
    <row r="475" ht="15.75" customHeight="1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</row>
    <row r="476" ht="15.75" customHeight="1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</row>
    <row r="477" ht="15.75" customHeight="1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</row>
    <row r="478" ht="15.75" customHeight="1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</row>
    <row r="479" ht="15.75" customHeight="1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</row>
    <row r="480" ht="15.75" customHeight="1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</row>
    <row r="481" ht="15.75" customHeight="1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</row>
    <row r="482" ht="15.75" customHeight="1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</row>
    <row r="483" ht="15.75" customHeight="1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</row>
    <row r="484" ht="15.75" customHeight="1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</row>
    <row r="485" ht="15.75" customHeight="1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</row>
    <row r="486" ht="15.75" customHeight="1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</row>
    <row r="487" ht="15.75" customHeight="1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</row>
    <row r="488" ht="15.75" customHeight="1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</row>
    <row r="489" ht="15.75" customHeight="1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</row>
    <row r="490" ht="15.75" customHeight="1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</row>
    <row r="491" ht="15.75" customHeight="1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</row>
    <row r="492" ht="15.75" customHeight="1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</row>
    <row r="493" ht="15.75" customHeight="1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</row>
    <row r="494" ht="15.75" customHeight="1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</row>
    <row r="495" ht="15.75" customHeight="1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</row>
    <row r="496" ht="15.75" customHeight="1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</row>
    <row r="497" ht="15.75" customHeight="1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</row>
    <row r="498" ht="15.75" customHeight="1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</row>
    <row r="499" ht="15.75" customHeight="1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</row>
    <row r="500" ht="15.75" customHeight="1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</row>
    <row r="501" ht="15.75" customHeight="1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</row>
    <row r="502" ht="15.75" customHeight="1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</row>
    <row r="503" ht="15.75" customHeight="1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</row>
    <row r="504" ht="15.75" customHeight="1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</row>
    <row r="505" ht="15.75" customHeight="1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</row>
    <row r="506" ht="15.75" customHeight="1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</row>
    <row r="507" ht="15.75" customHeight="1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</row>
    <row r="508" ht="15.75" customHeight="1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</row>
    <row r="509" ht="15.75" customHeight="1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</row>
    <row r="510" ht="15.75" customHeight="1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</row>
    <row r="511" ht="15.75" customHeight="1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</row>
    <row r="512" ht="15.75" customHeight="1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</row>
    <row r="513" ht="15.75" customHeight="1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</row>
    <row r="514" ht="15.75" customHeight="1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</row>
    <row r="515" ht="15.75" customHeight="1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</row>
    <row r="516" ht="15.75" customHeight="1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</row>
    <row r="517" ht="15.75" customHeight="1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</row>
    <row r="518" ht="15.75" customHeight="1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</row>
    <row r="519" ht="15.75" customHeight="1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</row>
    <row r="520" ht="15.75" customHeight="1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</row>
    <row r="521" ht="15.75" customHeight="1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</row>
    <row r="522" ht="15.75" customHeight="1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</row>
    <row r="523" ht="15.75" customHeight="1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</row>
    <row r="524" ht="15.75" customHeight="1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</row>
    <row r="525" ht="15.75" customHeight="1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</row>
    <row r="526" ht="15.75" customHeight="1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</row>
    <row r="527" ht="15.75" customHeight="1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</row>
    <row r="528" ht="15.75" customHeight="1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</row>
    <row r="529" ht="15.75" customHeight="1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</row>
    <row r="530" ht="15.75" customHeight="1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</row>
    <row r="531" ht="15.75" customHeight="1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</row>
    <row r="532" ht="15.75" customHeight="1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</row>
    <row r="533" ht="15.75" customHeight="1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</row>
    <row r="534" ht="15.75" customHeight="1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</row>
    <row r="535" ht="15.75" customHeight="1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</row>
    <row r="536" ht="15.75" customHeight="1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</row>
    <row r="537" ht="15.75" customHeight="1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</row>
    <row r="538" ht="15.75" customHeight="1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</row>
    <row r="539" ht="15.75" customHeight="1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</row>
    <row r="540" ht="15.75" customHeight="1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</row>
    <row r="541" ht="15.75" customHeight="1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</row>
    <row r="542" ht="15.75" customHeight="1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</row>
    <row r="543" ht="15.75" customHeight="1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</row>
    <row r="544" ht="15.75" customHeight="1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</row>
    <row r="545" ht="15.75" customHeight="1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</row>
    <row r="546" ht="15.75" customHeight="1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</row>
    <row r="547" ht="15.75" customHeight="1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</row>
    <row r="548" ht="15.75" customHeight="1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</row>
    <row r="549" ht="15.75" customHeight="1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</row>
    <row r="550" ht="15.75" customHeight="1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</row>
    <row r="551" ht="15.75" customHeight="1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</row>
    <row r="552" ht="15.75" customHeight="1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</row>
    <row r="553" ht="15.75" customHeight="1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</row>
    <row r="554" ht="15.75" customHeight="1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</row>
    <row r="555" ht="15.75" customHeight="1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</row>
    <row r="556" ht="15.75" customHeight="1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</row>
    <row r="557" ht="15.75" customHeight="1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</row>
    <row r="558" ht="15.75" customHeight="1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</row>
    <row r="559" ht="15.75" customHeight="1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</row>
    <row r="560" ht="15.75" customHeight="1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</row>
    <row r="561" ht="15.75" customHeight="1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</row>
    <row r="562" ht="15.75" customHeight="1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</row>
    <row r="563" ht="15.75" customHeight="1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</row>
    <row r="564" ht="15.75" customHeight="1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</row>
    <row r="565" ht="15.75" customHeight="1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</row>
    <row r="566" ht="15.75" customHeight="1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</row>
    <row r="567" ht="15.75" customHeight="1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</row>
    <row r="568" ht="15.75" customHeight="1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</row>
    <row r="569" ht="15.75" customHeight="1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</row>
    <row r="570" ht="15.75" customHeight="1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</row>
    <row r="571" ht="15.75" customHeight="1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</row>
    <row r="572" ht="15.75" customHeight="1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</row>
    <row r="573" ht="15.75" customHeight="1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</row>
    <row r="574" ht="15.75" customHeight="1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</row>
    <row r="575" ht="15.75" customHeight="1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</row>
    <row r="576" ht="15.75" customHeight="1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</row>
    <row r="577" ht="15.75" customHeight="1">
      <c r="A577" s="18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</row>
    <row r="578" ht="15.75" customHeight="1">
      <c r="A578" s="18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</row>
    <row r="579" ht="15.75" customHeight="1">
      <c r="A579" s="18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</row>
    <row r="580" ht="15.75" customHeight="1">
      <c r="A580" s="18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</row>
    <row r="581" ht="15.75" customHeight="1">
      <c r="A581" s="18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</row>
    <row r="582" ht="15.75" customHeight="1">
      <c r="A582" s="18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</row>
    <row r="583" ht="15.75" customHeight="1">
      <c r="A583" s="18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</row>
    <row r="584" ht="15.75" customHeight="1">
      <c r="A584" s="18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</row>
    <row r="585" ht="15.75" customHeight="1">
      <c r="A585" s="18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</row>
    <row r="586" ht="15.75" customHeight="1">
      <c r="A586" s="18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</row>
    <row r="587" ht="15.75" customHeight="1">
      <c r="A587" s="18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</row>
    <row r="588" ht="15.75" customHeight="1">
      <c r="A588" s="18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</row>
    <row r="589" ht="15.75" customHeight="1">
      <c r="A589" s="18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</row>
    <row r="590" ht="15.75" customHeight="1">
      <c r="A590" s="18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</row>
    <row r="591" ht="15.75" customHeight="1">
      <c r="A591" s="18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</row>
    <row r="592" ht="15.75" customHeight="1">
      <c r="A592" s="18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</row>
    <row r="593" ht="15.75" customHeight="1">
      <c r="A593" s="18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</row>
    <row r="594" ht="15.75" customHeight="1">
      <c r="A594" s="18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</row>
    <row r="595" ht="15.75" customHeight="1">
      <c r="A595" s="18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</row>
    <row r="596" ht="15.75" customHeight="1">
      <c r="A596" s="18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</row>
    <row r="597" ht="15.75" customHeight="1">
      <c r="A597" s="18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</row>
    <row r="598" ht="15.75" customHeight="1">
      <c r="A598" s="18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</row>
    <row r="599" ht="15.75" customHeight="1">
      <c r="A599" s="18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</row>
    <row r="600" ht="15.75" customHeight="1">
      <c r="A600" s="18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</row>
    <row r="601" ht="15.75" customHeight="1">
      <c r="A601" s="18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</row>
    <row r="602" ht="15.75" customHeight="1">
      <c r="A602" s="18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</row>
    <row r="603" ht="15.75" customHeight="1">
      <c r="A603" s="18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</row>
    <row r="604" ht="15.75" customHeight="1">
      <c r="A604" s="18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</row>
    <row r="605" ht="15.75" customHeight="1">
      <c r="A605" s="18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</row>
    <row r="606" ht="15.75" customHeight="1">
      <c r="A606" s="18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</row>
    <row r="607" ht="15.75" customHeight="1">
      <c r="A607" s="18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</row>
    <row r="608" ht="15.75" customHeight="1">
      <c r="A608" s="18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</row>
    <row r="609" ht="15.75" customHeight="1">
      <c r="A609" s="18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</row>
    <row r="610" ht="15.75" customHeight="1">
      <c r="A610" s="18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</row>
    <row r="611" ht="15.75" customHeight="1">
      <c r="A611" s="18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</row>
    <row r="612" ht="15.75" customHeight="1">
      <c r="A612" s="18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</row>
    <row r="613" ht="15.75" customHeight="1">
      <c r="A613" s="18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</row>
    <row r="614" ht="15.75" customHeight="1">
      <c r="A614" s="18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</row>
    <row r="615" ht="15.75" customHeight="1">
      <c r="A615" s="18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</row>
    <row r="616" ht="15.75" customHeight="1">
      <c r="A616" s="18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</row>
    <row r="617" ht="15.75" customHeight="1">
      <c r="A617" s="18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</row>
    <row r="618" ht="15.75" customHeight="1">
      <c r="A618" s="18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</row>
    <row r="619" ht="15.75" customHeight="1">
      <c r="A619" s="18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</row>
    <row r="620" ht="15.75" customHeight="1">
      <c r="A620" s="18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</row>
    <row r="621" ht="15.75" customHeight="1">
      <c r="A621" s="18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</row>
    <row r="622" ht="15.75" customHeight="1">
      <c r="A622" s="18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</row>
    <row r="623" ht="15.75" customHeight="1">
      <c r="A623" s="18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</row>
    <row r="624" ht="15.75" customHeight="1">
      <c r="A624" s="18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</row>
    <row r="625" ht="15.75" customHeight="1">
      <c r="A625" s="18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</row>
    <row r="626" ht="15.75" customHeight="1">
      <c r="A626" s="18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</row>
    <row r="627" ht="15.75" customHeight="1">
      <c r="A627" s="18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</row>
    <row r="628" ht="15.75" customHeight="1">
      <c r="A628" s="18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</row>
    <row r="629" ht="15.75" customHeight="1">
      <c r="A629" s="18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</row>
    <row r="630" ht="15.75" customHeight="1">
      <c r="A630" s="18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</row>
    <row r="631" ht="15.75" customHeight="1">
      <c r="A631" s="18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</row>
    <row r="632" ht="15.75" customHeight="1">
      <c r="A632" s="18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</row>
    <row r="633" ht="15.75" customHeight="1">
      <c r="A633" s="18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</row>
    <row r="634" ht="15.75" customHeight="1">
      <c r="A634" s="18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</row>
    <row r="635" ht="15.75" customHeight="1">
      <c r="A635" s="18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</row>
    <row r="636" ht="15.75" customHeight="1">
      <c r="A636" s="18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</row>
    <row r="637" ht="15.75" customHeight="1">
      <c r="A637" s="18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</row>
    <row r="638" ht="15.75" customHeight="1">
      <c r="A638" s="18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</row>
    <row r="639" ht="15.75" customHeight="1">
      <c r="A639" s="18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</row>
    <row r="640" ht="15.75" customHeight="1">
      <c r="A640" s="18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</row>
    <row r="641" ht="15.75" customHeight="1">
      <c r="A641" s="18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</row>
    <row r="642" ht="15.75" customHeight="1">
      <c r="A642" s="18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</row>
    <row r="643" ht="15.75" customHeight="1">
      <c r="A643" s="18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</row>
    <row r="644" ht="15.75" customHeight="1">
      <c r="A644" s="18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</row>
    <row r="645" ht="15.75" customHeight="1">
      <c r="A645" s="18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</row>
    <row r="646" ht="15.75" customHeight="1">
      <c r="A646" s="18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</row>
    <row r="647" ht="15.75" customHeight="1">
      <c r="A647" s="18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</row>
    <row r="648" ht="15.75" customHeight="1">
      <c r="A648" s="18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</row>
    <row r="649" ht="15.75" customHeight="1">
      <c r="A649" s="18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</row>
    <row r="650" ht="15.75" customHeight="1">
      <c r="A650" s="18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</row>
    <row r="651" ht="15.75" customHeight="1">
      <c r="A651" s="18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</row>
    <row r="652" ht="15.75" customHeight="1">
      <c r="A652" s="18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</row>
    <row r="653" ht="15.75" customHeight="1">
      <c r="A653" s="18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</row>
    <row r="654" ht="15.75" customHeight="1">
      <c r="A654" s="18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</row>
    <row r="655" ht="15.75" customHeight="1">
      <c r="A655" s="18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</row>
    <row r="656" ht="15.75" customHeight="1">
      <c r="A656" s="18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</row>
    <row r="657" ht="15.75" customHeight="1">
      <c r="A657" s="18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</row>
    <row r="658" ht="15.75" customHeight="1">
      <c r="A658" s="18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</row>
    <row r="659" ht="15.75" customHeight="1">
      <c r="A659" s="18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</row>
    <row r="660" ht="15.75" customHeight="1">
      <c r="A660" s="18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</row>
    <row r="661" ht="15.75" customHeight="1">
      <c r="A661" s="18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</row>
    <row r="662" ht="15.75" customHeight="1">
      <c r="A662" s="18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19"/>
    </row>
    <row r="663" ht="15.75" customHeight="1">
      <c r="A663" s="18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</row>
    <row r="664" ht="15.75" customHeight="1">
      <c r="A664" s="18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</row>
    <row r="665" ht="15.75" customHeight="1">
      <c r="A665" s="18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</row>
    <row r="666" ht="15.75" customHeight="1">
      <c r="A666" s="18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19"/>
    </row>
    <row r="667" ht="15.75" customHeight="1">
      <c r="A667" s="18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</row>
    <row r="668" ht="15.75" customHeight="1">
      <c r="A668" s="18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</row>
    <row r="669" ht="15.75" customHeight="1">
      <c r="A669" s="18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</row>
    <row r="670" ht="15.75" customHeight="1">
      <c r="A670" s="18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19"/>
    </row>
    <row r="671" ht="15.75" customHeight="1">
      <c r="A671" s="18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</row>
    <row r="672" ht="15.75" customHeight="1">
      <c r="A672" s="18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</row>
    <row r="673" ht="15.75" customHeight="1">
      <c r="A673" s="18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</row>
    <row r="674" ht="15.75" customHeight="1">
      <c r="A674" s="18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19"/>
    </row>
    <row r="675" ht="15.75" customHeight="1">
      <c r="A675" s="18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</row>
    <row r="676" ht="15.75" customHeight="1">
      <c r="A676" s="18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</row>
    <row r="677" ht="15.75" customHeight="1">
      <c r="A677" s="18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</row>
    <row r="678" ht="15.75" customHeight="1">
      <c r="A678" s="18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19"/>
    </row>
    <row r="679" ht="15.75" customHeight="1">
      <c r="A679" s="18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</row>
    <row r="680" ht="15.75" customHeight="1">
      <c r="A680" s="18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</row>
    <row r="681" ht="15.75" customHeight="1">
      <c r="A681" s="18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</row>
    <row r="682" ht="15.75" customHeight="1">
      <c r="A682" s="18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19"/>
    </row>
    <row r="683" ht="15.75" customHeight="1">
      <c r="A683" s="18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</row>
    <row r="684" ht="15.75" customHeight="1">
      <c r="A684" s="18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</row>
    <row r="685" ht="15.75" customHeight="1">
      <c r="A685" s="18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</row>
    <row r="686" ht="15.75" customHeight="1">
      <c r="A686" s="18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19"/>
      <c r="AG686" s="19"/>
    </row>
    <row r="687" ht="15.75" customHeight="1">
      <c r="A687" s="18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</row>
    <row r="688" ht="15.75" customHeight="1">
      <c r="A688" s="18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</row>
    <row r="689" ht="15.75" customHeight="1">
      <c r="A689" s="18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</row>
    <row r="690" ht="15.75" customHeight="1">
      <c r="A690" s="18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  <c r="AG690" s="19"/>
    </row>
    <row r="691" ht="15.75" customHeight="1">
      <c r="A691" s="18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</row>
    <row r="692" ht="15.75" customHeight="1">
      <c r="A692" s="18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</row>
    <row r="693" ht="15.75" customHeight="1">
      <c r="A693" s="18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</row>
    <row r="694" ht="15.75" customHeight="1">
      <c r="A694" s="18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19"/>
    </row>
    <row r="695" ht="15.75" customHeight="1">
      <c r="A695" s="18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</row>
    <row r="696" ht="15.75" customHeight="1">
      <c r="A696" s="18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</row>
    <row r="697" ht="15.75" customHeight="1">
      <c r="A697" s="18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</row>
    <row r="698" ht="15.75" customHeight="1">
      <c r="A698" s="18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19"/>
    </row>
    <row r="699" ht="15.75" customHeight="1">
      <c r="A699" s="18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</row>
    <row r="700" ht="15.75" customHeight="1">
      <c r="A700" s="18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</row>
    <row r="701" ht="15.75" customHeight="1">
      <c r="A701" s="18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</row>
    <row r="702" ht="15.75" customHeight="1">
      <c r="A702" s="18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  <c r="AG702" s="19"/>
    </row>
    <row r="703" ht="15.75" customHeight="1">
      <c r="A703" s="18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</row>
    <row r="704" ht="15.75" customHeight="1">
      <c r="A704" s="18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</row>
    <row r="705" ht="15.75" customHeight="1">
      <c r="A705" s="18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</row>
    <row r="706" ht="15.75" customHeight="1">
      <c r="A706" s="18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19"/>
    </row>
    <row r="707" ht="15.75" customHeight="1">
      <c r="A707" s="18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</row>
    <row r="708" ht="15.75" customHeight="1">
      <c r="A708" s="18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</row>
    <row r="709" ht="15.75" customHeight="1">
      <c r="A709" s="18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</row>
    <row r="710" ht="15.75" customHeight="1">
      <c r="A710" s="18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  <c r="AG710" s="19"/>
    </row>
    <row r="711" ht="15.75" customHeight="1">
      <c r="A711" s="18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</row>
    <row r="712" ht="15.75" customHeight="1">
      <c r="A712" s="18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</row>
    <row r="713" ht="15.75" customHeight="1">
      <c r="A713" s="18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</row>
    <row r="714" ht="15.75" customHeight="1">
      <c r="A714" s="18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19"/>
    </row>
    <row r="715" ht="15.75" customHeight="1">
      <c r="A715" s="18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</row>
    <row r="716" ht="15.75" customHeight="1">
      <c r="A716" s="18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19"/>
    </row>
    <row r="717" ht="15.75" customHeight="1">
      <c r="A717" s="18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</row>
    <row r="718" ht="15.75" customHeight="1">
      <c r="A718" s="18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19"/>
    </row>
    <row r="719" ht="15.75" customHeight="1">
      <c r="A719" s="18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</row>
    <row r="720" ht="15.75" customHeight="1">
      <c r="A720" s="18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</row>
    <row r="721" ht="15.75" customHeight="1">
      <c r="A721" s="18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</row>
    <row r="722" ht="15.75" customHeight="1">
      <c r="A722" s="18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19"/>
      <c r="AG722" s="19"/>
    </row>
    <row r="723" ht="15.75" customHeight="1">
      <c r="A723" s="18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</row>
    <row r="724" ht="15.75" customHeight="1">
      <c r="A724" s="18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</row>
    <row r="725" ht="15.75" customHeight="1">
      <c r="A725" s="18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</row>
    <row r="726" ht="15.75" customHeight="1">
      <c r="A726" s="18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19"/>
    </row>
    <row r="727" ht="15.75" customHeight="1">
      <c r="A727" s="18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</row>
    <row r="728" ht="15.75" customHeight="1">
      <c r="A728" s="18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</row>
    <row r="729" ht="15.75" customHeight="1">
      <c r="A729" s="18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</row>
    <row r="730" ht="15.75" customHeight="1">
      <c r="A730" s="18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19"/>
      <c r="AG730" s="19"/>
    </row>
    <row r="731" ht="15.75" customHeight="1">
      <c r="A731" s="18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</row>
    <row r="732" ht="15.75" customHeight="1">
      <c r="A732" s="18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</row>
    <row r="733" ht="15.75" customHeight="1">
      <c r="A733" s="18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</row>
    <row r="734" ht="15.75" customHeight="1">
      <c r="A734" s="18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19"/>
    </row>
    <row r="735" ht="15.75" customHeight="1">
      <c r="A735" s="18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</row>
    <row r="736" ht="15.75" customHeight="1">
      <c r="A736" s="18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</row>
    <row r="737" ht="15.75" customHeight="1">
      <c r="A737" s="18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</row>
    <row r="738" ht="15.75" customHeight="1">
      <c r="A738" s="18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19"/>
    </row>
    <row r="739" ht="15.75" customHeight="1">
      <c r="A739" s="18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</row>
    <row r="740" ht="15.75" customHeight="1">
      <c r="A740" s="18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9"/>
    </row>
    <row r="741" ht="15.75" customHeight="1">
      <c r="A741" s="18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</row>
    <row r="742" ht="15.75" customHeight="1">
      <c r="A742" s="18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</row>
    <row r="743" ht="15.75" customHeight="1">
      <c r="A743" s="18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</row>
    <row r="744" ht="15.75" customHeight="1">
      <c r="A744" s="18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</row>
    <row r="745" ht="15.75" customHeight="1">
      <c r="A745" s="18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19"/>
    </row>
    <row r="746" ht="15.75" customHeight="1">
      <c r="A746" s="18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  <c r="AG746" s="19"/>
    </row>
    <row r="747" ht="15.75" customHeight="1">
      <c r="A747" s="18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</row>
    <row r="748" ht="15.75" customHeight="1">
      <c r="A748" s="18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</row>
    <row r="749" ht="15.75" customHeight="1">
      <c r="A749" s="18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</row>
    <row r="750" ht="15.75" customHeight="1">
      <c r="A750" s="18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  <c r="AG750" s="19"/>
    </row>
    <row r="751" ht="15.75" customHeight="1">
      <c r="A751" s="18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19"/>
    </row>
    <row r="752" ht="15.75" customHeight="1">
      <c r="A752" s="18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9"/>
    </row>
    <row r="753" ht="15.75" customHeight="1">
      <c r="A753" s="18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</row>
    <row r="754" ht="15.75" customHeight="1">
      <c r="A754" s="18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19"/>
    </row>
    <row r="755" ht="15.75" customHeight="1">
      <c r="A755" s="18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19"/>
    </row>
    <row r="756" ht="15.75" customHeight="1">
      <c r="A756" s="18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</row>
    <row r="757" ht="15.75" customHeight="1">
      <c r="A757" s="18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19"/>
    </row>
    <row r="758" ht="15.75" customHeight="1">
      <c r="A758" s="18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19"/>
    </row>
    <row r="759" ht="15.75" customHeight="1">
      <c r="A759" s="18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</row>
    <row r="760" ht="15.75" customHeight="1">
      <c r="A760" s="18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</row>
    <row r="761" ht="15.75" customHeight="1">
      <c r="A761" s="18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9"/>
    </row>
    <row r="762" ht="15.75" customHeight="1">
      <c r="A762" s="18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19"/>
    </row>
    <row r="763" ht="15.75" customHeight="1">
      <c r="A763" s="18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</row>
    <row r="764" ht="15.75" customHeight="1">
      <c r="A764" s="18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</row>
    <row r="765" ht="15.75" customHeight="1">
      <c r="A765" s="18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9"/>
    </row>
    <row r="766" ht="15.75" customHeight="1">
      <c r="A766" s="18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19"/>
      <c r="AG766" s="19"/>
    </row>
    <row r="767" ht="15.75" customHeight="1">
      <c r="A767" s="18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</row>
    <row r="768" ht="15.75" customHeight="1">
      <c r="A768" s="18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</row>
    <row r="769" ht="15.75" customHeight="1">
      <c r="A769" s="18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</row>
    <row r="770" ht="15.75" customHeight="1">
      <c r="A770" s="18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19"/>
    </row>
    <row r="771" ht="15.75" customHeight="1">
      <c r="A771" s="18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9"/>
    </row>
    <row r="772" ht="15.75" customHeight="1">
      <c r="A772" s="18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9"/>
    </row>
    <row r="773" ht="15.75" customHeight="1">
      <c r="A773" s="18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</row>
    <row r="774" ht="15.75" customHeight="1">
      <c r="A774" s="18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19"/>
    </row>
    <row r="775" ht="15.75" customHeight="1">
      <c r="A775" s="18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9"/>
    </row>
    <row r="776" ht="15.75" customHeight="1">
      <c r="A776" s="18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19"/>
    </row>
    <row r="777" ht="15.75" customHeight="1">
      <c r="A777" s="18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9"/>
    </row>
    <row r="778" ht="15.75" customHeight="1">
      <c r="A778" s="18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19"/>
    </row>
    <row r="779" ht="15.75" customHeight="1">
      <c r="A779" s="18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</row>
    <row r="780" ht="15.75" customHeight="1">
      <c r="A780" s="18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19"/>
    </row>
    <row r="781" ht="15.75" customHeight="1">
      <c r="A781" s="18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19"/>
    </row>
    <row r="782" ht="15.75" customHeight="1">
      <c r="A782" s="18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19"/>
      <c r="AG782" s="19"/>
    </row>
    <row r="783" ht="15.75" customHeight="1">
      <c r="A783" s="18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</row>
    <row r="784" ht="15.75" customHeight="1">
      <c r="A784" s="18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</row>
    <row r="785" ht="15.75" customHeight="1">
      <c r="A785" s="18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19"/>
    </row>
    <row r="786" ht="15.75" customHeight="1">
      <c r="A786" s="18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  <c r="AG786" s="19"/>
    </row>
    <row r="787" ht="15.75" customHeight="1">
      <c r="A787" s="18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19"/>
    </row>
    <row r="788" ht="15.75" customHeight="1">
      <c r="A788" s="18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</row>
    <row r="789" ht="15.75" customHeight="1">
      <c r="A789" s="18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</row>
    <row r="790" ht="15.75" customHeight="1">
      <c r="A790" s="18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19"/>
      <c r="AG790" s="19"/>
    </row>
    <row r="791" ht="15.75" customHeight="1">
      <c r="A791" s="18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19"/>
    </row>
    <row r="792" ht="15.75" customHeight="1">
      <c r="A792" s="18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19"/>
    </row>
    <row r="793" ht="15.75" customHeight="1">
      <c r="A793" s="18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</row>
    <row r="794" ht="15.75" customHeight="1">
      <c r="A794" s="18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19"/>
    </row>
    <row r="795" ht="15.75" customHeight="1">
      <c r="A795" s="18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19"/>
    </row>
    <row r="796" ht="15.75" customHeight="1">
      <c r="A796" s="18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19"/>
    </row>
    <row r="797" ht="15.75" customHeight="1">
      <c r="A797" s="18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</row>
    <row r="798" ht="15.75" customHeight="1">
      <c r="A798" s="18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19"/>
    </row>
    <row r="799" ht="15.75" customHeight="1">
      <c r="A799" s="18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</row>
    <row r="800" ht="15.75" customHeight="1">
      <c r="A800" s="18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</row>
    <row r="801" ht="15.75" customHeight="1">
      <c r="A801" s="18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19"/>
    </row>
    <row r="802" ht="15.75" customHeight="1">
      <c r="A802" s="18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19"/>
      <c r="AG802" s="19"/>
    </row>
    <row r="803" ht="15.75" customHeight="1">
      <c r="A803" s="18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</row>
    <row r="804" ht="15.75" customHeight="1">
      <c r="A804" s="18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</row>
    <row r="805" ht="15.75" customHeight="1">
      <c r="A805" s="18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19"/>
    </row>
    <row r="806" ht="15.75" customHeight="1">
      <c r="A806" s="18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19"/>
      <c r="AG806" s="19"/>
    </row>
    <row r="807" ht="15.75" customHeight="1">
      <c r="A807" s="18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19"/>
    </row>
    <row r="808" ht="15.75" customHeight="1">
      <c r="A808" s="18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</row>
    <row r="809" ht="15.75" customHeight="1">
      <c r="A809" s="18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</row>
    <row r="810" ht="15.75" customHeight="1">
      <c r="A810" s="18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19"/>
      <c r="AG810" s="19"/>
    </row>
    <row r="811" ht="15.75" customHeight="1">
      <c r="A811" s="18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</row>
    <row r="812" ht="15.75" customHeight="1">
      <c r="A812" s="18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19"/>
    </row>
    <row r="813" ht="15.75" customHeight="1">
      <c r="A813" s="18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</row>
    <row r="814" ht="15.75" customHeight="1">
      <c r="A814" s="18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19"/>
    </row>
    <row r="815" ht="15.75" customHeight="1">
      <c r="A815" s="18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19"/>
    </row>
    <row r="816" ht="15.75" customHeight="1">
      <c r="A816" s="18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19"/>
    </row>
    <row r="817" ht="15.75" customHeight="1">
      <c r="A817" s="18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</row>
    <row r="818" ht="15.75" customHeight="1">
      <c r="A818" s="18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19"/>
    </row>
    <row r="819" ht="15.75" customHeight="1">
      <c r="A819" s="18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</row>
    <row r="820" ht="15.75" customHeight="1">
      <c r="A820" s="18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19"/>
    </row>
    <row r="821" ht="15.75" customHeight="1">
      <c r="A821" s="18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</row>
    <row r="822" ht="15.75" customHeight="1">
      <c r="A822" s="18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19"/>
      <c r="AG822" s="19"/>
    </row>
    <row r="823" ht="15.75" customHeight="1">
      <c r="A823" s="18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</row>
    <row r="824" ht="15.75" customHeight="1">
      <c r="A824" s="18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</row>
    <row r="825" ht="15.75" customHeight="1">
      <c r="A825" s="18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19"/>
    </row>
    <row r="826" ht="15.75" customHeight="1">
      <c r="A826" s="18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  <c r="AG826" s="19"/>
    </row>
    <row r="827" ht="15.75" customHeight="1">
      <c r="A827" s="18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19"/>
    </row>
    <row r="828" ht="15.75" customHeight="1">
      <c r="A828" s="18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</row>
    <row r="829" ht="15.75" customHeight="1">
      <c r="A829" s="18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</row>
    <row r="830" ht="15.75" customHeight="1">
      <c r="A830" s="18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19"/>
      <c r="AG830" s="19"/>
    </row>
    <row r="831" ht="15.75" customHeight="1">
      <c r="A831" s="18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19"/>
    </row>
    <row r="832" ht="15.75" customHeight="1">
      <c r="A832" s="18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19"/>
    </row>
    <row r="833" ht="15.75" customHeight="1">
      <c r="A833" s="18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</row>
    <row r="834" ht="15.75" customHeight="1">
      <c r="A834" s="18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19"/>
    </row>
    <row r="835" ht="15.75" customHeight="1">
      <c r="A835" s="18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19"/>
    </row>
    <row r="836" ht="15.75" customHeight="1">
      <c r="A836" s="18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19"/>
    </row>
    <row r="837" ht="15.75" customHeight="1">
      <c r="A837" s="18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19"/>
    </row>
    <row r="838" ht="15.75" customHeight="1">
      <c r="A838" s="18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19"/>
    </row>
    <row r="839" ht="15.75" customHeight="1">
      <c r="A839" s="18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</row>
    <row r="840" ht="15.75" customHeight="1">
      <c r="A840" s="18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19"/>
    </row>
    <row r="841" ht="15.75" customHeight="1">
      <c r="A841" s="18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19"/>
    </row>
    <row r="842" ht="15.75" customHeight="1">
      <c r="A842" s="18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19"/>
      <c r="AG842" s="19"/>
    </row>
    <row r="843" ht="15.75" customHeight="1">
      <c r="A843" s="18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</row>
    <row r="844" ht="15.75" customHeight="1">
      <c r="A844" s="18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</row>
    <row r="845" ht="15.75" customHeight="1">
      <c r="A845" s="18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19"/>
    </row>
    <row r="846" ht="15.75" customHeight="1">
      <c r="A846" s="18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19"/>
      <c r="AG846" s="19"/>
    </row>
    <row r="847" ht="15.75" customHeight="1">
      <c r="A847" s="18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19"/>
    </row>
    <row r="848" ht="15.75" customHeight="1">
      <c r="A848" s="18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</row>
    <row r="849" ht="15.75" customHeight="1">
      <c r="A849" s="18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</row>
    <row r="850" ht="15.75" customHeight="1">
      <c r="A850" s="18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19"/>
      <c r="AG850" s="19"/>
    </row>
    <row r="851" ht="15.75" customHeight="1">
      <c r="A851" s="18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19"/>
    </row>
    <row r="852" ht="15.75" customHeight="1">
      <c r="A852" s="18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19"/>
    </row>
    <row r="853" ht="15.75" customHeight="1">
      <c r="A853" s="18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</row>
    <row r="854" ht="15.75" customHeight="1">
      <c r="A854" s="18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19"/>
    </row>
    <row r="855" ht="15.75" customHeight="1">
      <c r="A855" s="18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19"/>
    </row>
    <row r="856" ht="15.75" customHeight="1">
      <c r="A856" s="18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19"/>
    </row>
    <row r="857" ht="15.75" customHeight="1">
      <c r="A857" s="18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19"/>
    </row>
    <row r="858" ht="15.75" customHeight="1">
      <c r="A858" s="18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19"/>
    </row>
    <row r="859" ht="15.75" customHeight="1">
      <c r="A859" s="18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19"/>
    </row>
    <row r="860" ht="15.75" customHeight="1">
      <c r="A860" s="18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19"/>
      <c r="AG860" s="19"/>
    </row>
    <row r="861" ht="15.75" customHeight="1">
      <c r="A861" s="18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19"/>
      <c r="AG861" s="19"/>
    </row>
    <row r="862" ht="15.75" customHeight="1">
      <c r="A862" s="18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  <c r="AF862" s="19"/>
      <c r="AG862" s="19"/>
    </row>
    <row r="863" ht="15.75" customHeight="1">
      <c r="A863" s="18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  <c r="AG863" s="19"/>
    </row>
    <row r="864" ht="15.75" customHeight="1">
      <c r="A864" s="18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19"/>
    </row>
    <row r="865" ht="15.75" customHeight="1">
      <c r="A865" s="18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19"/>
      <c r="AG865" s="19"/>
    </row>
    <row r="866" ht="15.75" customHeight="1">
      <c r="A866" s="18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  <c r="AF866" s="19"/>
      <c r="AG866" s="19"/>
    </row>
    <row r="867" ht="15.75" customHeight="1">
      <c r="A867" s="18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19"/>
      <c r="AG867" s="19"/>
    </row>
    <row r="868" ht="15.75" customHeight="1">
      <c r="A868" s="18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19"/>
    </row>
    <row r="869" ht="15.75" customHeight="1">
      <c r="A869" s="18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19"/>
    </row>
    <row r="870" ht="15.75" customHeight="1">
      <c r="A870" s="18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  <c r="AF870" s="19"/>
      <c r="AG870" s="19"/>
    </row>
    <row r="871" ht="15.75" customHeight="1">
      <c r="A871" s="18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19"/>
      <c r="AG871" s="19"/>
    </row>
    <row r="872" ht="15.75" customHeight="1">
      <c r="A872" s="18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19"/>
      <c r="AG872" s="19"/>
    </row>
    <row r="873" ht="15.75" customHeight="1">
      <c r="A873" s="18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19"/>
    </row>
    <row r="874" ht="15.75" customHeight="1">
      <c r="A874" s="18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19"/>
      <c r="AG874" s="19"/>
    </row>
    <row r="875" ht="15.75" customHeight="1">
      <c r="A875" s="18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19"/>
      <c r="AG875" s="19"/>
    </row>
    <row r="876" ht="15.75" customHeight="1">
      <c r="A876" s="18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19"/>
      <c r="AG876" s="19"/>
    </row>
    <row r="877" ht="15.75" customHeight="1">
      <c r="A877" s="18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19"/>
      <c r="AG877" s="19"/>
    </row>
    <row r="878" ht="15.75" customHeight="1">
      <c r="A878" s="18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19"/>
      <c r="AG878" s="19"/>
    </row>
    <row r="879" ht="15.75" customHeight="1">
      <c r="A879" s="18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  <c r="AG879" s="19"/>
    </row>
    <row r="880" ht="15.75" customHeight="1">
      <c r="A880" s="18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19"/>
      <c r="AG880" s="19"/>
    </row>
    <row r="881" ht="15.75" customHeight="1">
      <c r="A881" s="18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19"/>
      <c r="AG881" s="19"/>
    </row>
    <row r="882" ht="15.75" customHeight="1">
      <c r="A882" s="18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  <c r="AF882" s="19"/>
      <c r="AG882" s="19"/>
    </row>
    <row r="883" ht="15.75" customHeight="1">
      <c r="A883" s="18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  <c r="AG883" s="19"/>
    </row>
    <row r="884" ht="15.75" customHeight="1">
      <c r="A884" s="18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  <c r="AG884" s="19"/>
    </row>
    <row r="885" ht="15.75" customHeight="1">
      <c r="A885" s="18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  <c r="AF885" s="19"/>
      <c r="AG885" s="19"/>
    </row>
    <row r="886" ht="15.75" customHeight="1">
      <c r="A886" s="18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  <c r="AF886" s="19"/>
      <c r="AG886" s="19"/>
    </row>
    <row r="887" ht="15.75" customHeight="1">
      <c r="A887" s="18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  <c r="AF887" s="19"/>
      <c r="AG887" s="19"/>
    </row>
    <row r="888" ht="15.75" customHeight="1">
      <c r="A888" s="18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19"/>
    </row>
    <row r="889" ht="15.75" customHeight="1">
      <c r="A889" s="18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19"/>
    </row>
    <row r="890" ht="15.75" customHeight="1">
      <c r="A890" s="18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  <c r="AF890" s="19"/>
      <c r="AG890" s="19"/>
    </row>
    <row r="891" ht="15.75" customHeight="1">
      <c r="A891" s="18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19"/>
      <c r="AG891" s="19"/>
    </row>
    <row r="892" ht="15.75" customHeight="1">
      <c r="A892" s="18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19"/>
      <c r="AG892" s="19"/>
    </row>
    <row r="893" ht="15.75" customHeight="1">
      <c r="A893" s="18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  <c r="AG893" s="19"/>
    </row>
    <row r="894" ht="15.75" customHeight="1">
      <c r="A894" s="18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19"/>
      <c r="AG894" s="19"/>
    </row>
    <row r="895" ht="15.75" customHeight="1">
      <c r="A895" s="18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19"/>
      <c r="AG895" s="19"/>
    </row>
    <row r="896" ht="15.75" customHeight="1">
      <c r="A896" s="18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  <c r="AG896" s="19"/>
    </row>
    <row r="897" ht="15.75" customHeight="1">
      <c r="A897" s="18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19"/>
      <c r="AG897" s="19"/>
    </row>
    <row r="898" ht="15.75" customHeight="1">
      <c r="A898" s="18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  <c r="AG898" s="19"/>
    </row>
    <row r="899" ht="15.75" customHeight="1">
      <c r="A899" s="18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19"/>
    </row>
    <row r="900" ht="15.75" customHeight="1">
      <c r="A900" s="18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19"/>
      <c r="AG900" s="19"/>
    </row>
    <row r="901" ht="15.75" customHeight="1">
      <c r="A901" s="18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19"/>
      <c r="AG901" s="19"/>
    </row>
    <row r="902" ht="15.75" customHeight="1">
      <c r="A902" s="18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19"/>
      <c r="AG902" s="19"/>
    </row>
    <row r="903" ht="15.75" customHeight="1">
      <c r="A903" s="18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19"/>
    </row>
    <row r="904" ht="15.75" customHeight="1">
      <c r="A904" s="18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19"/>
      <c r="AG904" s="19"/>
    </row>
    <row r="905" ht="15.75" customHeight="1">
      <c r="A905" s="18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19"/>
      <c r="AG905" s="19"/>
    </row>
    <row r="906" ht="15.75" customHeight="1">
      <c r="A906" s="18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  <c r="AF906" s="19"/>
      <c r="AG906" s="19"/>
    </row>
    <row r="907" ht="15.75" customHeight="1">
      <c r="A907" s="18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19"/>
    </row>
    <row r="908" ht="15.75" customHeight="1">
      <c r="A908" s="18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19"/>
      <c r="AG908" s="19"/>
    </row>
    <row r="909" ht="15.75" customHeight="1">
      <c r="A909" s="18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19"/>
      <c r="AG909" s="19"/>
    </row>
    <row r="910" ht="15.75" customHeight="1">
      <c r="A910" s="18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  <c r="AF910" s="19"/>
      <c r="AG910" s="19"/>
    </row>
    <row r="911" ht="15.75" customHeight="1">
      <c r="A911" s="18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19"/>
      <c r="AG911" s="19"/>
    </row>
    <row r="912" ht="15.75" customHeight="1">
      <c r="A912" s="18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19"/>
      <c r="AG912" s="19"/>
    </row>
    <row r="913" ht="15.75" customHeight="1">
      <c r="A913" s="18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19"/>
    </row>
    <row r="914" ht="15.75" customHeight="1">
      <c r="A914" s="18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D914" s="19"/>
      <c r="AE914" s="19"/>
      <c r="AF914" s="19"/>
      <c r="AG914" s="19"/>
    </row>
    <row r="915" ht="15.75" customHeight="1">
      <c r="A915" s="18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19"/>
      <c r="AG915" s="19"/>
    </row>
    <row r="916" ht="15.75" customHeight="1">
      <c r="A916" s="18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19"/>
      <c r="AG916" s="19"/>
    </row>
    <row r="917" ht="15.75" customHeight="1">
      <c r="A917" s="18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  <c r="AG917" s="19"/>
    </row>
    <row r="918" ht="15.75" customHeight="1">
      <c r="A918" s="18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  <c r="AF918" s="19"/>
      <c r="AG918" s="19"/>
    </row>
    <row r="919" ht="15.75" customHeight="1">
      <c r="A919" s="18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  <c r="AF919" s="19"/>
      <c r="AG919" s="19"/>
    </row>
    <row r="920" ht="15.75" customHeight="1">
      <c r="A920" s="18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  <c r="AF920" s="19"/>
      <c r="AG920" s="19"/>
    </row>
    <row r="921" ht="15.75" customHeight="1">
      <c r="A921" s="18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  <c r="AF921" s="19"/>
      <c r="AG921" s="19"/>
    </row>
    <row r="922" ht="15.75" customHeight="1">
      <c r="A922" s="18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  <c r="AF922" s="19"/>
      <c r="AG922" s="19"/>
    </row>
    <row r="923" ht="15.75" customHeight="1">
      <c r="A923" s="18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19"/>
      <c r="AG923" s="19"/>
    </row>
    <row r="924" ht="15.75" customHeight="1">
      <c r="A924" s="18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  <c r="AF924" s="19"/>
      <c r="AG924" s="19"/>
    </row>
    <row r="925" ht="15.75" customHeight="1">
      <c r="A925" s="18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  <c r="AF925" s="19"/>
      <c r="AG925" s="19"/>
    </row>
    <row r="926" ht="15.75" customHeight="1">
      <c r="A926" s="18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s="19"/>
      <c r="AE926" s="19"/>
      <c r="AF926" s="19"/>
      <c r="AG926" s="19"/>
    </row>
    <row r="927" ht="15.75" customHeight="1">
      <c r="A927" s="18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19"/>
      <c r="AG927" s="19"/>
    </row>
    <row r="928" ht="15.75" customHeight="1">
      <c r="A928" s="18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19"/>
      <c r="AG928" s="19"/>
    </row>
    <row r="929" ht="15.75" customHeight="1">
      <c r="A929" s="18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  <c r="AF929" s="19"/>
      <c r="AG929" s="19"/>
    </row>
    <row r="930" ht="15.75" customHeight="1">
      <c r="A930" s="18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  <c r="AE930" s="19"/>
      <c r="AF930" s="19"/>
      <c r="AG930" s="19"/>
    </row>
    <row r="931" ht="15.75" customHeight="1">
      <c r="A931" s="18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  <c r="AF931" s="19"/>
      <c r="AG931" s="19"/>
    </row>
    <row r="932" ht="15.75" customHeight="1">
      <c r="A932" s="18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19"/>
      <c r="AG932" s="19"/>
    </row>
    <row r="933" ht="15.75" customHeight="1">
      <c r="A933" s="18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19"/>
      <c r="AG933" s="19"/>
    </row>
    <row r="934" ht="15.75" customHeight="1">
      <c r="A934" s="18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D934" s="19"/>
      <c r="AE934" s="19"/>
      <c r="AF934" s="19"/>
      <c r="AG934" s="19"/>
    </row>
    <row r="935" ht="15.75" customHeight="1">
      <c r="A935" s="18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  <c r="AF935" s="19"/>
      <c r="AG935" s="19"/>
    </row>
    <row r="936" ht="15.75" customHeight="1">
      <c r="A936" s="18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  <c r="AF936" s="19"/>
      <c r="AG936" s="19"/>
    </row>
    <row r="937" ht="15.75" customHeight="1">
      <c r="A937" s="18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19"/>
      <c r="AG937" s="19"/>
    </row>
    <row r="938" ht="15.75" customHeight="1">
      <c r="A938" s="18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  <c r="AF938" s="19"/>
      <c r="AG938" s="19"/>
    </row>
    <row r="939" ht="15.75" customHeight="1">
      <c r="A939" s="18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19"/>
      <c r="AG939" s="19"/>
    </row>
    <row r="940" ht="15.75" customHeight="1">
      <c r="A940" s="18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  <c r="AF940" s="19"/>
      <c r="AG940" s="19"/>
    </row>
    <row r="941" ht="15.75" customHeight="1">
      <c r="A941" s="18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19"/>
      <c r="AG941" s="19"/>
    </row>
    <row r="942" ht="15.75" customHeight="1">
      <c r="A942" s="18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  <c r="AF942" s="19"/>
      <c r="AG942" s="19"/>
    </row>
    <row r="943" ht="15.75" customHeight="1">
      <c r="A943" s="18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  <c r="AG943" s="19"/>
    </row>
    <row r="944" ht="15.75" customHeight="1">
      <c r="A944" s="18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19"/>
      <c r="AG944" s="19"/>
    </row>
    <row r="945" ht="15.75" customHeight="1">
      <c r="A945" s="18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  <c r="AF945" s="19"/>
      <c r="AG945" s="19"/>
    </row>
    <row r="946" ht="15.75" customHeight="1">
      <c r="A946" s="18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D946" s="19"/>
      <c r="AE946" s="19"/>
      <c r="AF946" s="19"/>
      <c r="AG946" s="19"/>
    </row>
    <row r="947" ht="15.75" customHeight="1">
      <c r="A947" s="18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19"/>
      <c r="AG947" s="19"/>
    </row>
    <row r="948" ht="15.75" customHeight="1">
      <c r="A948" s="18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19"/>
      <c r="AG948" s="19"/>
    </row>
    <row r="949" ht="15.75" customHeight="1">
      <c r="A949" s="18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  <c r="AF949" s="19"/>
      <c r="AG949" s="19"/>
    </row>
    <row r="950" ht="15.75" customHeight="1">
      <c r="A950" s="18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D950" s="19"/>
      <c r="AE950" s="19"/>
      <c r="AF950" s="19"/>
      <c r="AG950" s="19"/>
    </row>
    <row r="951" ht="15.75" customHeight="1">
      <c r="A951" s="18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  <c r="AF951" s="19"/>
      <c r="AG951" s="19"/>
    </row>
    <row r="952" ht="15.75" customHeight="1">
      <c r="A952" s="18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19"/>
      <c r="AG952" s="19"/>
    </row>
    <row r="953" ht="15.75" customHeight="1">
      <c r="A953" s="18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19"/>
      <c r="AG953" s="19"/>
    </row>
    <row r="954" ht="15.75" customHeight="1">
      <c r="A954" s="18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  <c r="AE954" s="19"/>
      <c r="AF954" s="19"/>
      <c r="AG954" s="19"/>
    </row>
    <row r="955" ht="15.75" customHeight="1">
      <c r="A955" s="18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  <c r="AF955" s="19"/>
      <c r="AG955" s="19"/>
    </row>
    <row r="956" ht="15.75" customHeight="1">
      <c r="A956" s="18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  <c r="AF956" s="19"/>
      <c r="AG956" s="19"/>
    </row>
    <row r="957" ht="15.75" customHeight="1">
      <c r="A957" s="18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19"/>
      <c r="AG957" s="19"/>
    </row>
    <row r="958" ht="15.75" customHeight="1">
      <c r="A958" s="18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  <c r="AE958" s="19"/>
      <c r="AF958" s="19"/>
      <c r="AG958" s="19"/>
    </row>
    <row r="959" ht="15.75" customHeight="1">
      <c r="A959" s="18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  <c r="AF959" s="19"/>
      <c r="AG959" s="19"/>
    </row>
    <row r="960" ht="15.75" customHeight="1">
      <c r="A960" s="18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  <c r="AE960" s="19"/>
      <c r="AF960" s="19"/>
      <c r="AG960" s="19"/>
    </row>
    <row r="961" ht="15.75" customHeight="1">
      <c r="A961" s="18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  <c r="AF961" s="19"/>
      <c r="AG961" s="19"/>
    </row>
    <row r="962" ht="15.75" customHeight="1">
      <c r="A962" s="18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  <c r="AF962" s="19"/>
      <c r="AG962" s="19"/>
    </row>
    <row r="963" ht="15.75" customHeight="1">
      <c r="A963" s="18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19"/>
      <c r="AG963" s="19"/>
    </row>
    <row r="964" ht="15.75" customHeight="1">
      <c r="A964" s="18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  <c r="AF964" s="19"/>
      <c r="AG964" s="19"/>
    </row>
    <row r="965" ht="15.75" customHeight="1">
      <c r="A965" s="18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  <c r="AF965" s="19"/>
      <c r="AG965" s="19"/>
    </row>
    <row r="966" ht="15.75" customHeight="1">
      <c r="A966" s="18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  <c r="AE966" s="19"/>
      <c r="AF966" s="19"/>
      <c r="AG966" s="19"/>
    </row>
    <row r="967" ht="15.75" customHeight="1">
      <c r="A967" s="18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  <c r="AF967" s="19"/>
      <c r="AG967" s="19"/>
    </row>
    <row r="968" ht="15.75" customHeight="1">
      <c r="A968" s="18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19"/>
      <c r="AG968" s="19"/>
    </row>
    <row r="969" ht="15.75" customHeight="1">
      <c r="A969" s="18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  <c r="AE969" s="19"/>
      <c r="AF969" s="19"/>
      <c r="AG969" s="19"/>
    </row>
    <row r="970" ht="15.75" customHeight="1">
      <c r="A970" s="18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  <c r="AE970" s="19"/>
      <c r="AF970" s="19"/>
      <c r="AG970" s="19"/>
    </row>
    <row r="971" ht="15.75" customHeight="1">
      <c r="A971" s="18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D971" s="19"/>
      <c r="AE971" s="19"/>
      <c r="AF971" s="19"/>
      <c r="AG971" s="19"/>
    </row>
    <row r="972" ht="15.75" customHeight="1">
      <c r="A972" s="18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  <c r="AF972" s="19"/>
      <c r="AG972" s="19"/>
    </row>
    <row r="973" ht="15.75" customHeight="1">
      <c r="A973" s="18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  <c r="AF973" s="19"/>
      <c r="AG973" s="19"/>
    </row>
    <row r="974" ht="15.75" customHeight="1">
      <c r="A974" s="18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D974" s="19"/>
      <c r="AE974" s="19"/>
      <c r="AF974" s="19"/>
      <c r="AG974" s="19"/>
    </row>
    <row r="975" ht="15.75" customHeight="1">
      <c r="A975" s="18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D975" s="19"/>
      <c r="AE975" s="19"/>
      <c r="AF975" s="19"/>
      <c r="AG975" s="19"/>
    </row>
    <row r="976" ht="15.75" customHeight="1">
      <c r="A976" s="18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D976" s="19"/>
      <c r="AE976" s="19"/>
      <c r="AF976" s="19"/>
      <c r="AG976" s="19"/>
    </row>
    <row r="977" ht="15.75" customHeight="1">
      <c r="A977" s="18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  <c r="AF977" s="19"/>
      <c r="AG977" s="19"/>
    </row>
    <row r="978" ht="15.75" customHeight="1">
      <c r="A978" s="18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  <c r="AD978" s="19"/>
      <c r="AE978" s="19"/>
      <c r="AF978" s="19"/>
      <c r="AG978" s="19"/>
    </row>
    <row r="979" ht="15.75" customHeight="1">
      <c r="A979" s="18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  <c r="AD979" s="19"/>
      <c r="AE979" s="19"/>
      <c r="AF979" s="19"/>
      <c r="AG979" s="19"/>
    </row>
    <row r="980" ht="15.75" customHeight="1">
      <c r="A980" s="18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  <c r="AF980" s="19"/>
      <c r="AG980" s="19"/>
    </row>
    <row r="981" ht="15.75" customHeight="1">
      <c r="A981" s="18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19"/>
      <c r="AD981" s="19"/>
      <c r="AE981" s="19"/>
      <c r="AF981" s="19"/>
      <c r="AG981" s="19"/>
    </row>
    <row r="982" ht="15.75" customHeight="1">
      <c r="A982" s="18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  <c r="AD982" s="19"/>
      <c r="AE982" s="19"/>
      <c r="AF982" s="19"/>
      <c r="AG982" s="19"/>
    </row>
    <row r="983" ht="15.75" customHeight="1">
      <c r="A983" s="18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  <c r="AD983" s="19"/>
      <c r="AE983" s="19"/>
      <c r="AF983" s="19"/>
      <c r="AG983" s="19"/>
    </row>
    <row r="984" ht="15.75" customHeight="1">
      <c r="A984" s="18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  <c r="AD984" s="19"/>
      <c r="AE984" s="19"/>
      <c r="AF984" s="19"/>
      <c r="AG984" s="19"/>
    </row>
    <row r="985" ht="15.75" customHeight="1">
      <c r="A985" s="18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  <c r="AC985" s="19"/>
      <c r="AD985" s="19"/>
      <c r="AE985" s="19"/>
      <c r="AF985" s="19"/>
      <c r="AG985" s="19"/>
    </row>
    <row r="986" ht="15.75" customHeight="1">
      <c r="A986" s="18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  <c r="AC986" s="19"/>
      <c r="AD986" s="19"/>
      <c r="AE986" s="19"/>
      <c r="AF986" s="19"/>
      <c r="AG986" s="19"/>
    </row>
    <row r="987" ht="15.75" customHeight="1">
      <c r="A987" s="18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  <c r="AF987" s="19"/>
      <c r="AG987" s="19"/>
    </row>
    <row r="988" ht="15.75" customHeight="1">
      <c r="A988" s="18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  <c r="AF988" s="19"/>
      <c r="AG988" s="19"/>
    </row>
    <row r="989" ht="15.75" customHeight="1">
      <c r="A989" s="18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  <c r="AC989" s="19"/>
      <c r="AD989" s="19"/>
      <c r="AE989" s="19"/>
      <c r="AF989" s="19"/>
      <c r="AG989" s="19"/>
    </row>
    <row r="990" ht="15.75" customHeight="1">
      <c r="A990" s="18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  <c r="AC990" s="19"/>
      <c r="AD990" s="19"/>
      <c r="AE990" s="19"/>
      <c r="AF990" s="19"/>
      <c r="AG990" s="19"/>
    </row>
    <row r="991" ht="15.75" customHeight="1">
      <c r="A991" s="18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  <c r="AC991" s="19"/>
      <c r="AD991" s="19"/>
      <c r="AE991" s="19"/>
      <c r="AF991" s="19"/>
      <c r="AG991" s="19"/>
    </row>
    <row r="992" ht="15.75" customHeight="1">
      <c r="A992" s="18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  <c r="AG992" s="19"/>
    </row>
    <row r="993" ht="15.75" customHeight="1">
      <c r="A993" s="18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  <c r="AF993" s="19"/>
      <c r="AG993" s="19"/>
    </row>
    <row r="994" ht="15.75" customHeight="1">
      <c r="A994" s="18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  <c r="AC994" s="19"/>
      <c r="AD994" s="19"/>
      <c r="AE994" s="19"/>
      <c r="AF994" s="19"/>
      <c r="AG994" s="19"/>
    </row>
    <row r="995" ht="15.75" customHeight="1">
      <c r="A995" s="18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  <c r="AC995" s="19"/>
      <c r="AD995" s="19"/>
      <c r="AE995" s="19"/>
      <c r="AF995" s="19"/>
      <c r="AG995" s="19"/>
    </row>
    <row r="996" ht="15.75" customHeight="1">
      <c r="A996" s="18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  <c r="AD996" s="19"/>
      <c r="AE996" s="19"/>
      <c r="AF996" s="19"/>
      <c r="AG996" s="19"/>
    </row>
    <row r="997" ht="15.75" customHeight="1">
      <c r="A997" s="18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  <c r="AF997" s="19"/>
      <c r="AG997" s="19"/>
    </row>
    <row r="998" ht="15.75" customHeight="1">
      <c r="A998" s="18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D998" s="19"/>
      <c r="AE998" s="19"/>
      <c r="AF998" s="19"/>
      <c r="AG998" s="19"/>
    </row>
    <row r="999" ht="15.75" customHeight="1">
      <c r="A999" s="18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  <c r="AC999" s="19"/>
      <c r="AD999" s="19"/>
      <c r="AE999" s="19"/>
      <c r="AF999" s="19"/>
      <c r="AG999" s="19"/>
    </row>
    <row r="1000" ht="15.75" customHeight="1">
      <c r="A1000" s="18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  <c r="AC1000" s="19"/>
      <c r="AD1000" s="19"/>
      <c r="AE1000" s="19"/>
      <c r="AF1000" s="19"/>
      <c r="AG1000" s="19"/>
    </row>
  </sheetData>
  <mergeCells count="1">
    <mergeCell ref="B2:M2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8.5"/>
    <col customWidth="1" min="2" max="2" width="62.75"/>
    <col customWidth="1" min="3" max="13" width="12.0"/>
    <col customWidth="1" min="14" max="26" width="10.0"/>
  </cols>
  <sheetData>
    <row r="1">
      <c r="A1" s="19"/>
      <c r="B1" s="36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ht="30.0" customHeight="1">
      <c r="A2" s="19"/>
      <c r="B2" s="64" t="s">
        <v>100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1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>
      <c r="A3" s="19"/>
      <c r="B3" s="36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>
      <c r="A4" s="19"/>
      <c r="B4" s="36"/>
      <c r="C4" s="62" t="s">
        <v>8</v>
      </c>
      <c r="D4" s="62" t="s">
        <v>9</v>
      </c>
      <c r="E4" s="62" t="s">
        <v>10</v>
      </c>
      <c r="F4" s="62" t="s">
        <v>11</v>
      </c>
      <c r="G4" s="62" t="s">
        <v>12</v>
      </c>
      <c r="H4" s="62" t="s">
        <v>13</v>
      </c>
      <c r="I4" s="62" t="s">
        <v>14</v>
      </c>
      <c r="J4" s="62" t="s">
        <v>15</v>
      </c>
      <c r="K4" s="62" t="s">
        <v>16</v>
      </c>
      <c r="L4" s="62" t="s">
        <v>17</v>
      </c>
      <c r="M4" s="65" t="s">
        <v>57</v>
      </c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>
      <c r="A5" s="62" t="s">
        <v>101</v>
      </c>
      <c r="B5" s="46" t="s">
        <v>102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5">
        <f t="shared" ref="M5:M20" si="1">SUM(C5:L5)</f>
        <v>0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>
      <c r="A6" s="19"/>
      <c r="B6" s="46" t="s">
        <v>103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5">
        <f t="shared" si="1"/>
        <v>0</v>
      </c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>
      <c r="A7" s="19"/>
      <c r="B7" s="46" t="s">
        <v>104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5">
        <f t="shared" si="1"/>
        <v>0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>
      <c r="A8" s="19"/>
      <c r="B8" s="67" t="s">
        <v>105</v>
      </c>
      <c r="C8" s="75">
        <f t="shared" ref="C8:L8" si="2">C5*C6-C7</f>
        <v>0</v>
      </c>
      <c r="D8" s="75">
        <f t="shared" si="2"/>
        <v>0</v>
      </c>
      <c r="E8" s="75">
        <f t="shared" si="2"/>
        <v>0</v>
      </c>
      <c r="F8" s="75">
        <f t="shared" si="2"/>
        <v>0</v>
      </c>
      <c r="G8" s="75">
        <f t="shared" si="2"/>
        <v>0</v>
      </c>
      <c r="H8" s="75">
        <f t="shared" si="2"/>
        <v>0</v>
      </c>
      <c r="I8" s="75">
        <f t="shared" si="2"/>
        <v>0</v>
      </c>
      <c r="J8" s="75">
        <f t="shared" si="2"/>
        <v>0</v>
      </c>
      <c r="K8" s="75">
        <f t="shared" si="2"/>
        <v>0</v>
      </c>
      <c r="L8" s="75">
        <f t="shared" si="2"/>
        <v>0</v>
      </c>
      <c r="M8" s="75">
        <f t="shared" si="1"/>
        <v>0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>
      <c r="A9" s="76" t="s">
        <v>63</v>
      </c>
      <c r="B9" s="46" t="s">
        <v>106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5">
        <f t="shared" si="1"/>
        <v>0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>
      <c r="A10" s="76" t="s">
        <v>92</v>
      </c>
      <c r="B10" s="46" t="s">
        <v>106</v>
      </c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5">
        <f t="shared" si="1"/>
        <v>0</v>
      </c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>
      <c r="A11" s="76" t="s">
        <v>94</v>
      </c>
      <c r="B11" s="46" t="s">
        <v>106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5">
        <f t="shared" si="1"/>
        <v>0</v>
      </c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>
      <c r="A12" s="76" t="s">
        <v>95</v>
      </c>
      <c r="B12" s="46" t="s">
        <v>106</v>
      </c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5">
        <f t="shared" si="1"/>
        <v>0</v>
      </c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>
      <c r="A13" s="76" t="s">
        <v>96</v>
      </c>
      <c r="B13" s="46" t="s">
        <v>106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5">
        <f t="shared" si="1"/>
        <v>0</v>
      </c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>
      <c r="A14" s="19"/>
      <c r="B14" s="67" t="s">
        <v>107</v>
      </c>
      <c r="C14" s="75">
        <f t="shared" ref="C14:L14" si="3">SUM(C9:C13)</f>
        <v>0</v>
      </c>
      <c r="D14" s="75">
        <f t="shared" si="3"/>
        <v>0</v>
      </c>
      <c r="E14" s="75">
        <f t="shared" si="3"/>
        <v>0</v>
      </c>
      <c r="F14" s="75">
        <f t="shared" si="3"/>
        <v>0</v>
      </c>
      <c r="G14" s="75">
        <f t="shared" si="3"/>
        <v>0</v>
      </c>
      <c r="H14" s="75">
        <f t="shared" si="3"/>
        <v>0</v>
      </c>
      <c r="I14" s="75">
        <f t="shared" si="3"/>
        <v>0</v>
      </c>
      <c r="J14" s="75">
        <f t="shared" si="3"/>
        <v>0</v>
      </c>
      <c r="K14" s="75">
        <f t="shared" si="3"/>
        <v>0</v>
      </c>
      <c r="L14" s="75">
        <f t="shared" si="3"/>
        <v>0</v>
      </c>
      <c r="M14" s="75">
        <f t="shared" si="1"/>
        <v>0</v>
      </c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>
      <c r="A15" s="62" t="s">
        <v>108</v>
      </c>
      <c r="B15" s="46" t="s">
        <v>102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5">
        <f t="shared" si="1"/>
        <v>0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>
      <c r="A16" s="19"/>
      <c r="B16" s="46" t="s">
        <v>103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5">
        <f t="shared" si="1"/>
        <v>0</v>
      </c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>
      <c r="A17" s="19"/>
      <c r="B17" s="46" t="s">
        <v>104</v>
      </c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5">
        <f t="shared" si="1"/>
        <v>0</v>
      </c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>
      <c r="A18" s="19"/>
      <c r="B18" s="67" t="s">
        <v>105</v>
      </c>
      <c r="C18" s="75">
        <f t="shared" ref="C18:L18" si="4">C15*C16-C17</f>
        <v>0</v>
      </c>
      <c r="D18" s="75">
        <f t="shared" si="4"/>
        <v>0</v>
      </c>
      <c r="E18" s="75">
        <f t="shared" si="4"/>
        <v>0</v>
      </c>
      <c r="F18" s="75">
        <f t="shared" si="4"/>
        <v>0</v>
      </c>
      <c r="G18" s="75">
        <f t="shared" si="4"/>
        <v>0</v>
      </c>
      <c r="H18" s="75">
        <f t="shared" si="4"/>
        <v>0</v>
      </c>
      <c r="I18" s="75">
        <f t="shared" si="4"/>
        <v>0</v>
      </c>
      <c r="J18" s="75">
        <f t="shared" si="4"/>
        <v>0</v>
      </c>
      <c r="K18" s="75">
        <f t="shared" si="4"/>
        <v>0</v>
      </c>
      <c r="L18" s="75">
        <f t="shared" si="4"/>
        <v>0</v>
      </c>
      <c r="M18" s="75">
        <f t="shared" si="1"/>
        <v>0</v>
      </c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>
      <c r="A19" s="19"/>
      <c r="B19" s="67" t="s">
        <v>109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5">
        <f t="shared" si="1"/>
        <v>0</v>
      </c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>
      <c r="A20" s="19"/>
      <c r="B20" s="73" t="s">
        <v>110</v>
      </c>
      <c r="C20" s="73">
        <f t="shared" ref="C20:L20" si="5">C8*C14-C18*C19*5</f>
        <v>0</v>
      </c>
      <c r="D20" s="73">
        <f t="shared" si="5"/>
        <v>0</v>
      </c>
      <c r="E20" s="73">
        <f t="shared" si="5"/>
        <v>0</v>
      </c>
      <c r="F20" s="73">
        <f t="shared" si="5"/>
        <v>0</v>
      </c>
      <c r="G20" s="73">
        <f t="shared" si="5"/>
        <v>0</v>
      </c>
      <c r="H20" s="73">
        <f t="shared" si="5"/>
        <v>0</v>
      </c>
      <c r="I20" s="73">
        <f t="shared" si="5"/>
        <v>0</v>
      </c>
      <c r="J20" s="73">
        <f t="shared" si="5"/>
        <v>0</v>
      </c>
      <c r="K20" s="73">
        <f t="shared" si="5"/>
        <v>0</v>
      </c>
      <c r="L20" s="73">
        <f t="shared" si="5"/>
        <v>0</v>
      </c>
      <c r="M20" s="73">
        <f t="shared" si="1"/>
        <v>0</v>
      </c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ht="15.75" hidden="1" customHeight="1">
      <c r="A21" s="19"/>
      <c r="B21" s="77" t="s">
        <v>111</v>
      </c>
      <c r="C21" s="78">
        <f>'(ne pas modifier) BDD_REF'!$B$277*REIaval!D21</f>
        <v>7416.6726</v>
      </c>
      <c r="D21" s="19">
        <v>26.7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ht="15.75" hidden="1" customHeight="1">
      <c r="A22" s="19"/>
      <c r="B22" s="77" t="s">
        <v>112</v>
      </c>
      <c r="C22" s="78">
        <f>'(ne pas modifier) BDD_REF'!$B$277*REIaval!D22</f>
        <v>13138.8994</v>
      </c>
      <c r="D22" s="19">
        <v>47.3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ht="15.75" hidden="1" customHeight="1">
      <c r="A23" s="19"/>
      <c r="B23" s="77" t="s">
        <v>113</v>
      </c>
      <c r="C23" s="78">
        <f>'(ne pas modifier) BDD_REF'!$B$277*REIaval!D23</f>
        <v>11166.6756</v>
      </c>
      <c r="D23" s="19">
        <v>40.2</v>
      </c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ht="15.75" hidden="1" customHeight="1">
      <c r="A24" s="19"/>
      <c r="B24" s="77" t="s">
        <v>114</v>
      </c>
      <c r="C24" s="78">
        <f>'(ne pas modifier) BDD_REF'!$B$277*REIaval!D24</f>
        <v>3861.1142</v>
      </c>
      <c r="D24" s="19">
        <v>13.9</v>
      </c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ht="15.75" hidden="1" customHeight="1">
      <c r="A25" s="19"/>
      <c r="B25" s="77" t="s">
        <v>115</v>
      </c>
      <c r="C25" s="78">
        <f>'(ne pas modifier) BDD_REF'!$B$277*REIaval!D25</f>
        <v>3888.892</v>
      </c>
      <c r="D25" s="19">
        <v>14.0</v>
      </c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ht="15.75" hidden="1" customHeight="1">
      <c r="A26" s="19"/>
      <c r="B26" s="77" t="s">
        <v>116</v>
      </c>
      <c r="C26" s="78">
        <f>'(ne pas modifier) BDD_REF'!$B$277*REIaval!D26</f>
        <v>12305.5654</v>
      </c>
      <c r="D26" s="19">
        <v>44.3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ht="15.75" hidden="1" customHeight="1">
      <c r="A27" s="19"/>
      <c r="B27" s="77" t="s">
        <v>117</v>
      </c>
      <c r="C27" s="78">
        <f>'(ne pas modifier) BDD_REF'!$B$277*REIaval!D27</f>
        <v>7916.673</v>
      </c>
      <c r="D27" s="19">
        <v>28.5</v>
      </c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ht="15.75" hidden="1" customHeight="1">
      <c r="A28" s="19"/>
      <c r="B28" s="77" t="s">
        <v>118</v>
      </c>
      <c r="C28" s="78">
        <f>'(ne pas modifier) BDD_REF'!$B$277*REIaval!D28</f>
        <v>7777.784</v>
      </c>
      <c r="D28" s="19">
        <v>28.0</v>
      </c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ht="15.75" hidden="1" customHeight="1">
      <c r="A29" s="19"/>
      <c r="B29" s="77" t="s">
        <v>119</v>
      </c>
      <c r="C29" s="78">
        <f>'(ne pas modifier) BDD_REF'!$B$277*REIaval!D29</f>
        <v>7833.3396</v>
      </c>
      <c r="D29" s="19">
        <v>28.2</v>
      </c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ht="15.75" hidden="1" customHeight="1">
      <c r="A30" s="19"/>
      <c r="B30" s="77" t="s">
        <v>120</v>
      </c>
      <c r="C30" s="78">
        <f>'(ne pas modifier) BDD_REF'!$B$277*REIaval!D30</f>
        <v>11944.454</v>
      </c>
      <c r="D30" s="19">
        <v>43.0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ht="15.75" hidden="1" customHeight="1">
      <c r="A31" s="19"/>
      <c r="B31" s="77" t="s">
        <v>121</v>
      </c>
      <c r="C31" s="78">
        <f>'(ne pas modifier) BDD_REF'!$B$277*REIaval!D31</f>
        <v>11666.676</v>
      </c>
      <c r="D31" s="19">
        <v>42.0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ht="15.75" hidden="1" customHeight="1">
      <c r="A32" s="19"/>
      <c r="B32" s="77" t="s">
        <v>122</v>
      </c>
      <c r="C32" s="78">
        <f>'(ne pas modifier) BDD_REF'!$B$277*REIaval!D32</f>
        <v>11111.12</v>
      </c>
      <c r="D32" s="19">
        <v>40.0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ht="15.75" hidden="1" customHeight="1">
      <c r="A33" s="19"/>
      <c r="B33" s="77" t="s">
        <v>123</v>
      </c>
      <c r="C33" s="78">
        <f>'(ne pas modifier) BDD_REF'!$B$277*REIaval!D33</f>
        <v>10750.0086</v>
      </c>
      <c r="D33" s="19">
        <v>38.7</v>
      </c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ht="15.75" hidden="1" customHeight="1">
      <c r="A34" s="19"/>
      <c r="B34" s="77" t="s">
        <v>124</v>
      </c>
      <c r="C34" s="78">
        <f>'(ne pas modifier) BDD_REF'!$B$277*REIaval!D34</f>
        <v>694.445</v>
      </c>
      <c r="D34" s="19">
        <v>2.5</v>
      </c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ht="15.75" hidden="1" customHeight="1">
      <c r="A35" s="19"/>
      <c r="B35" s="77" t="s">
        <v>125</v>
      </c>
      <c r="C35" s="78">
        <f>'(ne pas modifier) BDD_REF'!$B$277*REIaval!D35</f>
        <v>13333.344</v>
      </c>
      <c r="D35" s="19">
        <v>48.0</v>
      </c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ht="15.75" hidden="1" customHeight="1">
      <c r="A36" s="19"/>
      <c r="B36" s="77" t="s">
        <v>126</v>
      </c>
      <c r="C36" s="78">
        <f>'(ne pas modifier) BDD_REF'!$B$277*REIaval!D36</f>
        <v>11944.454</v>
      </c>
      <c r="D36" s="19">
        <v>43.0</v>
      </c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ht="15.75" hidden="1" customHeight="1">
      <c r="A37" s="19"/>
      <c r="B37" s="77" t="s">
        <v>127</v>
      </c>
      <c r="C37" s="78">
        <f>'(ne pas modifier) BDD_REF'!$B$277*REIaval!D37</f>
        <v>13777.7888</v>
      </c>
      <c r="D37" s="19">
        <v>49.6</v>
      </c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ht="15.75" hidden="1" customHeight="1">
      <c r="A38" s="19"/>
      <c r="B38" s="77" t="s">
        <v>128</v>
      </c>
      <c r="C38" s="78">
        <f>'(ne pas modifier) BDD_REF'!$B$277*REIaval!D38</f>
        <v>12777.788</v>
      </c>
      <c r="D38" s="19">
        <v>46.0</v>
      </c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ht="15.75" hidden="1" customHeight="1">
      <c r="A39" s="19"/>
      <c r="B39" s="77" t="s">
        <v>129</v>
      </c>
      <c r="C39" s="78">
        <f>'(ne pas modifier) BDD_REF'!$B$277*REIaval!D39</f>
        <v>4888.8928</v>
      </c>
      <c r="D39" s="19">
        <v>17.6</v>
      </c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ht="15.75" hidden="1" customHeight="1">
      <c r="A40" s="19"/>
      <c r="B40" s="77" t="s">
        <v>130</v>
      </c>
      <c r="C40" s="78">
        <f>'(ne pas modifier) BDD_REF'!$B$277*REIaval!D40</f>
        <v>8888.896</v>
      </c>
      <c r="D40" s="19">
        <v>32.0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ht="15.75" hidden="1" customHeight="1">
      <c r="A41" s="19"/>
      <c r="B41" s="77" t="s">
        <v>131</v>
      </c>
      <c r="C41" s="78">
        <f>'(ne pas modifier) BDD_REF'!$B$277*REIaval!D41</f>
        <v>10583.3418</v>
      </c>
      <c r="D41" s="19">
        <v>38.1</v>
      </c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ht="15.75" hidden="1" customHeight="1">
      <c r="A42" s="19"/>
      <c r="B42" s="77" t="s">
        <v>132</v>
      </c>
      <c r="C42" s="78">
        <f>'(ne pas modifier) BDD_REF'!$B$277*REIaval!D42</f>
        <v>12250.0098</v>
      </c>
      <c r="D42" s="19">
        <v>44.1</v>
      </c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ht="15.75" hidden="1" customHeight="1">
      <c r="A43" s="19"/>
      <c r="B43" s="77" t="s">
        <v>133</v>
      </c>
      <c r="C43" s="78">
        <f>'(ne pas modifier) BDD_REF'!$B$277*REIaval!D43</f>
        <v>3305.5582</v>
      </c>
      <c r="D43" s="19">
        <v>11.9</v>
      </c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ht="15.75" hidden="1" customHeight="1">
      <c r="A44" s="19"/>
      <c r="B44" s="77" t="s">
        <v>134</v>
      </c>
      <c r="C44" s="78">
        <f>'(ne pas modifier) BDD_REF'!$B$277*REIaval!D44</f>
        <v>12361.121</v>
      </c>
      <c r="D44" s="19">
        <v>44.5</v>
      </c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ht="15.75" hidden="1" customHeight="1">
      <c r="A45" s="19"/>
      <c r="B45" s="77" t="s">
        <v>135</v>
      </c>
      <c r="C45" s="78">
        <f>'(ne pas modifier) BDD_REF'!$B$277*REIaval!D45</f>
        <v>11750.0094</v>
      </c>
      <c r="D45" s="19">
        <v>42.3</v>
      </c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ht="15.75" hidden="1" customHeight="1">
      <c r="A46" s="19"/>
      <c r="B46" s="77" t="s">
        <v>136</v>
      </c>
      <c r="C46" s="78">
        <f>'(ne pas modifier) BDD_REF'!$B$277*REIaval!D46</f>
        <v>3638.8918</v>
      </c>
      <c r="D46" s="19">
        <v>13.1</v>
      </c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ht="15.75" hidden="1" customHeight="1">
      <c r="A47" s="19"/>
      <c r="B47" s="77" t="s">
        <v>137</v>
      </c>
      <c r="C47" s="78">
        <f>'(ne pas modifier) BDD_REF'!$B$277*REIaval!D47</f>
        <v>13138.8994</v>
      </c>
      <c r="D47" s="19">
        <v>47.3</v>
      </c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ht="15.75" hidden="1" customHeight="1">
      <c r="A48" s="19"/>
      <c r="B48" s="77" t="s">
        <v>138</v>
      </c>
      <c r="C48" s="78">
        <f>'(ne pas modifier) BDD_REF'!$B$277*REIaval!D48</f>
        <v>2200.00176</v>
      </c>
      <c r="D48" s="19">
        <v>7.92</v>
      </c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ht="15.75" hidden="1" customHeight="1">
      <c r="A49" s="19"/>
      <c r="B49" s="77" t="s">
        <v>139</v>
      </c>
      <c r="C49" s="78">
        <f>'(ne pas modifier) BDD_REF'!$B$277*REIaval!D49</f>
        <v>2722.2244</v>
      </c>
      <c r="D49" s="19">
        <v>9.8</v>
      </c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ht="15.75" customHeight="1">
      <c r="A50" s="19"/>
      <c r="B50" s="36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ht="15.75" customHeight="1">
      <c r="A51" s="19"/>
      <c r="B51" s="79" t="s">
        <v>140</v>
      </c>
      <c r="C51" s="79" t="s">
        <v>141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ht="15.75" customHeight="1">
      <c r="A52" s="77" t="s">
        <v>142</v>
      </c>
      <c r="B52" s="77" t="s">
        <v>121</v>
      </c>
      <c r="C52" s="80">
        <f>0.324/1000</f>
        <v>0.000324</v>
      </c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ht="15.75" customHeight="1">
      <c r="A53" s="19"/>
      <c r="B53" s="77" t="s">
        <v>122</v>
      </c>
      <c r="C53" s="80">
        <f>0.325/1000</f>
        <v>0.000325</v>
      </c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ht="15.75" customHeight="1">
      <c r="A54" s="19"/>
      <c r="B54" s="77" t="s">
        <v>143</v>
      </c>
      <c r="C54" s="80">
        <f>0.335/1000</f>
        <v>0.000335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ht="15.75" customHeight="1">
      <c r="A55" s="19"/>
      <c r="B55" s="77" t="s">
        <v>144</v>
      </c>
      <c r="C55" s="80">
        <f>0.282/1000</f>
        <v>0.000282</v>
      </c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ht="15.75" customHeight="1">
      <c r="A56" s="77" t="s">
        <v>145</v>
      </c>
      <c r="B56" s="77" t="s">
        <v>146</v>
      </c>
      <c r="C56" s="80">
        <f>0.311/1000</f>
        <v>0.000311</v>
      </c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ht="15.75" customHeight="1">
      <c r="A57" s="19"/>
      <c r="B57" s="77" t="s">
        <v>147</v>
      </c>
      <c r="C57" s="77">
        <f>0.313/1000</f>
        <v>0.000313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ht="15.75" customHeight="1">
      <c r="A58" s="19"/>
      <c r="B58" s="77" t="s">
        <v>148</v>
      </c>
      <c r="C58" s="77">
        <f>0.319/1000</f>
        <v>0.000319</v>
      </c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ht="15.75" customHeight="1">
      <c r="A59" s="19"/>
      <c r="B59" s="77" t="s">
        <v>149</v>
      </c>
      <c r="C59" s="77">
        <f>0.306/1000</f>
        <v>0.000306</v>
      </c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ht="15.75" customHeight="1">
      <c r="A60" s="19"/>
      <c r="B60" s="77" t="s">
        <v>150</v>
      </c>
      <c r="C60" s="77">
        <f>0.174/1000</f>
        <v>0.000174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ht="15.75" customHeight="1">
      <c r="A61" s="19"/>
      <c r="B61" s="77" t="s">
        <v>151</v>
      </c>
      <c r="C61" s="77">
        <f>0.273/1000</f>
        <v>0.000273</v>
      </c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ht="15.75" customHeight="1">
      <c r="A62" s="19"/>
      <c r="B62" s="77" t="s">
        <v>128</v>
      </c>
      <c r="C62" s="77">
        <f>0.272/1000</f>
        <v>0.000272</v>
      </c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ht="15.75" customHeight="1">
      <c r="A63" s="19"/>
      <c r="B63" s="77" t="s">
        <v>152</v>
      </c>
      <c r="C63" s="77">
        <f>0.311/1000</f>
        <v>0.000311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ht="15.75" customHeight="1">
      <c r="A64" s="19"/>
      <c r="B64" s="77" t="s">
        <v>153</v>
      </c>
      <c r="C64" s="77">
        <f>0.132/1000</f>
        <v>0.000132</v>
      </c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ht="15.75" customHeight="1">
      <c r="A65" s="19"/>
      <c r="B65" s="77" t="s">
        <v>154</v>
      </c>
      <c r="C65" s="77">
        <f>0.238/1000</f>
        <v>0.000238</v>
      </c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ht="15.75" customHeight="1">
      <c r="A66" s="19"/>
      <c r="B66" s="77" t="s">
        <v>155</v>
      </c>
      <c r="C66" s="77">
        <f>0.23/1000</f>
        <v>0.00023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ht="15.75" customHeight="1">
      <c r="A67" s="77" t="s">
        <v>156</v>
      </c>
      <c r="B67" s="77" t="s">
        <v>157</v>
      </c>
      <c r="C67" s="77">
        <f>0.327/1000</f>
        <v>0.000327</v>
      </c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ht="15.75" customHeight="1">
      <c r="A68" s="19"/>
      <c r="B68" s="77" t="s">
        <v>158</v>
      </c>
      <c r="C68" s="77">
        <f t="shared" ref="C68:C69" si="6">0.331/1000</f>
        <v>0.000331</v>
      </c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ht="15.75" customHeight="1">
      <c r="A69" s="19"/>
      <c r="B69" s="77" t="s">
        <v>159</v>
      </c>
      <c r="C69" s="77">
        <f t="shared" si="6"/>
        <v>0.000331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ht="15.75" customHeight="1">
      <c r="A70" s="77" t="s">
        <v>160</v>
      </c>
      <c r="B70" s="77" t="s">
        <v>161</v>
      </c>
      <c r="C70" s="77">
        <f>0.307/1000</f>
        <v>0.000307</v>
      </c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ht="15.75" customHeight="1">
      <c r="A71" s="19"/>
      <c r="B71" s="77" t="s">
        <v>162</v>
      </c>
      <c r="C71" s="77">
        <f>0.308/1000</f>
        <v>0.000308</v>
      </c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ht="15.75" customHeight="1">
      <c r="A72" s="19"/>
      <c r="B72" s="77" t="s">
        <v>163</v>
      </c>
      <c r="C72" s="77">
        <f>0.313/1000</f>
        <v>0.000313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ht="15.75" customHeight="1">
      <c r="A73" s="77" t="s">
        <v>164</v>
      </c>
      <c r="B73" s="77" t="s">
        <v>165</v>
      </c>
      <c r="C73" s="77">
        <f>0.322/1000</f>
        <v>0.000322</v>
      </c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ht="15.75" customHeight="1">
      <c r="A74" s="77" t="s">
        <v>166</v>
      </c>
      <c r="B74" s="77" t="s">
        <v>167</v>
      </c>
      <c r="C74" s="77">
        <f>0.227/1000</f>
        <v>0.000227</v>
      </c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ht="15.75" customHeight="1">
      <c r="A75" s="19"/>
      <c r="B75" s="77" t="s">
        <v>168</v>
      </c>
      <c r="C75" s="77">
        <f>0.244/1000</f>
        <v>0.000244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ht="15.75" customHeight="1">
      <c r="A76" s="77" t="s">
        <v>169</v>
      </c>
      <c r="B76" s="77" t="s">
        <v>170</v>
      </c>
      <c r="C76" s="77">
        <f>0.27/1000</f>
        <v>0.00027</v>
      </c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ht="15.75" customHeight="1">
      <c r="A77" s="19"/>
      <c r="B77" s="36"/>
      <c r="C77" s="36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ht="50.25" customHeight="1">
      <c r="A78" s="19"/>
      <c r="B78" s="81" t="s">
        <v>171</v>
      </c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ht="15.75" customHeight="1">
      <c r="A79" s="19"/>
      <c r="B79" s="36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ht="15.75" customHeight="1">
      <c r="A80" s="19"/>
      <c r="B80" s="36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ht="15.75" customHeight="1">
      <c r="A81" s="19"/>
      <c r="B81" s="36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ht="15.75" customHeight="1">
      <c r="A82" s="19"/>
      <c r="B82" s="36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ht="15.75" customHeight="1">
      <c r="A83" s="19"/>
      <c r="B83" s="36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ht="15.75" customHeight="1">
      <c r="A84" s="19"/>
      <c r="B84" s="36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ht="15.75" customHeight="1">
      <c r="A85" s="19"/>
      <c r="B85" s="36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ht="15.75" customHeight="1">
      <c r="A86" s="19"/>
      <c r="B86" s="36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ht="15.75" customHeight="1">
      <c r="A87" s="19"/>
      <c r="B87" s="36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ht="15.75" customHeight="1">
      <c r="A88" s="19"/>
      <c r="B88" s="36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ht="15.75" customHeight="1">
      <c r="A89" s="19"/>
      <c r="B89" s="36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ht="15.75" customHeight="1">
      <c r="A90" s="19"/>
      <c r="B90" s="36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ht="15.75" customHeight="1">
      <c r="A91" s="19"/>
      <c r="B91" s="36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ht="15.75" customHeight="1">
      <c r="A92" s="19"/>
      <c r="B92" s="36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ht="15.75" customHeight="1">
      <c r="A93" s="19"/>
      <c r="B93" s="36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ht="15.75" customHeight="1">
      <c r="A94" s="19"/>
      <c r="B94" s="36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ht="15.75" customHeight="1">
      <c r="A95" s="19"/>
      <c r="B95" s="36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ht="15.75" customHeight="1">
      <c r="A96" s="19"/>
      <c r="B96" s="36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ht="15.75" customHeight="1">
      <c r="A97" s="19"/>
      <c r="B97" s="36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ht="15.75" customHeight="1">
      <c r="A98" s="19"/>
      <c r="B98" s="36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ht="15.75" customHeight="1">
      <c r="A99" s="19"/>
      <c r="B99" s="36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ht="15.75" customHeight="1">
      <c r="A100" s="19"/>
      <c r="B100" s="36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ht="15.75" customHeight="1">
      <c r="A101" s="19"/>
      <c r="B101" s="36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ht="15.75" customHeight="1">
      <c r="A102" s="19"/>
      <c r="B102" s="36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ht="15.75" customHeight="1">
      <c r="A103" s="19"/>
      <c r="B103" s="36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ht="15.75" customHeight="1">
      <c r="A104" s="19"/>
      <c r="B104" s="36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ht="15.75" customHeight="1">
      <c r="A105" s="19"/>
      <c r="B105" s="36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ht="15.75" customHeight="1">
      <c r="A106" s="19"/>
      <c r="B106" s="36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ht="15.75" customHeight="1">
      <c r="A107" s="19"/>
      <c r="B107" s="36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ht="15.75" customHeight="1">
      <c r="A108" s="19"/>
      <c r="B108" s="36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ht="15.75" customHeight="1">
      <c r="A109" s="19"/>
      <c r="B109" s="36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ht="15.75" customHeight="1">
      <c r="A110" s="19"/>
      <c r="B110" s="36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ht="15.75" customHeight="1">
      <c r="A111" s="19"/>
      <c r="B111" s="36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ht="15.75" customHeight="1">
      <c r="A112" s="19"/>
      <c r="B112" s="36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ht="15.75" customHeight="1">
      <c r="A113" s="19"/>
      <c r="B113" s="36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ht="15.75" customHeight="1">
      <c r="A114" s="19"/>
      <c r="B114" s="36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ht="15.75" customHeight="1">
      <c r="A115" s="19"/>
      <c r="B115" s="36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ht="15.75" customHeight="1">
      <c r="A116" s="19"/>
      <c r="B116" s="36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ht="15.75" customHeight="1">
      <c r="A117" s="19"/>
      <c r="B117" s="36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ht="15.75" customHeight="1">
      <c r="A118" s="19"/>
      <c r="B118" s="36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ht="15.75" customHeight="1">
      <c r="A119" s="19"/>
      <c r="B119" s="36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ht="15.75" customHeight="1">
      <c r="A120" s="19"/>
      <c r="B120" s="36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ht="15.75" customHeight="1">
      <c r="A121" s="19"/>
      <c r="B121" s="36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ht="15.75" customHeight="1">
      <c r="A122" s="19"/>
      <c r="B122" s="36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ht="15.75" customHeight="1">
      <c r="A123" s="19"/>
      <c r="B123" s="36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ht="15.75" customHeight="1">
      <c r="A124" s="19"/>
      <c r="B124" s="36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ht="15.75" customHeight="1">
      <c r="A125" s="19"/>
      <c r="B125" s="36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ht="15.75" customHeight="1">
      <c r="A126" s="19"/>
      <c r="B126" s="36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ht="15.75" customHeight="1">
      <c r="A127" s="19"/>
      <c r="B127" s="36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ht="15.75" customHeight="1">
      <c r="A128" s="19"/>
      <c r="B128" s="36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ht="15.75" customHeight="1">
      <c r="A129" s="19"/>
      <c r="B129" s="36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ht="15.75" customHeight="1">
      <c r="A130" s="19"/>
      <c r="B130" s="36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ht="15.75" customHeight="1">
      <c r="A131" s="19"/>
      <c r="B131" s="36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ht="15.75" customHeight="1">
      <c r="A132" s="19"/>
      <c r="B132" s="36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ht="15.75" customHeight="1">
      <c r="A133" s="19"/>
      <c r="B133" s="36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ht="15.75" customHeight="1">
      <c r="A134" s="19"/>
      <c r="B134" s="36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ht="15.75" customHeight="1">
      <c r="A135" s="19"/>
      <c r="B135" s="36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ht="15.75" customHeight="1">
      <c r="A136" s="19"/>
      <c r="B136" s="36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ht="15.75" customHeight="1">
      <c r="A137" s="19"/>
      <c r="B137" s="36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ht="15.75" customHeight="1">
      <c r="A138" s="19"/>
      <c r="B138" s="36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ht="15.75" customHeight="1">
      <c r="A139" s="19"/>
      <c r="B139" s="36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ht="15.75" customHeight="1">
      <c r="A140" s="19"/>
      <c r="B140" s="36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ht="15.75" customHeight="1">
      <c r="A141" s="19"/>
      <c r="B141" s="36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ht="15.75" customHeight="1">
      <c r="A142" s="19"/>
      <c r="B142" s="36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ht="15.75" customHeight="1">
      <c r="A143" s="19"/>
      <c r="B143" s="36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ht="15.75" customHeight="1">
      <c r="A144" s="19"/>
      <c r="B144" s="36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ht="15.75" customHeight="1">
      <c r="A145" s="19"/>
      <c r="B145" s="36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ht="15.75" customHeight="1">
      <c r="A146" s="19"/>
      <c r="B146" s="36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ht="15.75" customHeight="1">
      <c r="A147" s="19"/>
      <c r="B147" s="36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ht="15.75" customHeight="1">
      <c r="A148" s="19"/>
      <c r="B148" s="36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ht="15.75" customHeight="1">
      <c r="A149" s="19"/>
      <c r="B149" s="36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ht="15.75" customHeight="1">
      <c r="A150" s="19"/>
      <c r="B150" s="36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ht="15.75" customHeight="1">
      <c r="A151" s="19"/>
      <c r="B151" s="36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ht="15.75" customHeight="1">
      <c r="A152" s="19"/>
      <c r="B152" s="36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ht="15.75" customHeight="1">
      <c r="A153" s="19"/>
      <c r="B153" s="36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ht="15.75" customHeight="1">
      <c r="A154" s="19"/>
      <c r="B154" s="36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ht="15.75" customHeight="1">
      <c r="A155" s="19"/>
      <c r="B155" s="36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ht="15.75" customHeight="1">
      <c r="A156" s="19"/>
      <c r="B156" s="36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ht="15.75" customHeight="1">
      <c r="A157" s="19"/>
      <c r="B157" s="36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ht="15.75" customHeight="1">
      <c r="A158" s="19"/>
      <c r="B158" s="36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ht="15.75" customHeight="1">
      <c r="A159" s="19"/>
      <c r="B159" s="36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ht="15.75" customHeight="1">
      <c r="A160" s="19"/>
      <c r="B160" s="36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ht="15.75" customHeight="1">
      <c r="A161" s="19"/>
      <c r="B161" s="36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ht="15.75" customHeight="1">
      <c r="A162" s="19"/>
      <c r="B162" s="36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ht="15.75" customHeight="1">
      <c r="A163" s="19"/>
      <c r="B163" s="36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ht="15.75" customHeight="1">
      <c r="A164" s="19"/>
      <c r="B164" s="36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ht="15.75" customHeight="1">
      <c r="A165" s="19"/>
      <c r="B165" s="36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ht="15.75" customHeight="1">
      <c r="A166" s="19"/>
      <c r="B166" s="36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ht="15.75" customHeight="1">
      <c r="A167" s="19"/>
      <c r="B167" s="36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ht="15.75" customHeight="1">
      <c r="A168" s="19"/>
      <c r="B168" s="36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ht="15.75" customHeight="1">
      <c r="A169" s="19"/>
      <c r="B169" s="36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ht="15.75" customHeight="1">
      <c r="A170" s="19"/>
      <c r="B170" s="36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ht="15.75" customHeight="1">
      <c r="A171" s="19"/>
      <c r="B171" s="36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ht="15.75" customHeight="1">
      <c r="A172" s="19"/>
      <c r="B172" s="36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ht="15.75" customHeight="1">
      <c r="A173" s="19"/>
      <c r="B173" s="36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ht="15.75" customHeight="1">
      <c r="A174" s="19"/>
      <c r="B174" s="36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ht="15.75" customHeight="1">
      <c r="A175" s="19"/>
      <c r="B175" s="36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ht="15.75" customHeight="1">
      <c r="A176" s="19"/>
      <c r="B176" s="36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ht="15.75" customHeight="1">
      <c r="A177" s="19"/>
      <c r="B177" s="36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ht="15.75" customHeight="1">
      <c r="A178" s="19"/>
      <c r="B178" s="36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ht="15.75" customHeight="1">
      <c r="A179" s="19"/>
      <c r="B179" s="36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ht="15.75" customHeight="1">
      <c r="A180" s="19"/>
      <c r="B180" s="36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ht="15.75" customHeight="1">
      <c r="A181" s="19"/>
      <c r="B181" s="36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ht="15.75" customHeight="1">
      <c r="A182" s="19"/>
      <c r="B182" s="36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ht="15.75" customHeight="1">
      <c r="A183" s="19"/>
      <c r="B183" s="36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ht="15.75" customHeight="1">
      <c r="A184" s="19"/>
      <c r="B184" s="36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ht="15.75" customHeight="1">
      <c r="A185" s="19"/>
      <c r="B185" s="36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ht="15.75" customHeight="1">
      <c r="A186" s="19"/>
      <c r="B186" s="36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ht="15.75" customHeight="1">
      <c r="A187" s="19"/>
      <c r="B187" s="36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ht="15.75" customHeight="1">
      <c r="A188" s="19"/>
      <c r="B188" s="36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ht="15.75" customHeight="1">
      <c r="A189" s="19"/>
      <c r="B189" s="36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ht="15.75" customHeight="1">
      <c r="A190" s="19"/>
      <c r="B190" s="36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ht="15.75" customHeight="1">
      <c r="A191" s="19"/>
      <c r="B191" s="36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ht="15.75" customHeight="1">
      <c r="A192" s="19"/>
      <c r="B192" s="36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ht="15.75" customHeight="1">
      <c r="A193" s="19"/>
      <c r="B193" s="36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ht="15.75" customHeight="1">
      <c r="A194" s="19"/>
      <c r="B194" s="36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ht="15.75" customHeight="1">
      <c r="A195" s="19"/>
      <c r="B195" s="36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ht="15.75" customHeight="1">
      <c r="A196" s="19"/>
      <c r="B196" s="36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ht="15.75" customHeight="1">
      <c r="A197" s="19"/>
      <c r="B197" s="36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ht="15.75" customHeight="1">
      <c r="A198" s="19"/>
      <c r="B198" s="36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ht="15.75" customHeight="1">
      <c r="A199" s="19"/>
      <c r="B199" s="36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ht="15.75" customHeight="1">
      <c r="A200" s="19"/>
      <c r="B200" s="36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ht="15.75" customHeight="1">
      <c r="A201" s="19"/>
      <c r="B201" s="36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ht="15.75" customHeight="1">
      <c r="A202" s="19"/>
      <c r="B202" s="36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ht="15.75" customHeight="1">
      <c r="A203" s="19"/>
      <c r="B203" s="36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ht="15.75" customHeight="1">
      <c r="A204" s="19"/>
      <c r="B204" s="36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ht="15.75" customHeight="1">
      <c r="A205" s="19"/>
      <c r="B205" s="36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ht="15.75" customHeight="1">
      <c r="A206" s="19"/>
      <c r="B206" s="36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ht="15.75" customHeight="1">
      <c r="A207" s="19"/>
      <c r="B207" s="36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ht="15.75" customHeight="1">
      <c r="A208" s="19"/>
      <c r="B208" s="36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ht="15.75" customHeight="1">
      <c r="A209" s="19"/>
      <c r="B209" s="36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ht="15.75" customHeight="1">
      <c r="A210" s="19"/>
      <c r="B210" s="36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ht="15.75" customHeight="1">
      <c r="A211" s="19"/>
      <c r="B211" s="36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ht="15.75" customHeight="1">
      <c r="A212" s="19"/>
      <c r="B212" s="36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ht="15.75" customHeight="1">
      <c r="A213" s="19"/>
      <c r="B213" s="36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ht="15.75" customHeight="1">
      <c r="A214" s="19"/>
      <c r="B214" s="36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ht="15.75" customHeight="1">
      <c r="A215" s="19"/>
      <c r="B215" s="36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ht="15.75" customHeight="1">
      <c r="A216" s="19"/>
      <c r="B216" s="36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ht="15.75" customHeight="1">
      <c r="A217" s="19"/>
      <c r="B217" s="36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ht="15.75" customHeight="1">
      <c r="A218" s="19"/>
      <c r="B218" s="36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ht="15.75" customHeight="1">
      <c r="A219" s="19"/>
      <c r="B219" s="36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ht="15.75" customHeight="1">
      <c r="A220" s="19"/>
      <c r="B220" s="36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ht="15.75" customHeight="1">
      <c r="A221" s="19"/>
      <c r="B221" s="36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ht="15.75" customHeight="1">
      <c r="A222" s="19"/>
      <c r="B222" s="36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ht="15.75" customHeight="1">
      <c r="A223" s="19"/>
      <c r="B223" s="36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ht="15.75" customHeight="1">
      <c r="A224" s="19"/>
      <c r="B224" s="36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ht="15.75" customHeight="1">
      <c r="A225" s="19"/>
      <c r="B225" s="36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ht="15.75" customHeight="1">
      <c r="A226" s="19"/>
      <c r="B226" s="36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ht="15.75" customHeight="1">
      <c r="A227" s="19"/>
      <c r="B227" s="36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ht="15.75" customHeight="1">
      <c r="A228" s="19"/>
      <c r="B228" s="36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ht="15.75" customHeight="1">
      <c r="A229" s="19"/>
      <c r="B229" s="36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ht="15.75" customHeight="1">
      <c r="A230" s="19"/>
      <c r="B230" s="36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ht="15.75" customHeight="1">
      <c r="A231" s="19"/>
      <c r="B231" s="36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ht="15.75" customHeight="1">
      <c r="A232" s="19"/>
      <c r="B232" s="36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ht="15.75" customHeight="1">
      <c r="A233" s="19"/>
      <c r="B233" s="36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ht="15.75" customHeight="1">
      <c r="A234" s="19"/>
      <c r="B234" s="36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ht="15.75" customHeight="1">
      <c r="A235" s="19"/>
      <c r="B235" s="36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ht="15.75" customHeight="1">
      <c r="A236" s="19"/>
      <c r="B236" s="36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ht="15.75" customHeight="1">
      <c r="A237" s="19"/>
      <c r="B237" s="36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ht="15.75" customHeight="1">
      <c r="A238" s="19"/>
      <c r="B238" s="36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ht="15.75" customHeight="1">
      <c r="A239" s="19"/>
      <c r="B239" s="36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ht="15.75" customHeight="1">
      <c r="A240" s="19"/>
      <c r="B240" s="36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ht="15.75" customHeight="1">
      <c r="A241" s="19"/>
      <c r="B241" s="36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ht="15.75" customHeight="1">
      <c r="A242" s="19"/>
      <c r="B242" s="36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ht="15.75" customHeight="1">
      <c r="A243" s="19"/>
      <c r="B243" s="36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ht="15.75" customHeight="1">
      <c r="A244" s="19"/>
      <c r="B244" s="36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ht="15.75" customHeight="1">
      <c r="A245" s="19"/>
      <c r="B245" s="36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ht="15.75" customHeight="1">
      <c r="A246" s="19"/>
      <c r="B246" s="36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ht="15.75" customHeight="1">
      <c r="A247" s="19"/>
      <c r="B247" s="36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ht="15.75" customHeight="1">
      <c r="A248" s="19"/>
      <c r="B248" s="36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ht="15.75" customHeight="1">
      <c r="A249" s="19"/>
      <c r="B249" s="36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ht="15.75" customHeight="1">
      <c r="A250" s="19"/>
      <c r="B250" s="36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ht="15.75" customHeight="1">
      <c r="A251" s="19"/>
      <c r="B251" s="36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ht="15.75" customHeight="1">
      <c r="A252" s="19"/>
      <c r="B252" s="36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ht="15.75" customHeight="1">
      <c r="A253" s="19"/>
      <c r="B253" s="36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ht="15.75" customHeight="1">
      <c r="A254" s="19"/>
      <c r="B254" s="36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ht="15.75" customHeight="1">
      <c r="A255" s="19"/>
      <c r="B255" s="36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ht="15.75" customHeight="1">
      <c r="A256" s="19"/>
      <c r="B256" s="36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ht="15.75" customHeight="1">
      <c r="A257" s="19"/>
      <c r="B257" s="36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ht="15.75" customHeight="1">
      <c r="A258" s="19"/>
      <c r="B258" s="36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ht="15.75" customHeight="1">
      <c r="A259" s="19"/>
      <c r="B259" s="36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ht="15.75" customHeight="1">
      <c r="A260" s="19"/>
      <c r="B260" s="36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ht="15.75" customHeight="1">
      <c r="A261" s="19"/>
      <c r="B261" s="36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ht="15.75" customHeight="1">
      <c r="A262" s="19"/>
      <c r="B262" s="36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ht="15.75" customHeight="1">
      <c r="A263" s="19"/>
      <c r="B263" s="36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ht="15.75" customHeight="1">
      <c r="A264" s="19"/>
      <c r="B264" s="36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ht="15.75" customHeight="1">
      <c r="A265" s="19"/>
      <c r="B265" s="36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ht="15.75" customHeight="1">
      <c r="A266" s="19"/>
      <c r="B266" s="36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ht="15.75" customHeight="1">
      <c r="A267" s="19"/>
      <c r="B267" s="36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ht="15.75" customHeight="1">
      <c r="A268" s="19"/>
      <c r="B268" s="36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ht="15.75" customHeight="1">
      <c r="A269" s="19"/>
      <c r="B269" s="36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ht="15.75" customHeight="1">
      <c r="A270" s="19"/>
      <c r="B270" s="36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ht="15.75" customHeight="1">
      <c r="A271" s="19"/>
      <c r="B271" s="36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ht="15.75" customHeight="1">
      <c r="A272" s="19"/>
      <c r="B272" s="36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ht="15.75" customHeight="1">
      <c r="A273" s="19"/>
      <c r="B273" s="36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ht="15.75" customHeight="1">
      <c r="A274" s="19"/>
      <c r="B274" s="36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ht="15.75" customHeight="1">
      <c r="A275" s="19"/>
      <c r="B275" s="36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ht="15.75" customHeight="1">
      <c r="A276" s="19"/>
      <c r="B276" s="36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ht="15.75" customHeight="1">
      <c r="A277" s="19"/>
      <c r="B277" s="36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ht="15.75" customHeight="1">
      <c r="A278" s="19"/>
      <c r="B278" s="36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ht="15.75" customHeight="1">
      <c r="A279" s="19"/>
      <c r="B279" s="36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ht="15.75" customHeight="1">
      <c r="A280" s="19"/>
      <c r="B280" s="36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ht="15.75" customHeight="1">
      <c r="A281" s="19"/>
      <c r="B281" s="36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ht="15.75" customHeight="1">
      <c r="A282" s="19"/>
      <c r="B282" s="36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ht="15.75" customHeight="1">
      <c r="A283" s="19"/>
      <c r="B283" s="36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ht="15.75" customHeight="1">
      <c r="A284" s="19"/>
      <c r="B284" s="36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ht="15.75" customHeight="1">
      <c r="A285" s="19"/>
      <c r="B285" s="36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ht="15.75" customHeight="1">
      <c r="A286" s="19"/>
      <c r="B286" s="36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ht="15.75" customHeight="1">
      <c r="A287" s="19"/>
      <c r="B287" s="36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ht="15.75" customHeight="1">
      <c r="A288" s="19"/>
      <c r="B288" s="36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ht="15.75" customHeight="1">
      <c r="A289" s="19"/>
      <c r="B289" s="36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ht="15.75" customHeight="1">
      <c r="A290" s="19"/>
      <c r="B290" s="36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ht="15.75" customHeight="1">
      <c r="A291" s="19"/>
      <c r="B291" s="36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ht="15.75" customHeight="1">
      <c r="A292" s="19"/>
      <c r="B292" s="36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ht="15.75" customHeight="1">
      <c r="A293" s="19"/>
      <c r="B293" s="36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ht="15.75" customHeight="1">
      <c r="A294" s="19"/>
      <c r="B294" s="36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ht="15.75" customHeight="1">
      <c r="A295" s="19"/>
      <c r="B295" s="36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ht="15.75" customHeight="1">
      <c r="A296" s="19"/>
      <c r="B296" s="36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ht="15.75" customHeight="1">
      <c r="A297" s="19"/>
      <c r="B297" s="36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ht="15.75" customHeight="1">
      <c r="A298" s="19"/>
      <c r="B298" s="36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ht="15.75" customHeight="1">
      <c r="A299" s="19"/>
      <c r="B299" s="36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ht="15.75" customHeight="1">
      <c r="A300" s="19"/>
      <c r="B300" s="36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ht="15.75" customHeight="1">
      <c r="A301" s="19"/>
      <c r="B301" s="36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ht="15.75" customHeight="1">
      <c r="A302" s="19"/>
      <c r="B302" s="36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ht="15.75" customHeight="1">
      <c r="A303" s="19"/>
      <c r="B303" s="36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ht="15.75" customHeight="1">
      <c r="A304" s="19"/>
      <c r="B304" s="36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ht="15.75" customHeight="1">
      <c r="A305" s="19"/>
      <c r="B305" s="36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ht="15.75" customHeight="1">
      <c r="A306" s="19"/>
      <c r="B306" s="36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ht="15.75" customHeight="1">
      <c r="A307" s="19"/>
      <c r="B307" s="36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ht="15.75" customHeight="1">
      <c r="A308" s="19"/>
      <c r="B308" s="36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ht="15.75" customHeight="1">
      <c r="A309" s="19"/>
      <c r="B309" s="36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ht="15.75" customHeight="1">
      <c r="A310" s="19"/>
      <c r="B310" s="36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ht="15.75" customHeight="1">
      <c r="A311" s="19"/>
      <c r="B311" s="36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ht="15.75" customHeight="1">
      <c r="A312" s="19"/>
      <c r="B312" s="36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ht="15.75" customHeight="1">
      <c r="A313" s="19"/>
      <c r="B313" s="36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ht="15.75" customHeight="1">
      <c r="A314" s="19"/>
      <c r="B314" s="36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ht="15.75" customHeight="1">
      <c r="A315" s="19"/>
      <c r="B315" s="36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ht="15.75" customHeight="1">
      <c r="A316" s="19"/>
      <c r="B316" s="36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ht="15.75" customHeight="1">
      <c r="A317" s="19"/>
      <c r="B317" s="36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ht="15.75" customHeight="1">
      <c r="A318" s="19"/>
      <c r="B318" s="36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ht="15.75" customHeight="1">
      <c r="A319" s="19"/>
      <c r="B319" s="36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ht="15.75" customHeight="1">
      <c r="A320" s="19"/>
      <c r="B320" s="36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ht="15.75" customHeight="1">
      <c r="A321" s="19"/>
      <c r="B321" s="36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ht="15.75" customHeight="1">
      <c r="A322" s="19"/>
      <c r="B322" s="36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ht="15.75" customHeight="1">
      <c r="A323" s="19"/>
      <c r="B323" s="36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ht="15.75" customHeight="1">
      <c r="A324" s="19"/>
      <c r="B324" s="36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ht="15.75" customHeight="1">
      <c r="A325" s="19"/>
      <c r="B325" s="36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ht="15.75" customHeight="1">
      <c r="A326" s="19"/>
      <c r="B326" s="36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ht="15.75" customHeight="1">
      <c r="A327" s="19"/>
      <c r="B327" s="36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ht="15.75" customHeight="1">
      <c r="A328" s="19"/>
      <c r="B328" s="36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ht="15.75" customHeight="1">
      <c r="A329" s="19"/>
      <c r="B329" s="36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ht="15.75" customHeight="1">
      <c r="A330" s="19"/>
      <c r="B330" s="36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ht="15.75" customHeight="1">
      <c r="A331" s="19"/>
      <c r="B331" s="36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ht="15.75" customHeight="1">
      <c r="A332" s="19"/>
      <c r="B332" s="36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ht="15.75" customHeight="1">
      <c r="A333" s="19"/>
      <c r="B333" s="36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ht="15.75" customHeight="1">
      <c r="A334" s="19"/>
      <c r="B334" s="36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ht="15.75" customHeight="1">
      <c r="A335" s="19"/>
      <c r="B335" s="36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ht="15.75" customHeight="1">
      <c r="A336" s="19"/>
      <c r="B336" s="36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ht="15.75" customHeight="1">
      <c r="A337" s="19"/>
      <c r="B337" s="36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ht="15.75" customHeight="1">
      <c r="A338" s="19"/>
      <c r="B338" s="36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ht="15.75" customHeight="1">
      <c r="A339" s="19"/>
      <c r="B339" s="36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ht="15.75" customHeight="1">
      <c r="A340" s="19"/>
      <c r="B340" s="36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ht="15.75" customHeight="1">
      <c r="A341" s="19"/>
      <c r="B341" s="36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ht="15.75" customHeight="1">
      <c r="A342" s="19"/>
      <c r="B342" s="36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ht="15.75" customHeight="1">
      <c r="A343" s="19"/>
      <c r="B343" s="36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ht="15.75" customHeight="1">
      <c r="A344" s="19"/>
      <c r="B344" s="36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ht="15.75" customHeight="1">
      <c r="A345" s="19"/>
      <c r="B345" s="36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ht="15.75" customHeight="1">
      <c r="A346" s="19"/>
      <c r="B346" s="36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ht="15.75" customHeight="1">
      <c r="A347" s="19"/>
      <c r="B347" s="36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ht="15.75" customHeight="1">
      <c r="A348" s="19"/>
      <c r="B348" s="36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ht="15.75" customHeight="1">
      <c r="A349" s="19"/>
      <c r="B349" s="36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ht="15.75" customHeight="1">
      <c r="A350" s="19"/>
      <c r="B350" s="36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ht="15.75" customHeight="1">
      <c r="A351" s="19"/>
      <c r="B351" s="36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ht="15.75" customHeight="1">
      <c r="A352" s="19"/>
      <c r="B352" s="36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ht="15.75" customHeight="1">
      <c r="A353" s="19"/>
      <c r="B353" s="36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ht="15.75" customHeight="1">
      <c r="A354" s="19"/>
      <c r="B354" s="36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ht="15.75" customHeight="1">
      <c r="A355" s="19"/>
      <c r="B355" s="36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ht="15.75" customHeight="1">
      <c r="A356" s="19"/>
      <c r="B356" s="36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ht="15.75" customHeight="1">
      <c r="A357" s="19"/>
      <c r="B357" s="36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ht="15.75" customHeight="1">
      <c r="A358" s="19"/>
      <c r="B358" s="36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ht="15.75" customHeight="1">
      <c r="A359" s="19"/>
      <c r="B359" s="36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ht="15.75" customHeight="1">
      <c r="A360" s="19"/>
      <c r="B360" s="36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ht="15.75" customHeight="1">
      <c r="A361" s="19"/>
      <c r="B361" s="36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ht="15.75" customHeight="1">
      <c r="A362" s="19"/>
      <c r="B362" s="36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ht="15.75" customHeight="1">
      <c r="A363" s="19"/>
      <c r="B363" s="36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ht="15.75" customHeight="1">
      <c r="A364" s="19"/>
      <c r="B364" s="36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ht="15.75" customHeight="1">
      <c r="A365" s="19"/>
      <c r="B365" s="36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ht="15.75" customHeight="1">
      <c r="A366" s="19"/>
      <c r="B366" s="36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ht="15.75" customHeight="1">
      <c r="A367" s="19"/>
      <c r="B367" s="36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ht="15.75" customHeight="1">
      <c r="A368" s="19"/>
      <c r="B368" s="36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ht="15.75" customHeight="1">
      <c r="A369" s="19"/>
      <c r="B369" s="36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ht="15.75" customHeight="1">
      <c r="A370" s="19"/>
      <c r="B370" s="36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ht="15.75" customHeight="1">
      <c r="A371" s="19"/>
      <c r="B371" s="36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ht="15.75" customHeight="1">
      <c r="A372" s="19"/>
      <c r="B372" s="36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ht="15.75" customHeight="1">
      <c r="A373" s="19"/>
      <c r="B373" s="36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ht="15.75" customHeight="1">
      <c r="A374" s="19"/>
      <c r="B374" s="36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ht="15.75" customHeight="1">
      <c r="A375" s="19"/>
      <c r="B375" s="36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ht="15.75" customHeight="1">
      <c r="A376" s="19"/>
      <c r="B376" s="36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ht="15.75" customHeight="1">
      <c r="A377" s="19"/>
      <c r="B377" s="36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ht="15.75" customHeight="1">
      <c r="A378" s="19"/>
      <c r="B378" s="36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ht="15.75" customHeight="1">
      <c r="A379" s="19"/>
      <c r="B379" s="36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ht="15.75" customHeight="1">
      <c r="A380" s="19"/>
      <c r="B380" s="36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ht="15.75" customHeight="1">
      <c r="A381" s="19"/>
      <c r="B381" s="36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ht="15.75" customHeight="1">
      <c r="A382" s="19"/>
      <c r="B382" s="36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ht="15.75" customHeight="1">
      <c r="A383" s="19"/>
      <c r="B383" s="36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ht="15.75" customHeight="1">
      <c r="A384" s="19"/>
      <c r="B384" s="36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ht="15.75" customHeight="1">
      <c r="A385" s="19"/>
      <c r="B385" s="36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ht="15.75" customHeight="1">
      <c r="A386" s="19"/>
      <c r="B386" s="36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ht="15.75" customHeight="1">
      <c r="A387" s="19"/>
      <c r="B387" s="36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ht="15.75" customHeight="1">
      <c r="A388" s="19"/>
      <c r="B388" s="36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ht="15.75" customHeight="1">
      <c r="A389" s="19"/>
      <c r="B389" s="36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ht="15.75" customHeight="1">
      <c r="A390" s="19"/>
      <c r="B390" s="36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ht="15.75" customHeight="1">
      <c r="A391" s="19"/>
      <c r="B391" s="36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ht="15.75" customHeight="1">
      <c r="A392" s="19"/>
      <c r="B392" s="36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ht="15.75" customHeight="1">
      <c r="A393" s="19"/>
      <c r="B393" s="36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ht="15.75" customHeight="1">
      <c r="A394" s="19"/>
      <c r="B394" s="36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ht="15.75" customHeight="1">
      <c r="A395" s="19"/>
      <c r="B395" s="36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ht="15.75" customHeight="1">
      <c r="A396" s="19"/>
      <c r="B396" s="36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ht="15.75" customHeight="1">
      <c r="A397" s="19"/>
      <c r="B397" s="36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ht="15.75" customHeight="1">
      <c r="A398" s="19"/>
      <c r="B398" s="36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ht="15.75" customHeight="1">
      <c r="A399" s="19"/>
      <c r="B399" s="36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ht="15.75" customHeight="1">
      <c r="A400" s="19"/>
      <c r="B400" s="36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ht="15.75" customHeight="1">
      <c r="A401" s="19"/>
      <c r="B401" s="36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ht="15.75" customHeight="1">
      <c r="A402" s="19"/>
      <c r="B402" s="36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ht="15.75" customHeight="1">
      <c r="A403" s="19"/>
      <c r="B403" s="36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ht="15.75" customHeight="1">
      <c r="A404" s="19"/>
      <c r="B404" s="36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ht="15.75" customHeight="1">
      <c r="A405" s="19"/>
      <c r="B405" s="36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ht="15.75" customHeight="1">
      <c r="A406" s="19"/>
      <c r="B406" s="36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ht="15.75" customHeight="1">
      <c r="A407" s="19"/>
      <c r="B407" s="36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ht="15.75" customHeight="1">
      <c r="A408" s="19"/>
      <c r="B408" s="36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ht="15.75" customHeight="1">
      <c r="A409" s="19"/>
      <c r="B409" s="36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ht="15.75" customHeight="1">
      <c r="A410" s="19"/>
      <c r="B410" s="36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ht="15.75" customHeight="1">
      <c r="A411" s="19"/>
      <c r="B411" s="36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ht="15.75" customHeight="1">
      <c r="A412" s="19"/>
      <c r="B412" s="36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ht="15.75" customHeight="1">
      <c r="A413" s="19"/>
      <c r="B413" s="36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ht="15.75" customHeight="1">
      <c r="A414" s="19"/>
      <c r="B414" s="36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ht="15.75" customHeight="1">
      <c r="A415" s="19"/>
      <c r="B415" s="36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ht="15.75" customHeight="1">
      <c r="A416" s="19"/>
      <c r="B416" s="36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ht="15.75" customHeight="1">
      <c r="A417" s="19"/>
      <c r="B417" s="36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ht="15.75" customHeight="1">
      <c r="A418" s="19"/>
      <c r="B418" s="36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ht="15.75" customHeight="1">
      <c r="A419" s="19"/>
      <c r="B419" s="36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ht="15.75" customHeight="1">
      <c r="A420" s="19"/>
      <c r="B420" s="36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ht="15.75" customHeight="1">
      <c r="A421" s="19"/>
      <c r="B421" s="36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ht="15.75" customHeight="1">
      <c r="A422" s="19"/>
      <c r="B422" s="36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ht="15.75" customHeight="1">
      <c r="A423" s="19"/>
      <c r="B423" s="36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ht="15.75" customHeight="1">
      <c r="A424" s="19"/>
      <c r="B424" s="36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ht="15.75" customHeight="1">
      <c r="A425" s="19"/>
      <c r="B425" s="36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ht="15.75" customHeight="1">
      <c r="A426" s="19"/>
      <c r="B426" s="36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ht="15.75" customHeight="1">
      <c r="A427" s="19"/>
      <c r="B427" s="36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ht="15.75" customHeight="1">
      <c r="A428" s="19"/>
      <c r="B428" s="36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ht="15.75" customHeight="1">
      <c r="A429" s="19"/>
      <c r="B429" s="36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ht="15.75" customHeight="1">
      <c r="A430" s="19"/>
      <c r="B430" s="36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ht="15.75" customHeight="1">
      <c r="A431" s="19"/>
      <c r="B431" s="36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ht="15.75" customHeight="1">
      <c r="A432" s="19"/>
      <c r="B432" s="36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ht="15.75" customHeight="1">
      <c r="A433" s="19"/>
      <c r="B433" s="36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ht="15.75" customHeight="1">
      <c r="A434" s="19"/>
      <c r="B434" s="36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ht="15.75" customHeight="1">
      <c r="A435" s="19"/>
      <c r="B435" s="36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ht="15.75" customHeight="1">
      <c r="A436" s="19"/>
      <c r="B436" s="36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ht="15.75" customHeight="1">
      <c r="A437" s="19"/>
      <c r="B437" s="36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ht="15.75" customHeight="1">
      <c r="A438" s="19"/>
      <c r="B438" s="36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ht="15.75" customHeight="1">
      <c r="A439" s="19"/>
      <c r="B439" s="36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ht="15.75" customHeight="1">
      <c r="A440" s="19"/>
      <c r="B440" s="36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ht="15.75" customHeight="1">
      <c r="A441" s="19"/>
      <c r="B441" s="36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ht="15.75" customHeight="1">
      <c r="A442" s="19"/>
      <c r="B442" s="36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ht="15.75" customHeight="1">
      <c r="A443" s="19"/>
      <c r="B443" s="36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ht="15.75" customHeight="1">
      <c r="A444" s="19"/>
      <c r="B444" s="36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ht="15.75" customHeight="1">
      <c r="A445" s="19"/>
      <c r="B445" s="36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ht="15.75" customHeight="1">
      <c r="A446" s="19"/>
      <c r="B446" s="36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ht="15.75" customHeight="1">
      <c r="A447" s="19"/>
      <c r="B447" s="36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ht="15.75" customHeight="1">
      <c r="A448" s="19"/>
      <c r="B448" s="36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ht="15.75" customHeight="1">
      <c r="A449" s="19"/>
      <c r="B449" s="36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ht="15.75" customHeight="1">
      <c r="A450" s="19"/>
      <c r="B450" s="36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ht="15.75" customHeight="1">
      <c r="A451" s="19"/>
      <c r="B451" s="36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ht="15.75" customHeight="1">
      <c r="A452" s="19"/>
      <c r="B452" s="36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ht="15.75" customHeight="1">
      <c r="A453" s="19"/>
      <c r="B453" s="36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ht="15.75" customHeight="1">
      <c r="A454" s="19"/>
      <c r="B454" s="36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ht="15.75" customHeight="1">
      <c r="A455" s="19"/>
      <c r="B455" s="36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ht="15.75" customHeight="1">
      <c r="A456" s="19"/>
      <c r="B456" s="36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ht="15.75" customHeight="1">
      <c r="A457" s="19"/>
      <c r="B457" s="36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ht="15.75" customHeight="1">
      <c r="A458" s="19"/>
      <c r="B458" s="36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ht="15.75" customHeight="1">
      <c r="A459" s="19"/>
      <c r="B459" s="36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ht="15.75" customHeight="1">
      <c r="A460" s="19"/>
      <c r="B460" s="36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ht="15.75" customHeight="1">
      <c r="A461" s="19"/>
      <c r="B461" s="36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ht="15.75" customHeight="1">
      <c r="A462" s="19"/>
      <c r="B462" s="36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ht="15.75" customHeight="1">
      <c r="A463" s="19"/>
      <c r="B463" s="36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ht="15.75" customHeight="1">
      <c r="A464" s="19"/>
      <c r="B464" s="36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ht="15.75" customHeight="1">
      <c r="A465" s="19"/>
      <c r="B465" s="36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ht="15.75" customHeight="1">
      <c r="A466" s="19"/>
      <c r="B466" s="36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ht="15.75" customHeight="1">
      <c r="A467" s="19"/>
      <c r="B467" s="36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ht="15.75" customHeight="1">
      <c r="A468" s="19"/>
      <c r="B468" s="36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ht="15.75" customHeight="1">
      <c r="A469" s="19"/>
      <c r="B469" s="36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ht="15.75" customHeight="1">
      <c r="A470" s="19"/>
      <c r="B470" s="36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ht="15.75" customHeight="1">
      <c r="A471" s="19"/>
      <c r="B471" s="36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ht="15.75" customHeight="1">
      <c r="A472" s="19"/>
      <c r="B472" s="36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ht="15.75" customHeight="1">
      <c r="A473" s="19"/>
      <c r="B473" s="36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ht="15.75" customHeight="1">
      <c r="A474" s="19"/>
      <c r="B474" s="36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ht="15.75" customHeight="1">
      <c r="A475" s="19"/>
      <c r="B475" s="36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ht="15.75" customHeight="1">
      <c r="A476" s="19"/>
      <c r="B476" s="36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ht="15.75" customHeight="1">
      <c r="A477" s="19"/>
      <c r="B477" s="36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ht="15.75" customHeight="1">
      <c r="A478" s="19"/>
      <c r="B478" s="36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ht="15.75" customHeight="1">
      <c r="A479" s="19"/>
      <c r="B479" s="36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ht="15.75" customHeight="1">
      <c r="A480" s="19"/>
      <c r="B480" s="36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ht="15.75" customHeight="1">
      <c r="A481" s="19"/>
      <c r="B481" s="36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ht="15.75" customHeight="1">
      <c r="A482" s="19"/>
      <c r="B482" s="36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ht="15.75" customHeight="1">
      <c r="A483" s="19"/>
      <c r="B483" s="36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ht="15.75" customHeight="1">
      <c r="A484" s="19"/>
      <c r="B484" s="36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ht="15.75" customHeight="1">
      <c r="A485" s="19"/>
      <c r="B485" s="36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ht="15.75" customHeight="1">
      <c r="A486" s="19"/>
      <c r="B486" s="36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ht="15.75" customHeight="1">
      <c r="A487" s="19"/>
      <c r="B487" s="36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ht="15.75" customHeight="1">
      <c r="A488" s="19"/>
      <c r="B488" s="36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ht="15.75" customHeight="1">
      <c r="A489" s="19"/>
      <c r="B489" s="36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ht="15.75" customHeight="1">
      <c r="A490" s="19"/>
      <c r="B490" s="36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ht="15.75" customHeight="1">
      <c r="A491" s="19"/>
      <c r="B491" s="36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ht="15.75" customHeight="1">
      <c r="A492" s="19"/>
      <c r="B492" s="36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ht="15.75" customHeight="1">
      <c r="A493" s="19"/>
      <c r="B493" s="36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ht="15.75" customHeight="1">
      <c r="A494" s="19"/>
      <c r="B494" s="36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ht="15.75" customHeight="1">
      <c r="A495" s="19"/>
      <c r="B495" s="36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ht="15.75" customHeight="1">
      <c r="A496" s="19"/>
      <c r="B496" s="36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ht="15.75" customHeight="1">
      <c r="A497" s="19"/>
      <c r="B497" s="36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ht="15.75" customHeight="1">
      <c r="A498" s="19"/>
      <c r="B498" s="36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ht="15.75" customHeight="1">
      <c r="A499" s="19"/>
      <c r="B499" s="36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ht="15.75" customHeight="1">
      <c r="A500" s="19"/>
      <c r="B500" s="36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ht="15.75" customHeight="1">
      <c r="A501" s="19"/>
      <c r="B501" s="36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ht="15.75" customHeight="1">
      <c r="A502" s="19"/>
      <c r="B502" s="36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ht="15.75" customHeight="1">
      <c r="A503" s="19"/>
      <c r="B503" s="36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ht="15.75" customHeight="1">
      <c r="A504" s="19"/>
      <c r="B504" s="36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ht="15.75" customHeight="1">
      <c r="A505" s="19"/>
      <c r="B505" s="36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ht="15.75" customHeight="1">
      <c r="A506" s="19"/>
      <c r="B506" s="36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ht="15.75" customHeight="1">
      <c r="A507" s="19"/>
      <c r="B507" s="36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ht="15.75" customHeight="1">
      <c r="A508" s="19"/>
      <c r="B508" s="36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ht="15.75" customHeight="1">
      <c r="A509" s="19"/>
      <c r="B509" s="36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ht="15.75" customHeight="1">
      <c r="A510" s="19"/>
      <c r="B510" s="36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ht="15.75" customHeight="1">
      <c r="A511" s="19"/>
      <c r="B511" s="36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ht="15.75" customHeight="1">
      <c r="A512" s="19"/>
      <c r="B512" s="36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ht="15.75" customHeight="1">
      <c r="A513" s="19"/>
      <c r="B513" s="36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ht="15.75" customHeight="1">
      <c r="A514" s="19"/>
      <c r="B514" s="36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ht="15.75" customHeight="1">
      <c r="A515" s="19"/>
      <c r="B515" s="36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ht="15.75" customHeight="1">
      <c r="A516" s="19"/>
      <c r="B516" s="36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ht="15.75" customHeight="1">
      <c r="A517" s="19"/>
      <c r="B517" s="36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ht="15.75" customHeight="1">
      <c r="A518" s="19"/>
      <c r="B518" s="36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ht="15.75" customHeight="1">
      <c r="A519" s="19"/>
      <c r="B519" s="36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ht="15.75" customHeight="1">
      <c r="A520" s="19"/>
      <c r="B520" s="36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ht="15.75" customHeight="1">
      <c r="A521" s="19"/>
      <c r="B521" s="36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ht="15.75" customHeight="1">
      <c r="A522" s="19"/>
      <c r="B522" s="36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ht="15.75" customHeight="1">
      <c r="A523" s="19"/>
      <c r="B523" s="36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ht="15.75" customHeight="1">
      <c r="A524" s="19"/>
      <c r="B524" s="36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ht="15.75" customHeight="1">
      <c r="A525" s="19"/>
      <c r="B525" s="36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ht="15.75" customHeight="1">
      <c r="A526" s="19"/>
      <c r="B526" s="36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ht="15.75" customHeight="1">
      <c r="A527" s="19"/>
      <c r="B527" s="36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ht="15.75" customHeight="1">
      <c r="A528" s="19"/>
      <c r="B528" s="36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ht="15.75" customHeight="1">
      <c r="A529" s="19"/>
      <c r="B529" s="36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ht="15.75" customHeight="1">
      <c r="A530" s="19"/>
      <c r="B530" s="36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ht="15.75" customHeight="1">
      <c r="A531" s="19"/>
      <c r="B531" s="36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ht="15.75" customHeight="1">
      <c r="A532" s="19"/>
      <c r="B532" s="36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ht="15.75" customHeight="1">
      <c r="A533" s="19"/>
      <c r="B533" s="36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ht="15.75" customHeight="1">
      <c r="A534" s="19"/>
      <c r="B534" s="36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ht="15.75" customHeight="1">
      <c r="A535" s="19"/>
      <c r="B535" s="36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ht="15.75" customHeight="1">
      <c r="A536" s="19"/>
      <c r="B536" s="36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ht="15.75" customHeight="1">
      <c r="A537" s="19"/>
      <c r="B537" s="36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ht="15.75" customHeight="1">
      <c r="A538" s="19"/>
      <c r="B538" s="36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ht="15.75" customHeight="1">
      <c r="A539" s="19"/>
      <c r="B539" s="36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ht="15.75" customHeight="1">
      <c r="A540" s="19"/>
      <c r="B540" s="36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ht="15.75" customHeight="1">
      <c r="A541" s="19"/>
      <c r="B541" s="36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ht="15.75" customHeight="1">
      <c r="A542" s="19"/>
      <c r="B542" s="36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ht="15.75" customHeight="1">
      <c r="A543" s="19"/>
      <c r="B543" s="36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ht="15.75" customHeight="1">
      <c r="A544" s="19"/>
      <c r="B544" s="36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ht="15.75" customHeight="1">
      <c r="A545" s="19"/>
      <c r="B545" s="36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ht="15.75" customHeight="1">
      <c r="A546" s="19"/>
      <c r="B546" s="36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ht="15.75" customHeight="1">
      <c r="A547" s="19"/>
      <c r="B547" s="36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ht="15.75" customHeight="1">
      <c r="A548" s="19"/>
      <c r="B548" s="36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ht="15.75" customHeight="1">
      <c r="A549" s="19"/>
      <c r="B549" s="36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ht="15.75" customHeight="1">
      <c r="A550" s="19"/>
      <c r="B550" s="36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ht="15.75" customHeight="1">
      <c r="A551" s="19"/>
      <c r="B551" s="36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ht="15.75" customHeight="1">
      <c r="A552" s="19"/>
      <c r="B552" s="36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ht="15.75" customHeight="1">
      <c r="A553" s="19"/>
      <c r="B553" s="36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ht="15.75" customHeight="1">
      <c r="A554" s="19"/>
      <c r="B554" s="36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ht="15.75" customHeight="1">
      <c r="A555" s="19"/>
      <c r="B555" s="36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ht="15.75" customHeight="1">
      <c r="A556" s="19"/>
      <c r="B556" s="36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ht="15.75" customHeight="1">
      <c r="A557" s="19"/>
      <c r="B557" s="36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ht="15.75" customHeight="1">
      <c r="A558" s="19"/>
      <c r="B558" s="36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ht="15.75" customHeight="1">
      <c r="A559" s="19"/>
      <c r="B559" s="36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ht="15.75" customHeight="1">
      <c r="A560" s="19"/>
      <c r="B560" s="36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ht="15.75" customHeight="1">
      <c r="A561" s="19"/>
      <c r="B561" s="36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ht="15.75" customHeight="1">
      <c r="A562" s="19"/>
      <c r="B562" s="36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ht="15.75" customHeight="1">
      <c r="A563" s="19"/>
      <c r="B563" s="36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ht="15.75" customHeight="1">
      <c r="A564" s="19"/>
      <c r="B564" s="36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ht="15.75" customHeight="1">
      <c r="A565" s="19"/>
      <c r="B565" s="36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ht="15.75" customHeight="1">
      <c r="A566" s="19"/>
      <c r="B566" s="36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ht="15.75" customHeight="1">
      <c r="A567" s="19"/>
      <c r="B567" s="36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ht="15.75" customHeight="1">
      <c r="A568" s="19"/>
      <c r="B568" s="36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ht="15.75" customHeight="1">
      <c r="A569" s="19"/>
      <c r="B569" s="36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ht="15.75" customHeight="1">
      <c r="A570" s="19"/>
      <c r="B570" s="36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ht="15.75" customHeight="1">
      <c r="A571" s="19"/>
      <c r="B571" s="36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ht="15.75" customHeight="1">
      <c r="A572" s="19"/>
      <c r="B572" s="36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ht="15.75" customHeight="1">
      <c r="A573" s="19"/>
      <c r="B573" s="36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ht="15.75" customHeight="1">
      <c r="A574" s="19"/>
      <c r="B574" s="36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ht="15.75" customHeight="1">
      <c r="A575" s="19"/>
      <c r="B575" s="36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ht="15.75" customHeight="1">
      <c r="A576" s="19"/>
      <c r="B576" s="36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ht="15.75" customHeight="1">
      <c r="A577" s="19"/>
      <c r="B577" s="36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ht="15.75" customHeight="1">
      <c r="A578" s="19"/>
      <c r="B578" s="36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ht="15.75" customHeight="1">
      <c r="A579" s="19"/>
      <c r="B579" s="36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ht="15.75" customHeight="1">
      <c r="A580" s="19"/>
      <c r="B580" s="36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ht="15.75" customHeight="1">
      <c r="A581" s="19"/>
      <c r="B581" s="36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ht="15.75" customHeight="1">
      <c r="A582" s="19"/>
      <c r="B582" s="36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ht="15.75" customHeight="1">
      <c r="A583" s="19"/>
      <c r="B583" s="36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ht="15.75" customHeight="1">
      <c r="A584" s="19"/>
      <c r="B584" s="36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ht="15.75" customHeight="1">
      <c r="A585" s="19"/>
      <c r="B585" s="36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ht="15.75" customHeight="1">
      <c r="A586" s="19"/>
      <c r="B586" s="36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ht="15.75" customHeight="1">
      <c r="A587" s="19"/>
      <c r="B587" s="36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ht="15.75" customHeight="1">
      <c r="A588" s="19"/>
      <c r="B588" s="36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ht="15.75" customHeight="1">
      <c r="A589" s="19"/>
      <c r="B589" s="36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ht="15.75" customHeight="1">
      <c r="A590" s="19"/>
      <c r="B590" s="36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ht="15.75" customHeight="1">
      <c r="A591" s="19"/>
      <c r="B591" s="36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ht="15.75" customHeight="1">
      <c r="A592" s="19"/>
      <c r="B592" s="36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ht="15.75" customHeight="1">
      <c r="A593" s="19"/>
      <c r="B593" s="36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ht="15.75" customHeight="1">
      <c r="A594" s="19"/>
      <c r="B594" s="36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ht="15.75" customHeight="1">
      <c r="A595" s="19"/>
      <c r="B595" s="36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ht="15.75" customHeight="1">
      <c r="A596" s="19"/>
      <c r="B596" s="36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ht="15.75" customHeight="1">
      <c r="A597" s="19"/>
      <c r="B597" s="36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ht="15.75" customHeight="1">
      <c r="A598" s="19"/>
      <c r="B598" s="36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ht="15.75" customHeight="1">
      <c r="A599" s="19"/>
      <c r="B599" s="36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ht="15.75" customHeight="1">
      <c r="A600" s="19"/>
      <c r="B600" s="36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ht="15.75" customHeight="1">
      <c r="A601" s="19"/>
      <c r="B601" s="36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ht="15.75" customHeight="1">
      <c r="A602" s="19"/>
      <c r="B602" s="36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ht="15.75" customHeight="1">
      <c r="A603" s="19"/>
      <c r="B603" s="36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ht="15.75" customHeight="1">
      <c r="A604" s="19"/>
      <c r="B604" s="36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ht="15.75" customHeight="1">
      <c r="A605" s="19"/>
      <c r="B605" s="36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ht="15.75" customHeight="1">
      <c r="A606" s="19"/>
      <c r="B606" s="36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ht="15.75" customHeight="1">
      <c r="A607" s="19"/>
      <c r="B607" s="36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ht="15.75" customHeight="1">
      <c r="A608" s="19"/>
      <c r="B608" s="36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ht="15.75" customHeight="1">
      <c r="A609" s="19"/>
      <c r="B609" s="36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ht="15.75" customHeight="1">
      <c r="A610" s="19"/>
      <c r="B610" s="36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ht="15.75" customHeight="1">
      <c r="A611" s="19"/>
      <c r="B611" s="36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ht="15.75" customHeight="1">
      <c r="A612" s="19"/>
      <c r="B612" s="36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ht="15.75" customHeight="1">
      <c r="A613" s="19"/>
      <c r="B613" s="36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ht="15.75" customHeight="1">
      <c r="A614" s="19"/>
      <c r="B614" s="36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ht="15.75" customHeight="1">
      <c r="A615" s="19"/>
      <c r="B615" s="36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ht="15.75" customHeight="1">
      <c r="A616" s="19"/>
      <c r="B616" s="36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ht="15.75" customHeight="1">
      <c r="A617" s="19"/>
      <c r="B617" s="36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ht="15.75" customHeight="1">
      <c r="A618" s="19"/>
      <c r="B618" s="36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ht="15.75" customHeight="1">
      <c r="A619" s="19"/>
      <c r="B619" s="36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ht="15.75" customHeight="1">
      <c r="A620" s="19"/>
      <c r="B620" s="36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ht="15.75" customHeight="1">
      <c r="A621" s="19"/>
      <c r="B621" s="36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ht="15.75" customHeight="1">
      <c r="A622" s="19"/>
      <c r="B622" s="36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ht="15.75" customHeight="1">
      <c r="A623" s="19"/>
      <c r="B623" s="36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ht="15.75" customHeight="1">
      <c r="A624" s="19"/>
      <c r="B624" s="36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ht="15.75" customHeight="1">
      <c r="A625" s="19"/>
      <c r="B625" s="36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ht="15.75" customHeight="1">
      <c r="A626" s="19"/>
      <c r="B626" s="36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ht="15.75" customHeight="1">
      <c r="A627" s="19"/>
      <c r="B627" s="36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ht="15.75" customHeight="1">
      <c r="A628" s="19"/>
      <c r="B628" s="36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ht="15.75" customHeight="1">
      <c r="A629" s="19"/>
      <c r="B629" s="36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ht="15.75" customHeight="1">
      <c r="A630" s="19"/>
      <c r="B630" s="36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ht="15.75" customHeight="1">
      <c r="A631" s="19"/>
      <c r="B631" s="36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ht="15.75" customHeight="1">
      <c r="A632" s="19"/>
      <c r="B632" s="36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ht="15.75" customHeight="1">
      <c r="A633" s="19"/>
      <c r="B633" s="36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ht="15.75" customHeight="1">
      <c r="A634" s="19"/>
      <c r="B634" s="36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ht="15.75" customHeight="1">
      <c r="A635" s="19"/>
      <c r="B635" s="36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ht="15.75" customHeight="1">
      <c r="A636" s="19"/>
      <c r="B636" s="36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ht="15.75" customHeight="1">
      <c r="A637" s="19"/>
      <c r="B637" s="36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ht="15.75" customHeight="1">
      <c r="A638" s="19"/>
      <c r="B638" s="36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ht="15.75" customHeight="1">
      <c r="A639" s="19"/>
      <c r="B639" s="36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ht="15.75" customHeight="1">
      <c r="A640" s="19"/>
      <c r="B640" s="36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ht="15.75" customHeight="1">
      <c r="A641" s="19"/>
      <c r="B641" s="36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ht="15.75" customHeight="1">
      <c r="A642" s="19"/>
      <c r="B642" s="36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ht="15.75" customHeight="1">
      <c r="A643" s="19"/>
      <c r="B643" s="36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ht="15.75" customHeight="1">
      <c r="A644" s="19"/>
      <c r="B644" s="36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ht="15.75" customHeight="1">
      <c r="A645" s="19"/>
      <c r="B645" s="36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ht="15.75" customHeight="1">
      <c r="A646" s="19"/>
      <c r="B646" s="36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ht="15.75" customHeight="1">
      <c r="A647" s="19"/>
      <c r="B647" s="36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ht="15.75" customHeight="1">
      <c r="A648" s="19"/>
      <c r="B648" s="36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ht="15.75" customHeight="1">
      <c r="A649" s="19"/>
      <c r="B649" s="36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ht="15.75" customHeight="1">
      <c r="A650" s="19"/>
      <c r="B650" s="36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ht="15.75" customHeight="1">
      <c r="A651" s="19"/>
      <c r="B651" s="36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ht="15.75" customHeight="1">
      <c r="A652" s="19"/>
      <c r="B652" s="36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ht="15.75" customHeight="1">
      <c r="A653" s="19"/>
      <c r="B653" s="36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ht="15.75" customHeight="1">
      <c r="A654" s="19"/>
      <c r="B654" s="36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ht="15.75" customHeight="1">
      <c r="A655" s="19"/>
      <c r="B655" s="36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ht="15.75" customHeight="1">
      <c r="A656" s="19"/>
      <c r="B656" s="36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ht="15.75" customHeight="1">
      <c r="A657" s="19"/>
      <c r="B657" s="36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ht="15.75" customHeight="1">
      <c r="A658" s="19"/>
      <c r="B658" s="36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ht="15.75" customHeight="1">
      <c r="A659" s="19"/>
      <c r="B659" s="36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ht="15.75" customHeight="1">
      <c r="A660" s="19"/>
      <c r="B660" s="36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ht="15.75" customHeight="1">
      <c r="A661" s="19"/>
      <c r="B661" s="36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ht="15.75" customHeight="1">
      <c r="A662" s="19"/>
      <c r="B662" s="36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ht="15.75" customHeight="1">
      <c r="A663" s="19"/>
      <c r="B663" s="36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ht="15.75" customHeight="1">
      <c r="A664" s="19"/>
      <c r="B664" s="36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ht="15.75" customHeight="1">
      <c r="A665" s="19"/>
      <c r="B665" s="36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ht="15.75" customHeight="1">
      <c r="A666" s="19"/>
      <c r="B666" s="36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ht="15.75" customHeight="1">
      <c r="A667" s="19"/>
      <c r="B667" s="36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ht="15.75" customHeight="1">
      <c r="A668" s="19"/>
      <c r="B668" s="36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ht="15.75" customHeight="1">
      <c r="A669" s="19"/>
      <c r="B669" s="36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ht="15.75" customHeight="1">
      <c r="A670" s="19"/>
      <c r="B670" s="36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ht="15.75" customHeight="1">
      <c r="A671" s="19"/>
      <c r="B671" s="36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ht="15.75" customHeight="1">
      <c r="A672" s="19"/>
      <c r="B672" s="36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ht="15.75" customHeight="1">
      <c r="A673" s="19"/>
      <c r="B673" s="36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ht="15.75" customHeight="1">
      <c r="A674" s="19"/>
      <c r="B674" s="36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ht="15.75" customHeight="1">
      <c r="A675" s="19"/>
      <c r="B675" s="36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ht="15.75" customHeight="1">
      <c r="A676" s="19"/>
      <c r="B676" s="36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ht="15.75" customHeight="1">
      <c r="A677" s="19"/>
      <c r="B677" s="36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ht="15.75" customHeight="1">
      <c r="A678" s="19"/>
      <c r="B678" s="36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ht="15.75" customHeight="1">
      <c r="A679" s="19"/>
      <c r="B679" s="36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ht="15.75" customHeight="1">
      <c r="A680" s="19"/>
      <c r="B680" s="36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ht="15.75" customHeight="1">
      <c r="A681" s="19"/>
      <c r="B681" s="36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ht="15.75" customHeight="1">
      <c r="A682" s="19"/>
      <c r="B682" s="36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ht="15.75" customHeight="1">
      <c r="A683" s="19"/>
      <c r="B683" s="36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ht="15.75" customHeight="1">
      <c r="A684" s="19"/>
      <c r="B684" s="36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ht="15.75" customHeight="1">
      <c r="A685" s="19"/>
      <c r="B685" s="36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ht="15.75" customHeight="1">
      <c r="A686" s="19"/>
      <c r="B686" s="36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ht="15.75" customHeight="1">
      <c r="A687" s="19"/>
      <c r="B687" s="36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ht="15.75" customHeight="1">
      <c r="A688" s="19"/>
      <c r="B688" s="36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ht="15.75" customHeight="1">
      <c r="A689" s="19"/>
      <c r="B689" s="36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ht="15.75" customHeight="1">
      <c r="A690" s="19"/>
      <c r="B690" s="36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ht="15.75" customHeight="1">
      <c r="A691" s="19"/>
      <c r="B691" s="36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ht="15.75" customHeight="1">
      <c r="A692" s="19"/>
      <c r="B692" s="36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ht="15.75" customHeight="1">
      <c r="A693" s="19"/>
      <c r="B693" s="36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ht="15.75" customHeight="1">
      <c r="A694" s="19"/>
      <c r="B694" s="36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ht="15.75" customHeight="1">
      <c r="A695" s="19"/>
      <c r="B695" s="36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ht="15.75" customHeight="1">
      <c r="A696" s="19"/>
      <c r="B696" s="36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ht="15.75" customHeight="1">
      <c r="A697" s="19"/>
      <c r="B697" s="36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ht="15.75" customHeight="1">
      <c r="A698" s="19"/>
      <c r="B698" s="36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ht="15.75" customHeight="1">
      <c r="A699" s="19"/>
      <c r="B699" s="36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ht="15.75" customHeight="1">
      <c r="A700" s="19"/>
      <c r="B700" s="36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ht="15.75" customHeight="1">
      <c r="A701" s="19"/>
      <c r="B701" s="36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ht="15.75" customHeight="1">
      <c r="A702" s="19"/>
      <c r="B702" s="36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ht="15.75" customHeight="1">
      <c r="A703" s="19"/>
      <c r="B703" s="36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ht="15.75" customHeight="1">
      <c r="A704" s="19"/>
      <c r="B704" s="36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ht="15.75" customHeight="1">
      <c r="A705" s="19"/>
      <c r="B705" s="36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ht="15.75" customHeight="1">
      <c r="A706" s="19"/>
      <c r="B706" s="36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ht="15.75" customHeight="1">
      <c r="A707" s="19"/>
      <c r="B707" s="36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ht="15.75" customHeight="1">
      <c r="A708" s="19"/>
      <c r="B708" s="36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ht="15.75" customHeight="1">
      <c r="A709" s="19"/>
      <c r="B709" s="36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ht="15.75" customHeight="1">
      <c r="A710" s="19"/>
      <c r="B710" s="36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ht="15.75" customHeight="1">
      <c r="A711" s="19"/>
      <c r="B711" s="36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ht="15.75" customHeight="1">
      <c r="A712" s="19"/>
      <c r="B712" s="36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ht="15.75" customHeight="1">
      <c r="A713" s="19"/>
      <c r="B713" s="36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ht="15.75" customHeight="1">
      <c r="A714" s="19"/>
      <c r="B714" s="36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ht="15.75" customHeight="1">
      <c r="A715" s="19"/>
      <c r="B715" s="36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ht="15.75" customHeight="1">
      <c r="A716" s="19"/>
      <c r="B716" s="36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ht="15.75" customHeight="1">
      <c r="A717" s="19"/>
      <c r="B717" s="36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ht="15.75" customHeight="1">
      <c r="A718" s="19"/>
      <c r="B718" s="36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ht="15.75" customHeight="1">
      <c r="A719" s="19"/>
      <c r="B719" s="36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ht="15.75" customHeight="1">
      <c r="A720" s="19"/>
      <c r="B720" s="36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ht="15.75" customHeight="1">
      <c r="A721" s="19"/>
      <c r="B721" s="36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ht="15.75" customHeight="1">
      <c r="A722" s="19"/>
      <c r="B722" s="36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ht="15.75" customHeight="1">
      <c r="A723" s="19"/>
      <c r="B723" s="36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ht="15.75" customHeight="1">
      <c r="A724" s="19"/>
      <c r="B724" s="36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ht="15.75" customHeight="1">
      <c r="A725" s="19"/>
      <c r="B725" s="36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ht="15.75" customHeight="1">
      <c r="A726" s="19"/>
      <c r="B726" s="36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ht="15.75" customHeight="1">
      <c r="A727" s="19"/>
      <c r="B727" s="36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ht="15.75" customHeight="1">
      <c r="A728" s="19"/>
      <c r="B728" s="36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ht="15.75" customHeight="1">
      <c r="A729" s="19"/>
      <c r="B729" s="36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ht="15.75" customHeight="1">
      <c r="A730" s="19"/>
      <c r="B730" s="36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ht="15.75" customHeight="1">
      <c r="A731" s="19"/>
      <c r="B731" s="36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ht="15.75" customHeight="1">
      <c r="A732" s="19"/>
      <c r="B732" s="36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ht="15.75" customHeight="1">
      <c r="A733" s="19"/>
      <c r="B733" s="36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ht="15.75" customHeight="1">
      <c r="A734" s="19"/>
      <c r="B734" s="36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ht="15.75" customHeight="1">
      <c r="A735" s="19"/>
      <c r="B735" s="36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ht="15.75" customHeight="1">
      <c r="A736" s="19"/>
      <c r="B736" s="36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ht="15.75" customHeight="1">
      <c r="A737" s="19"/>
      <c r="B737" s="36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ht="15.75" customHeight="1">
      <c r="A738" s="19"/>
      <c r="B738" s="36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ht="15.75" customHeight="1">
      <c r="A739" s="19"/>
      <c r="B739" s="36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ht="15.75" customHeight="1">
      <c r="A740" s="19"/>
      <c r="B740" s="36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ht="15.75" customHeight="1">
      <c r="A741" s="19"/>
      <c r="B741" s="36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ht="15.75" customHeight="1">
      <c r="A742" s="19"/>
      <c r="B742" s="36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ht="15.75" customHeight="1">
      <c r="A743" s="19"/>
      <c r="B743" s="36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ht="15.75" customHeight="1">
      <c r="A744" s="19"/>
      <c r="B744" s="36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ht="15.75" customHeight="1">
      <c r="A745" s="19"/>
      <c r="B745" s="36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ht="15.75" customHeight="1">
      <c r="A746" s="19"/>
      <c r="B746" s="36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ht="15.75" customHeight="1">
      <c r="A747" s="19"/>
      <c r="B747" s="36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ht="15.75" customHeight="1">
      <c r="A748" s="19"/>
      <c r="B748" s="36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ht="15.75" customHeight="1">
      <c r="A749" s="19"/>
      <c r="B749" s="36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ht="15.75" customHeight="1">
      <c r="A750" s="19"/>
      <c r="B750" s="36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ht="15.75" customHeight="1">
      <c r="A751" s="19"/>
      <c r="B751" s="36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ht="15.75" customHeight="1">
      <c r="A752" s="19"/>
      <c r="B752" s="36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ht="15.75" customHeight="1">
      <c r="A753" s="19"/>
      <c r="B753" s="36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ht="15.75" customHeight="1">
      <c r="A754" s="19"/>
      <c r="B754" s="36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ht="15.75" customHeight="1">
      <c r="A755" s="19"/>
      <c r="B755" s="36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ht="15.75" customHeight="1">
      <c r="A756" s="19"/>
      <c r="B756" s="36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ht="15.75" customHeight="1">
      <c r="A757" s="19"/>
      <c r="B757" s="36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ht="15.75" customHeight="1">
      <c r="A758" s="19"/>
      <c r="B758" s="36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ht="15.75" customHeight="1">
      <c r="A759" s="19"/>
      <c r="B759" s="36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ht="15.75" customHeight="1">
      <c r="A760" s="19"/>
      <c r="B760" s="36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ht="15.75" customHeight="1">
      <c r="A761" s="19"/>
      <c r="B761" s="36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ht="15.75" customHeight="1">
      <c r="A762" s="19"/>
      <c r="B762" s="36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ht="15.75" customHeight="1">
      <c r="A763" s="19"/>
      <c r="B763" s="36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ht="15.75" customHeight="1">
      <c r="A764" s="19"/>
      <c r="B764" s="36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ht="15.75" customHeight="1">
      <c r="A765" s="19"/>
      <c r="B765" s="36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ht="15.75" customHeight="1">
      <c r="A766" s="19"/>
      <c r="B766" s="36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ht="15.75" customHeight="1">
      <c r="A767" s="19"/>
      <c r="B767" s="36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ht="15.75" customHeight="1">
      <c r="A768" s="19"/>
      <c r="B768" s="36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ht="15.75" customHeight="1">
      <c r="A769" s="19"/>
      <c r="B769" s="36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ht="15.75" customHeight="1">
      <c r="A770" s="19"/>
      <c r="B770" s="36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ht="15.75" customHeight="1">
      <c r="A771" s="19"/>
      <c r="B771" s="36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ht="15.75" customHeight="1">
      <c r="A772" s="19"/>
      <c r="B772" s="36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ht="15.75" customHeight="1">
      <c r="A773" s="19"/>
      <c r="B773" s="36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ht="15.75" customHeight="1">
      <c r="A774" s="19"/>
      <c r="B774" s="36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ht="15.75" customHeight="1">
      <c r="A775" s="19"/>
      <c r="B775" s="36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ht="15.75" customHeight="1">
      <c r="A776" s="19"/>
      <c r="B776" s="36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ht="15.75" customHeight="1">
      <c r="A777" s="19"/>
      <c r="B777" s="36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ht="15.75" customHeight="1">
      <c r="A778" s="19"/>
      <c r="B778" s="36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ht="15.75" customHeight="1">
      <c r="A779" s="19"/>
      <c r="B779" s="36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ht="15.75" customHeight="1">
      <c r="A780" s="19"/>
      <c r="B780" s="36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ht="15.75" customHeight="1">
      <c r="A781" s="19"/>
      <c r="B781" s="36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ht="15.75" customHeight="1">
      <c r="A782" s="19"/>
      <c r="B782" s="36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ht="15.75" customHeight="1">
      <c r="A783" s="19"/>
      <c r="B783" s="36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ht="15.75" customHeight="1">
      <c r="A784" s="19"/>
      <c r="B784" s="36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ht="15.75" customHeight="1">
      <c r="A785" s="19"/>
      <c r="B785" s="36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ht="15.75" customHeight="1">
      <c r="A786" s="19"/>
      <c r="B786" s="36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ht="15.75" customHeight="1">
      <c r="A787" s="19"/>
      <c r="B787" s="36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ht="15.75" customHeight="1">
      <c r="A788" s="19"/>
      <c r="B788" s="36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ht="15.75" customHeight="1">
      <c r="A789" s="19"/>
      <c r="B789" s="36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ht="15.75" customHeight="1">
      <c r="A790" s="19"/>
      <c r="B790" s="36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ht="15.75" customHeight="1">
      <c r="A791" s="19"/>
      <c r="B791" s="36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ht="15.75" customHeight="1">
      <c r="A792" s="19"/>
      <c r="B792" s="36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ht="15.75" customHeight="1">
      <c r="A793" s="19"/>
      <c r="B793" s="36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ht="15.75" customHeight="1">
      <c r="A794" s="19"/>
      <c r="B794" s="36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ht="15.75" customHeight="1">
      <c r="A795" s="19"/>
      <c r="B795" s="36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ht="15.75" customHeight="1">
      <c r="A796" s="19"/>
      <c r="B796" s="36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ht="15.75" customHeight="1">
      <c r="A797" s="19"/>
      <c r="B797" s="36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ht="15.75" customHeight="1">
      <c r="A798" s="19"/>
      <c r="B798" s="36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ht="15.75" customHeight="1">
      <c r="A799" s="19"/>
      <c r="B799" s="36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ht="15.75" customHeight="1">
      <c r="A800" s="19"/>
      <c r="B800" s="36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ht="15.75" customHeight="1">
      <c r="A801" s="19"/>
      <c r="B801" s="36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ht="15.75" customHeight="1">
      <c r="A802" s="19"/>
      <c r="B802" s="36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ht="15.75" customHeight="1">
      <c r="A803" s="19"/>
      <c r="B803" s="36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ht="15.75" customHeight="1">
      <c r="A804" s="19"/>
      <c r="B804" s="36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ht="15.75" customHeight="1">
      <c r="A805" s="19"/>
      <c r="B805" s="36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ht="15.75" customHeight="1">
      <c r="A806" s="19"/>
      <c r="B806" s="36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ht="15.75" customHeight="1">
      <c r="A807" s="19"/>
      <c r="B807" s="36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ht="15.75" customHeight="1">
      <c r="A808" s="19"/>
      <c r="B808" s="36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ht="15.75" customHeight="1">
      <c r="A809" s="19"/>
      <c r="B809" s="36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ht="15.75" customHeight="1">
      <c r="A810" s="19"/>
      <c r="B810" s="36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ht="15.75" customHeight="1">
      <c r="A811" s="19"/>
      <c r="B811" s="36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ht="15.75" customHeight="1">
      <c r="A812" s="19"/>
      <c r="B812" s="36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ht="15.75" customHeight="1">
      <c r="A813" s="19"/>
      <c r="B813" s="36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ht="15.75" customHeight="1">
      <c r="A814" s="19"/>
      <c r="B814" s="36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ht="15.75" customHeight="1">
      <c r="A815" s="19"/>
      <c r="B815" s="36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ht="15.75" customHeight="1">
      <c r="A816" s="19"/>
      <c r="B816" s="36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ht="15.75" customHeight="1">
      <c r="A817" s="19"/>
      <c r="B817" s="36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ht="15.75" customHeight="1">
      <c r="A818" s="19"/>
      <c r="B818" s="36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ht="15.75" customHeight="1">
      <c r="A819" s="19"/>
      <c r="B819" s="36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ht="15.75" customHeight="1">
      <c r="A820" s="19"/>
      <c r="B820" s="36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ht="15.75" customHeight="1">
      <c r="A821" s="19"/>
      <c r="B821" s="36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ht="15.75" customHeight="1">
      <c r="A822" s="19"/>
      <c r="B822" s="36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ht="15.75" customHeight="1">
      <c r="A823" s="19"/>
      <c r="B823" s="36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ht="15.75" customHeight="1">
      <c r="A824" s="19"/>
      <c r="B824" s="36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ht="15.75" customHeight="1">
      <c r="A825" s="19"/>
      <c r="B825" s="36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ht="15.75" customHeight="1">
      <c r="A826" s="19"/>
      <c r="B826" s="36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ht="15.75" customHeight="1">
      <c r="A827" s="19"/>
      <c r="B827" s="36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ht="15.75" customHeight="1">
      <c r="A828" s="19"/>
      <c r="B828" s="36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ht="15.75" customHeight="1">
      <c r="A829" s="19"/>
      <c r="B829" s="36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ht="15.75" customHeight="1">
      <c r="A830" s="19"/>
      <c r="B830" s="36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ht="15.75" customHeight="1">
      <c r="A831" s="19"/>
      <c r="B831" s="36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ht="15.75" customHeight="1">
      <c r="A832" s="19"/>
      <c r="B832" s="36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ht="15.75" customHeight="1">
      <c r="A833" s="19"/>
      <c r="B833" s="36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ht="15.75" customHeight="1">
      <c r="A834" s="19"/>
      <c r="B834" s="36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ht="15.75" customHeight="1">
      <c r="A835" s="19"/>
      <c r="B835" s="36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ht="15.75" customHeight="1">
      <c r="A836" s="19"/>
      <c r="B836" s="36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ht="15.75" customHeight="1">
      <c r="A837" s="19"/>
      <c r="B837" s="36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ht="15.75" customHeight="1">
      <c r="A838" s="19"/>
      <c r="B838" s="36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ht="15.75" customHeight="1">
      <c r="A839" s="19"/>
      <c r="B839" s="36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ht="15.75" customHeight="1">
      <c r="A840" s="19"/>
      <c r="B840" s="36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ht="15.75" customHeight="1">
      <c r="A841" s="19"/>
      <c r="B841" s="36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ht="15.75" customHeight="1">
      <c r="A842" s="19"/>
      <c r="B842" s="36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ht="15.75" customHeight="1">
      <c r="A843" s="19"/>
      <c r="B843" s="36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ht="15.75" customHeight="1">
      <c r="A844" s="19"/>
      <c r="B844" s="36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ht="15.75" customHeight="1">
      <c r="A845" s="19"/>
      <c r="B845" s="36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ht="15.75" customHeight="1">
      <c r="A846" s="19"/>
      <c r="B846" s="36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ht="15.75" customHeight="1">
      <c r="A847" s="19"/>
      <c r="B847" s="36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ht="15.75" customHeight="1">
      <c r="A848" s="19"/>
      <c r="B848" s="36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ht="15.75" customHeight="1">
      <c r="A849" s="19"/>
      <c r="B849" s="36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ht="15.75" customHeight="1">
      <c r="A850" s="19"/>
      <c r="B850" s="36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ht="15.75" customHeight="1">
      <c r="A851" s="19"/>
      <c r="B851" s="36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ht="15.75" customHeight="1">
      <c r="A852" s="19"/>
      <c r="B852" s="36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ht="15.75" customHeight="1">
      <c r="A853" s="19"/>
      <c r="B853" s="36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ht="15.75" customHeight="1">
      <c r="A854" s="19"/>
      <c r="B854" s="36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ht="15.75" customHeight="1">
      <c r="A855" s="19"/>
      <c r="B855" s="36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ht="15.75" customHeight="1">
      <c r="A856" s="19"/>
      <c r="B856" s="36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ht="15.75" customHeight="1">
      <c r="A857" s="19"/>
      <c r="B857" s="36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ht="15.75" customHeight="1">
      <c r="A858" s="19"/>
      <c r="B858" s="36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ht="15.75" customHeight="1">
      <c r="A859" s="19"/>
      <c r="B859" s="36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ht="15.75" customHeight="1">
      <c r="A860" s="19"/>
      <c r="B860" s="36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ht="15.75" customHeight="1">
      <c r="A861" s="19"/>
      <c r="B861" s="36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ht="15.75" customHeight="1">
      <c r="A862" s="19"/>
      <c r="B862" s="36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ht="15.75" customHeight="1">
      <c r="A863" s="19"/>
      <c r="B863" s="36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ht="15.75" customHeight="1">
      <c r="A864" s="19"/>
      <c r="B864" s="36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ht="15.75" customHeight="1">
      <c r="A865" s="19"/>
      <c r="B865" s="36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ht="15.75" customHeight="1">
      <c r="A866" s="19"/>
      <c r="B866" s="36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ht="15.75" customHeight="1">
      <c r="A867" s="19"/>
      <c r="B867" s="36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ht="15.75" customHeight="1">
      <c r="A868" s="19"/>
      <c r="B868" s="36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ht="15.75" customHeight="1">
      <c r="A869" s="19"/>
      <c r="B869" s="36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ht="15.75" customHeight="1">
      <c r="A870" s="19"/>
      <c r="B870" s="36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ht="15.75" customHeight="1">
      <c r="A871" s="19"/>
      <c r="B871" s="36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ht="15.75" customHeight="1">
      <c r="A872" s="19"/>
      <c r="B872" s="36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ht="15.75" customHeight="1">
      <c r="A873" s="19"/>
      <c r="B873" s="36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ht="15.75" customHeight="1">
      <c r="A874" s="19"/>
      <c r="B874" s="36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ht="15.75" customHeight="1">
      <c r="A875" s="19"/>
      <c r="B875" s="36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ht="15.75" customHeight="1">
      <c r="A876" s="19"/>
      <c r="B876" s="36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ht="15.75" customHeight="1">
      <c r="A877" s="19"/>
      <c r="B877" s="36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ht="15.75" customHeight="1">
      <c r="A878" s="19"/>
      <c r="B878" s="36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ht="15.75" customHeight="1">
      <c r="A879" s="19"/>
      <c r="B879" s="36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ht="15.75" customHeight="1">
      <c r="A880" s="19"/>
      <c r="B880" s="36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ht="15.75" customHeight="1">
      <c r="A881" s="19"/>
      <c r="B881" s="36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ht="15.75" customHeight="1">
      <c r="A882" s="19"/>
      <c r="B882" s="36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ht="15.75" customHeight="1">
      <c r="A883" s="19"/>
      <c r="B883" s="36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ht="15.75" customHeight="1">
      <c r="A884" s="19"/>
      <c r="B884" s="36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ht="15.75" customHeight="1">
      <c r="A885" s="19"/>
      <c r="B885" s="36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ht="15.75" customHeight="1">
      <c r="A886" s="19"/>
      <c r="B886" s="36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ht="15.75" customHeight="1">
      <c r="A887" s="19"/>
      <c r="B887" s="36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ht="15.75" customHeight="1">
      <c r="A888" s="19"/>
      <c r="B888" s="36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ht="15.75" customHeight="1">
      <c r="A889" s="19"/>
      <c r="B889" s="36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ht="15.75" customHeight="1">
      <c r="A890" s="19"/>
      <c r="B890" s="36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ht="15.75" customHeight="1">
      <c r="A891" s="19"/>
      <c r="B891" s="36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ht="15.75" customHeight="1">
      <c r="A892" s="19"/>
      <c r="B892" s="36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ht="15.75" customHeight="1">
      <c r="A893" s="19"/>
      <c r="B893" s="36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ht="15.75" customHeight="1">
      <c r="A894" s="19"/>
      <c r="B894" s="36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ht="15.75" customHeight="1">
      <c r="A895" s="19"/>
      <c r="B895" s="36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ht="15.75" customHeight="1">
      <c r="A896" s="19"/>
      <c r="B896" s="36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ht="15.75" customHeight="1">
      <c r="A897" s="19"/>
      <c r="B897" s="36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ht="15.75" customHeight="1">
      <c r="A898" s="19"/>
      <c r="B898" s="36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ht="15.75" customHeight="1">
      <c r="A899" s="19"/>
      <c r="B899" s="36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ht="15.75" customHeight="1">
      <c r="A900" s="19"/>
      <c r="B900" s="36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ht="15.75" customHeight="1">
      <c r="A901" s="19"/>
      <c r="B901" s="36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ht="15.75" customHeight="1">
      <c r="A902" s="19"/>
      <c r="B902" s="36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ht="15.75" customHeight="1">
      <c r="A903" s="19"/>
      <c r="B903" s="36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ht="15.75" customHeight="1">
      <c r="A904" s="19"/>
      <c r="B904" s="36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ht="15.75" customHeight="1">
      <c r="A905" s="19"/>
      <c r="B905" s="36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ht="15.75" customHeight="1">
      <c r="A906" s="19"/>
      <c r="B906" s="36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ht="15.75" customHeight="1">
      <c r="A907" s="19"/>
      <c r="B907" s="36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ht="15.75" customHeight="1">
      <c r="A908" s="19"/>
      <c r="B908" s="36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ht="15.75" customHeight="1">
      <c r="A909" s="19"/>
      <c r="B909" s="36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ht="15.75" customHeight="1">
      <c r="A910" s="19"/>
      <c r="B910" s="36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ht="15.75" customHeight="1">
      <c r="A911" s="19"/>
      <c r="B911" s="36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ht="15.75" customHeight="1">
      <c r="A912" s="19"/>
      <c r="B912" s="36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ht="15.75" customHeight="1">
      <c r="A913" s="19"/>
      <c r="B913" s="36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ht="15.75" customHeight="1">
      <c r="A914" s="19"/>
      <c r="B914" s="36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ht="15.75" customHeight="1">
      <c r="A915" s="19"/>
      <c r="B915" s="36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ht="15.75" customHeight="1">
      <c r="A916" s="19"/>
      <c r="B916" s="36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ht="15.75" customHeight="1">
      <c r="A917" s="19"/>
      <c r="B917" s="36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ht="15.75" customHeight="1">
      <c r="A918" s="19"/>
      <c r="B918" s="36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ht="15.75" customHeight="1">
      <c r="A919" s="19"/>
      <c r="B919" s="36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ht="15.75" customHeight="1">
      <c r="A920" s="19"/>
      <c r="B920" s="36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ht="15.75" customHeight="1">
      <c r="A921" s="19"/>
      <c r="B921" s="36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ht="15.75" customHeight="1">
      <c r="A922" s="19"/>
      <c r="B922" s="36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ht="15.75" customHeight="1">
      <c r="A923" s="19"/>
      <c r="B923" s="36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ht="15.75" customHeight="1">
      <c r="A924" s="19"/>
      <c r="B924" s="36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ht="15.75" customHeight="1">
      <c r="A925" s="19"/>
      <c r="B925" s="36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ht="15.75" customHeight="1">
      <c r="A926" s="19"/>
      <c r="B926" s="36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ht="15.75" customHeight="1">
      <c r="A927" s="19"/>
      <c r="B927" s="36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ht="15.75" customHeight="1">
      <c r="A928" s="19"/>
      <c r="B928" s="36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ht="15.75" customHeight="1">
      <c r="A929" s="19"/>
      <c r="B929" s="36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ht="15.75" customHeight="1">
      <c r="A930" s="19"/>
      <c r="B930" s="36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ht="15.75" customHeight="1">
      <c r="A931" s="19"/>
      <c r="B931" s="36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ht="15.75" customHeight="1">
      <c r="A932" s="19"/>
      <c r="B932" s="36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ht="15.75" customHeight="1">
      <c r="A933" s="19"/>
      <c r="B933" s="36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ht="15.75" customHeight="1">
      <c r="A934" s="19"/>
      <c r="B934" s="36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ht="15.75" customHeight="1">
      <c r="A935" s="19"/>
      <c r="B935" s="36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ht="15.75" customHeight="1">
      <c r="A936" s="19"/>
      <c r="B936" s="36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ht="15.75" customHeight="1">
      <c r="A937" s="19"/>
      <c r="B937" s="36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ht="15.75" customHeight="1">
      <c r="A938" s="19"/>
      <c r="B938" s="36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ht="15.75" customHeight="1">
      <c r="A939" s="19"/>
      <c r="B939" s="36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ht="15.75" customHeight="1">
      <c r="A940" s="19"/>
      <c r="B940" s="36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ht="15.75" customHeight="1">
      <c r="A941" s="19"/>
      <c r="B941" s="36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ht="15.75" customHeight="1">
      <c r="A942" s="19"/>
      <c r="B942" s="36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ht="15.75" customHeight="1">
      <c r="A943" s="19"/>
      <c r="B943" s="36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ht="15.75" customHeight="1">
      <c r="A944" s="19"/>
      <c r="B944" s="36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ht="15.75" customHeight="1">
      <c r="A945" s="19"/>
      <c r="B945" s="36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ht="15.75" customHeight="1">
      <c r="A946" s="19"/>
      <c r="B946" s="36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ht="15.75" customHeight="1">
      <c r="A947" s="19"/>
      <c r="B947" s="36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ht="15.75" customHeight="1">
      <c r="A948" s="19"/>
      <c r="B948" s="36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ht="15.75" customHeight="1">
      <c r="A949" s="19"/>
      <c r="B949" s="36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ht="15.75" customHeight="1">
      <c r="A950" s="19"/>
      <c r="B950" s="36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ht="15.75" customHeight="1">
      <c r="A951" s="19"/>
      <c r="B951" s="36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ht="15.75" customHeight="1">
      <c r="A952" s="19"/>
      <c r="B952" s="36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ht="15.75" customHeight="1">
      <c r="A953" s="19"/>
      <c r="B953" s="36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ht="15.75" customHeight="1">
      <c r="A954" s="19"/>
      <c r="B954" s="36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ht="15.75" customHeight="1">
      <c r="A955" s="19"/>
      <c r="B955" s="36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ht="15.75" customHeight="1">
      <c r="A956" s="19"/>
      <c r="B956" s="36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ht="15.75" customHeight="1">
      <c r="A957" s="19"/>
      <c r="B957" s="36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ht="15.75" customHeight="1">
      <c r="A958" s="19"/>
      <c r="B958" s="36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ht="15.75" customHeight="1">
      <c r="A959" s="19"/>
      <c r="B959" s="36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ht="15.75" customHeight="1">
      <c r="A960" s="19"/>
      <c r="B960" s="36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ht="15.75" customHeight="1">
      <c r="A961" s="19"/>
      <c r="B961" s="36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ht="15.75" customHeight="1">
      <c r="A962" s="19"/>
      <c r="B962" s="36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ht="15.75" customHeight="1">
      <c r="A963" s="19"/>
      <c r="B963" s="36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ht="15.75" customHeight="1">
      <c r="A964" s="19"/>
      <c r="B964" s="36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ht="15.75" customHeight="1">
      <c r="A965" s="19"/>
      <c r="B965" s="36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ht="15.75" customHeight="1">
      <c r="A966" s="19"/>
      <c r="B966" s="36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ht="15.75" customHeight="1">
      <c r="A967" s="19"/>
      <c r="B967" s="36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ht="15.75" customHeight="1">
      <c r="A968" s="19"/>
      <c r="B968" s="36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ht="15.75" customHeight="1">
      <c r="A969" s="19"/>
      <c r="B969" s="36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ht="15.75" customHeight="1">
      <c r="A970" s="19"/>
      <c r="B970" s="36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ht="15.75" customHeight="1">
      <c r="A971" s="19"/>
      <c r="B971" s="36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ht="15.75" customHeight="1">
      <c r="A972" s="19"/>
      <c r="B972" s="36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ht="15.75" customHeight="1">
      <c r="A973" s="19"/>
      <c r="B973" s="36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ht="15.75" customHeight="1">
      <c r="A974" s="19"/>
      <c r="B974" s="36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ht="15.75" customHeight="1">
      <c r="A975" s="19"/>
      <c r="B975" s="36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ht="15.75" customHeight="1">
      <c r="A976" s="19"/>
      <c r="B976" s="36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ht="15.75" customHeight="1">
      <c r="A977" s="19"/>
      <c r="B977" s="36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ht="15.75" customHeight="1">
      <c r="A978" s="19"/>
      <c r="B978" s="36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ht="15.75" customHeight="1">
      <c r="A979" s="19"/>
      <c r="B979" s="36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ht="15.75" customHeight="1">
      <c r="A980" s="19"/>
      <c r="B980" s="36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ht="15.75" customHeight="1">
      <c r="A981" s="19"/>
      <c r="B981" s="36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ht="15.75" customHeight="1">
      <c r="A982" s="19"/>
      <c r="B982" s="36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ht="15.75" customHeight="1">
      <c r="A983" s="19"/>
      <c r="B983" s="36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ht="15.75" customHeight="1">
      <c r="A984" s="19"/>
      <c r="B984" s="36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ht="15.75" customHeight="1">
      <c r="A985" s="19"/>
      <c r="B985" s="36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ht="15.75" customHeight="1">
      <c r="A986" s="19"/>
      <c r="B986" s="36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ht="15.75" customHeight="1">
      <c r="A987" s="19"/>
      <c r="B987" s="36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ht="15.75" customHeight="1">
      <c r="A988" s="19"/>
      <c r="B988" s="36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ht="15.75" customHeight="1">
      <c r="A989" s="19"/>
      <c r="B989" s="36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ht="15.75" customHeight="1">
      <c r="A990" s="19"/>
      <c r="B990" s="36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ht="15.75" customHeight="1">
      <c r="A991" s="19"/>
      <c r="B991" s="36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ht="15.75" customHeight="1">
      <c r="A992" s="19"/>
      <c r="B992" s="36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ht="15.75" customHeight="1">
      <c r="A993" s="19"/>
      <c r="B993" s="36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ht="15.75" customHeight="1">
      <c r="A994" s="19"/>
      <c r="B994" s="36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ht="15.75" customHeight="1">
      <c r="A995" s="19"/>
      <c r="B995" s="36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ht="15.75" customHeight="1">
      <c r="A996" s="19"/>
      <c r="B996" s="36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ht="15.75" customHeight="1">
      <c r="A997" s="19"/>
      <c r="B997" s="36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ht="15.75" customHeight="1">
      <c r="A998" s="19"/>
      <c r="B998" s="36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ht="15.75" customHeight="1">
      <c r="A999" s="19"/>
      <c r="B999" s="36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ht="15.75" customHeight="1">
      <c r="A1000" s="19"/>
      <c r="B1000" s="36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mergeCells count="1">
    <mergeCell ref="B2:M2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0"/>
    <col customWidth="1" min="2" max="2" width="27.13"/>
    <col customWidth="1" min="3" max="26" width="10.0"/>
  </cols>
  <sheetData>
    <row r="1">
      <c r="A1" s="19"/>
      <c r="B1" s="36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>
      <c r="A2" s="59" t="s">
        <v>56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1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>
      <c r="A4" s="19" t="s">
        <v>172</v>
      </c>
      <c r="B4" s="36"/>
      <c r="C4" s="62" t="s">
        <v>8</v>
      </c>
      <c r="D4" s="62" t="s">
        <v>9</v>
      </c>
      <c r="E4" s="62" t="s">
        <v>10</v>
      </c>
      <c r="F4" s="62" t="s">
        <v>11</v>
      </c>
      <c r="G4" s="62" t="s">
        <v>12</v>
      </c>
      <c r="H4" s="62" t="s">
        <v>13</v>
      </c>
      <c r="I4" s="62" t="s">
        <v>14</v>
      </c>
      <c r="J4" s="62" t="s">
        <v>15</v>
      </c>
      <c r="K4" s="62" t="s">
        <v>16</v>
      </c>
      <c r="L4" s="62" t="s">
        <v>17</v>
      </c>
      <c r="M4" s="65" t="s">
        <v>57</v>
      </c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>
      <c r="A5" s="62">
        <v>1.0</v>
      </c>
      <c r="B5" s="46" t="s">
        <v>173</v>
      </c>
      <c r="C5" s="75">
        <f>IF('Eligibilité_projet'!B13="Hors climat Mediterranéen",LOOKUP(RECant_biom!$A$5,'(ne pas modifier) BDD_REF'!$A$243:$A$262,'(ne pas modifier) BDD_REF'!$B$243:$B$262),IF('Eligibilité_projet'!B13="",0,LOOKUP(RECant_biom!$A$5,'(ne pas modifier) BDD_REF'!$A$243:$A$262,'(ne pas modifier) BDD_REF'!$C$243:$C$262)))</f>
        <v>2.7</v>
      </c>
      <c r="D5" s="75">
        <f>IF('Eligibilité_projet'!C13="Hors climat Mediterranéen",LOOKUP(RECant_biom!$A$5,'(ne pas modifier) BDD_REF'!$A$243:$A$262,'(ne pas modifier) BDD_REF'!$B$243:$B$262),IF('Eligibilité_projet'!C13="",0,LOOKUP(RECant_biom!$A$5,'(ne pas modifier) BDD_REF'!$A$243:$A$262,'(ne pas modifier) BDD_REF'!$C$243:$C$262)))</f>
        <v>0</v>
      </c>
      <c r="E5" s="75">
        <f>IF('Eligibilité_projet'!D13="Hors climat Mediterranéen",LOOKUP(RECant_biom!$A$5,'(ne pas modifier) BDD_REF'!$A$243:$A$262,'(ne pas modifier) BDD_REF'!$B$243:$B$262),IF('Eligibilité_projet'!D13="",0,LOOKUP(RECant_biom!$A$5,'(ne pas modifier) BDD_REF'!$A$243:$A$262,'(ne pas modifier) BDD_REF'!$C$243:$C$262)))</f>
        <v>0</v>
      </c>
      <c r="F5" s="75">
        <f>IF('Eligibilité_projet'!E13="Hors climat Mediterranéen",LOOKUP(RECant_biom!$A$5,'(ne pas modifier) BDD_REF'!$A$243:$A$262,'(ne pas modifier) BDD_REF'!$B$243:$B$262),IF('Eligibilité_projet'!E13="",0,LOOKUP(RECant_biom!$A$5,'(ne pas modifier) BDD_REF'!$A$243:$A$262,'(ne pas modifier) BDD_REF'!$C$243:$C$262)))</f>
        <v>0</v>
      </c>
      <c r="G5" s="75">
        <f>IF('Eligibilité_projet'!F13="Hors climat Mediterranéen",LOOKUP(RECant_biom!$A$5,'(ne pas modifier) BDD_REF'!$A$243:$A$262,'(ne pas modifier) BDD_REF'!$B$243:$B$262),IF('Eligibilité_projet'!F13="",0,LOOKUP(RECant_biom!$A$5,'(ne pas modifier) BDD_REF'!$A$243:$A$262,'(ne pas modifier) BDD_REF'!$C$243:$C$262)))</f>
        <v>0</v>
      </c>
      <c r="H5" s="75">
        <f>IF('Eligibilité_projet'!G13="Hors climat Mediterranéen",LOOKUP(RECant_biom!$A$5,'(ne pas modifier) BDD_REF'!$A$243:$A$262,'(ne pas modifier) BDD_REF'!$B$243:$B$262),IF('Eligibilité_projet'!G13="",0,LOOKUP(RECant_biom!$A$5,'(ne pas modifier) BDD_REF'!$A$243:$A$262,'(ne pas modifier) BDD_REF'!$C$243:$C$262)))</f>
        <v>0</v>
      </c>
      <c r="I5" s="75">
        <f>IF('Eligibilité_projet'!H13="Hors climat Mediterranéen",LOOKUP(RECant_biom!$A$5,'(ne pas modifier) BDD_REF'!$A$243:$A$262,'(ne pas modifier) BDD_REF'!$B$243:$B$262),IF('Eligibilité_projet'!H13="",0,LOOKUP(RECant_biom!$A$5,'(ne pas modifier) BDD_REF'!$A$243:$A$262,'(ne pas modifier) BDD_REF'!$C$243:$C$262)))</f>
        <v>0</v>
      </c>
      <c r="J5" s="75">
        <f>IF('Eligibilité_projet'!I13="Hors climat Mediterranéen",LOOKUP(RECant_biom!$A$5,'(ne pas modifier) BDD_REF'!$A$243:$A$262,'(ne pas modifier) BDD_REF'!$B$243:$B$262),IF('Eligibilité_projet'!I13="",0,LOOKUP(RECant_biom!$A$5,'(ne pas modifier) BDD_REF'!$A$243:$A$262,'(ne pas modifier) BDD_REF'!$C$243:$C$262)))</f>
        <v>0</v>
      </c>
      <c r="K5" s="75">
        <f>IF('Eligibilité_projet'!J13="Hors climat Mediterranéen",LOOKUP(RECant_biom!$A$5,'(ne pas modifier) BDD_REF'!$A$243:$A$262,'(ne pas modifier) BDD_REF'!$B$243:$B$262),IF('Eligibilité_projet'!J13="",0,LOOKUP(RECant_biom!$A$5,'(ne pas modifier) BDD_REF'!$A$243:$A$262,'(ne pas modifier) BDD_REF'!$C$243:$C$262)))</f>
        <v>0</v>
      </c>
      <c r="L5" s="75">
        <f>IF('Eligibilité_projet'!K13="Hors climat Mediterranéen",LOOKUP(RECant_biom!$A$5,'(ne pas modifier) BDD_REF'!$A$243:$A$262,'(ne pas modifier) BDD_REF'!$B$243:$B$262),IF('Eligibilité_projet'!K13="",0,LOOKUP(RECant_biom!$A$5,'(ne pas modifier) BDD_REF'!$A$243:$A$262,'(ne pas modifier) BDD_REF'!$C$243:$C$262)))</f>
        <v>0</v>
      </c>
      <c r="M5" s="75">
        <f t="shared" ref="M5:M28" si="1">SUM(C5:L5)</f>
        <v>2.7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>
      <c r="A6" s="62">
        <v>2.0</v>
      </c>
      <c r="B6" s="46" t="s">
        <v>173</v>
      </c>
      <c r="C6" s="75">
        <f>IF('Eligibilité_projet'!B13="Hors climat Mediterranéen",LOOKUP(RECant_biom!$A$6,'(ne pas modifier) BDD_REF'!$A$243:$A$262,'(ne pas modifier) BDD_REF'!$B$243:$B$262),IF('Eligibilité_projet'!B13="",0,LOOKUP(RECant_biom!$A$6,'(ne pas modifier) BDD_REF'!$A$243:$A$262,'(ne pas modifier) BDD_REF'!$C$243:$C$262)))</f>
        <v>4.2</v>
      </c>
      <c r="D6" s="75">
        <f>IF('Eligibilité_projet'!C13="Hors climat Mediterranéen",LOOKUP(RECant_biom!$A$6,'(ne pas modifier) BDD_REF'!$A$243:$A$262,'(ne pas modifier) BDD_REF'!$B$243:$B$262),IF('Eligibilité_projet'!C13="",0,LOOKUP(RECant_biom!$A$6,'(ne pas modifier) BDD_REF'!$A$243:$A$262,'(ne pas modifier) BDD_REF'!$C$243:$C$262)))</f>
        <v>0</v>
      </c>
      <c r="E6" s="75">
        <f>IF('Eligibilité_projet'!D13="Hors climat Mediterranéen",LOOKUP(RECant_biom!$A$6,'(ne pas modifier) BDD_REF'!$A$243:$A$262,'(ne pas modifier) BDD_REF'!$B$243:$B$262),IF('Eligibilité_projet'!D13="",0,LOOKUP(RECant_biom!$A$6,'(ne pas modifier) BDD_REF'!$A$243:$A$262,'(ne pas modifier) BDD_REF'!$C$243:$C$262)))</f>
        <v>0</v>
      </c>
      <c r="F6" s="75">
        <f>IF('Eligibilité_projet'!E13="Hors climat Mediterranéen",LOOKUP(RECant_biom!$A$6,'(ne pas modifier) BDD_REF'!$A$243:$A$262,'(ne pas modifier) BDD_REF'!$B$243:$B$262),IF('Eligibilité_projet'!E13="",0,LOOKUP(RECant_biom!$A$6,'(ne pas modifier) BDD_REF'!$A$243:$A$262,'(ne pas modifier) BDD_REF'!$C$243:$C$262)))</f>
        <v>0</v>
      </c>
      <c r="G6" s="75">
        <f>IF('Eligibilité_projet'!F13="Hors climat Mediterranéen",LOOKUP(RECant_biom!$A$6,'(ne pas modifier) BDD_REF'!$A$243:$A$262,'(ne pas modifier) BDD_REF'!$B$243:$B$262),IF('Eligibilité_projet'!F13="",0,LOOKUP(RECant_biom!$A$6,'(ne pas modifier) BDD_REF'!$A$243:$A$262,'(ne pas modifier) BDD_REF'!$C$243:$C$262)))</f>
        <v>0</v>
      </c>
      <c r="H6" s="75">
        <f>IF('Eligibilité_projet'!G13="Hors climat Mediterranéen",LOOKUP(RECant_biom!$A$6,'(ne pas modifier) BDD_REF'!$A$243:$A$262,'(ne pas modifier) BDD_REF'!$B$243:$B$262),IF('Eligibilité_projet'!G13="",0,LOOKUP(RECant_biom!$A$6,'(ne pas modifier) BDD_REF'!$A$243:$A$262,'(ne pas modifier) BDD_REF'!$C$243:$C$262)))</f>
        <v>0</v>
      </c>
      <c r="I6" s="75">
        <f>IF('Eligibilité_projet'!H13="Hors climat Mediterranéen",LOOKUP(RECant_biom!$A$6,'(ne pas modifier) BDD_REF'!$A$243:$A$262,'(ne pas modifier) BDD_REF'!$B$243:$B$262),IF('Eligibilité_projet'!H13="",0,LOOKUP(RECant_biom!$A$6,'(ne pas modifier) BDD_REF'!$A$243:$A$262,'(ne pas modifier) BDD_REF'!$C$243:$C$262)))</f>
        <v>0</v>
      </c>
      <c r="J6" s="75">
        <f>IF('Eligibilité_projet'!I13="Hors climat Mediterranéen",LOOKUP(RECant_biom!$A$6,'(ne pas modifier) BDD_REF'!$A$243:$A$262,'(ne pas modifier) BDD_REF'!$B$243:$B$262),IF('Eligibilité_projet'!I13="",0,LOOKUP(RECant_biom!$A$6,'(ne pas modifier) BDD_REF'!$A$243:$A$262,'(ne pas modifier) BDD_REF'!$C$243:$C$262)))</f>
        <v>0</v>
      </c>
      <c r="K6" s="75">
        <f>IF('Eligibilité_projet'!J13="Hors climat Mediterranéen",LOOKUP(RECant_biom!$A$6,'(ne pas modifier) BDD_REF'!$A$243:$A$262,'(ne pas modifier) BDD_REF'!$B$243:$B$262),IF('Eligibilité_projet'!J13="",0,LOOKUP(RECant_biom!$A$6,'(ne pas modifier) BDD_REF'!$A$243:$A$262,'(ne pas modifier) BDD_REF'!$C$243:$C$262)))</f>
        <v>0</v>
      </c>
      <c r="L6" s="75">
        <f>IF('Eligibilité_projet'!K13="Hors climat Mediterranéen",LOOKUP(RECant_biom!$A$6,'(ne pas modifier) BDD_REF'!$A$243:$A$262,'(ne pas modifier) BDD_REF'!$B$243:$B$262),IF('Eligibilité_projet'!K13="",0,LOOKUP(RECant_biom!$A$6,'(ne pas modifier) BDD_REF'!$A$243:$A$262,'(ne pas modifier) BDD_REF'!$C$243:$C$262)))</f>
        <v>0</v>
      </c>
      <c r="M6" s="75">
        <f t="shared" si="1"/>
        <v>4.2</v>
      </c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>
      <c r="A7" s="62">
        <v>3.0</v>
      </c>
      <c r="B7" s="46" t="s">
        <v>173</v>
      </c>
      <c r="C7" s="75">
        <f>IF('Eligibilité_projet'!$B$13="Hors climat Mediterranéen",LOOKUP(RECant_biom!A7,'(ne pas modifier) BDD_REF'!$A$243:$A$262,'(ne pas modifier) BDD_REF'!$B$243:$B$262),IF('Eligibilité_projet'!$B$13="",0,LOOKUP(RECant_biom!A7,'(ne pas modifier) BDD_REF'!$A$243:$A$262,'(ne pas modifier) BDD_REF'!$C$243:$C$262)))</f>
        <v>5.6</v>
      </c>
      <c r="D7" s="75">
        <f>IF('Eligibilité_projet'!C13="Hors climat Mediterranéen",LOOKUP(RECant_biom!$A$7,'(ne pas modifier) BDD_REF'!$A$243:$A$262,'(ne pas modifier) BDD_REF'!$B$243:$B$262),IF('Eligibilité_projet'!C13="",0,LOOKUP(RECant_biom!$A$7,'(ne pas modifier) BDD_REF'!$A$243:$A$262,'(ne pas modifier) BDD_REF'!$C$243:$C$262)))</f>
        <v>0</v>
      </c>
      <c r="E7" s="75">
        <f>IF('Eligibilité_projet'!D13="Hors climat Mediterranéen",LOOKUP(RECant_biom!$A$7,'(ne pas modifier) BDD_REF'!$A$243:$A$262,'(ne pas modifier) BDD_REF'!$B$243:$B$262),IF('Eligibilité_projet'!D13="",0,LOOKUP(RECant_biom!$A$7,'(ne pas modifier) BDD_REF'!$A$243:$A$262,'(ne pas modifier) BDD_REF'!$C$243:$C$262)))</f>
        <v>0</v>
      </c>
      <c r="F7" s="75">
        <f>IF('Eligibilité_projet'!E13="Hors climat Mediterranéen",LOOKUP(RECant_biom!$A$7,'(ne pas modifier) BDD_REF'!$A$243:$A$262,'(ne pas modifier) BDD_REF'!$B$243:$B$262),IF('Eligibilité_projet'!E13="",0,LOOKUP(RECant_biom!$A$7,'(ne pas modifier) BDD_REF'!$A$243:$A$262,'(ne pas modifier) BDD_REF'!$C$243:$C$262)))</f>
        <v>0</v>
      </c>
      <c r="G7" s="75">
        <f>IF('Eligibilité_projet'!F13="Hors climat Mediterranéen",LOOKUP(RECant_biom!$A$7,'(ne pas modifier) BDD_REF'!$A$243:$A$262,'(ne pas modifier) BDD_REF'!$B$243:$B$262),IF('Eligibilité_projet'!F13="",0,LOOKUP(RECant_biom!$A$7,'(ne pas modifier) BDD_REF'!$A$243:$A$262,'(ne pas modifier) BDD_REF'!$C$243:$C$262)))</f>
        <v>0</v>
      </c>
      <c r="H7" s="75">
        <f>IF('Eligibilité_projet'!G13="Hors climat Mediterranéen",LOOKUP(RECant_biom!$A$7,'(ne pas modifier) BDD_REF'!$A$243:$A$262,'(ne pas modifier) BDD_REF'!$B$243:$B$262),IF('Eligibilité_projet'!G13="",0,LOOKUP(RECant_biom!$A$7,'(ne pas modifier) BDD_REF'!$A$243:$A$262,'(ne pas modifier) BDD_REF'!$C$243:$C$262)))</f>
        <v>0</v>
      </c>
      <c r="I7" s="75">
        <f>IF('Eligibilité_projet'!H13="Hors climat Mediterranéen",LOOKUP(RECant_biom!$A$7,'(ne pas modifier) BDD_REF'!$A$243:$A$262,'(ne pas modifier) BDD_REF'!$B$243:$B$262),IF('Eligibilité_projet'!H13="",0,LOOKUP(RECant_biom!$A$7,'(ne pas modifier) BDD_REF'!$A$243:$A$262,'(ne pas modifier) BDD_REF'!$C$243:$C$262)))</f>
        <v>0</v>
      </c>
      <c r="J7" s="75">
        <f>IF('Eligibilité_projet'!I13="Hors climat Mediterranéen",LOOKUP(RECant_biom!$A$7,'(ne pas modifier) BDD_REF'!$A$243:$A$262,'(ne pas modifier) BDD_REF'!$B$243:$B$262),IF('Eligibilité_projet'!I13="",0,LOOKUP(RECant_biom!$A$7,'(ne pas modifier) BDD_REF'!$A$243:$A$262,'(ne pas modifier) BDD_REF'!$C$243:$C$262)))</f>
        <v>0</v>
      </c>
      <c r="K7" s="75">
        <f>IF('Eligibilité_projet'!J13="Hors climat Mediterranéen",LOOKUP(RECant_biom!$A$7,'(ne pas modifier) BDD_REF'!$A$243:$A$262,'(ne pas modifier) BDD_REF'!$B$243:$B$262),IF('Eligibilité_projet'!J13="",0,LOOKUP(RECant_biom!$A$7,'(ne pas modifier) BDD_REF'!$A$243:$A$262,'(ne pas modifier) BDD_REF'!$C$243:$C$262)))</f>
        <v>0</v>
      </c>
      <c r="L7" s="75">
        <f>IF('Eligibilité_projet'!K13="Hors climat Mediterranéen",LOOKUP(RECant_biom!$A$7,'(ne pas modifier) BDD_REF'!$A$243:$A$262,'(ne pas modifier) BDD_REF'!$B$243:$B$262),IF('Eligibilité_projet'!K13="",0,LOOKUP(RECant_biom!$A$7,'(ne pas modifier) BDD_REF'!$A$243:$A$262,'(ne pas modifier) BDD_REF'!$C$243:$C$262)))</f>
        <v>0</v>
      </c>
      <c r="M7" s="75">
        <f t="shared" si="1"/>
        <v>5.6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>
      <c r="A8" s="62">
        <v>4.0</v>
      </c>
      <c r="B8" s="46" t="s">
        <v>173</v>
      </c>
      <c r="C8" s="75">
        <f>IF('Eligibilité_projet'!B13="Hors climat Mediterranéen",LOOKUP(RECant_biom!$A$8,'(ne pas modifier) BDD_REF'!$A$243:$A$262,'(ne pas modifier) BDD_REF'!$B$243:$B$262),IF('Eligibilité_projet'!B13="",0,LOOKUP(RECant_biom!$A$8,'(ne pas modifier) BDD_REF'!$A$243:$A$262,'(ne pas modifier) BDD_REF'!$C$243:$C$262)))</f>
        <v>7.1</v>
      </c>
      <c r="D8" s="75">
        <f>IF('Eligibilité_projet'!C13="Hors climat Mediterranéen",LOOKUP(RECant_biom!$A$8,'(ne pas modifier) BDD_REF'!$A$243:$A$262,'(ne pas modifier) BDD_REF'!$B$243:$B$262),IF('Eligibilité_projet'!C13="",0,LOOKUP(RECant_biom!$A$8,'(ne pas modifier) BDD_REF'!$A$243:$A$262,'(ne pas modifier) BDD_REF'!$C$243:$C$262)))</f>
        <v>0</v>
      </c>
      <c r="E8" s="75">
        <f>IF('Eligibilité_projet'!D13="Hors climat Mediterranéen",LOOKUP(RECant_biom!$A$8,'(ne pas modifier) BDD_REF'!$A$243:$A$262,'(ne pas modifier) BDD_REF'!$B$243:$B$262),IF('Eligibilité_projet'!D13="",0,LOOKUP(RECant_biom!$A$8,'(ne pas modifier) BDD_REF'!$A$243:$A$262,'(ne pas modifier) BDD_REF'!$C$243:$C$262)))</f>
        <v>0</v>
      </c>
      <c r="F8" s="75">
        <f>IF('Eligibilité_projet'!E13="Hors climat Mediterranéen",LOOKUP(RECant_biom!$A$8,'(ne pas modifier) BDD_REF'!$A$243:$A$262,'(ne pas modifier) BDD_REF'!$B$243:$B$262),IF('Eligibilité_projet'!E13="",0,LOOKUP(RECant_biom!$A$8,'(ne pas modifier) BDD_REF'!$A$243:$A$262,'(ne pas modifier) BDD_REF'!$C$243:$C$262)))</f>
        <v>0</v>
      </c>
      <c r="G8" s="75">
        <f>IF('Eligibilité_projet'!F13="Hors climat Mediterranéen",LOOKUP(RECant_biom!$A$8,'(ne pas modifier) BDD_REF'!$A$243:$A$262,'(ne pas modifier) BDD_REF'!$B$243:$B$262),IF('Eligibilité_projet'!F13="",0,LOOKUP(RECant_biom!$A$8,'(ne pas modifier) BDD_REF'!$A$243:$A$262,'(ne pas modifier) BDD_REF'!$C$243:$C$262)))</f>
        <v>0</v>
      </c>
      <c r="H8" s="75">
        <f>IF('Eligibilité_projet'!G13="Hors climat Mediterranéen",LOOKUP(RECant_biom!$A$8,'(ne pas modifier) BDD_REF'!$A$243:$A$262,'(ne pas modifier) BDD_REF'!$B$243:$B$262),IF('Eligibilité_projet'!G13="",0,LOOKUP(RECant_biom!$A$8,'(ne pas modifier) BDD_REF'!$A$243:$A$262,'(ne pas modifier) BDD_REF'!$C$243:$C$262)))</f>
        <v>0</v>
      </c>
      <c r="I8" s="75">
        <f>IF('Eligibilité_projet'!H13="Hors climat Mediterranéen",LOOKUP(RECant_biom!$A$8,'(ne pas modifier) BDD_REF'!$A$243:$A$262,'(ne pas modifier) BDD_REF'!$B$243:$B$262),IF('Eligibilité_projet'!H13="",0,LOOKUP(RECant_biom!$A$8,'(ne pas modifier) BDD_REF'!$A$243:$A$262,'(ne pas modifier) BDD_REF'!$C$243:$C$262)))</f>
        <v>0</v>
      </c>
      <c r="J8" s="75">
        <f>IF('Eligibilité_projet'!I13="Hors climat Mediterranéen",LOOKUP(RECant_biom!$A$8,'(ne pas modifier) BDD_REF'!$A$243:$A$262,'(ne pas modifier) BDD_REF'!$B$243:$B$262),IF('Eligibilité_projet'!I13="",0,LOOKUP(RECant_biom!$A$8,'(ne pas modifier) BDD_REF'!$A$243:$A$262,'(ne pas modifier) BDD_REF'!$C$243:$C$262)))</f>
        <v>0</v>
      </c>
      <c r="K8" s="75">
        <f>IF('Eligibilité_projet'!J13="Hors climat Mediterranéen",LOOKUP(RECant_biom!$A$8,'(ne pas modifier) BDD_REF'!$A$243:$A$262,'(ne pas modifier) BDD_REF'!$B$243:$B$262),IF('Eligibilité_projet'!J13="",0,LOOKUP(RECant_biom!$A$8,'(ne pas modifier) BDD_REF'!$A$243:$A$262,'(ne pas modifier) BDD_REF'!$C$243:$C$262)))</f>
        <v>0</v>
      </c>
      <c r="L8" s="75">
        <f>IF('Eligibilité_projet'!K13="Hors climat Mediterranéen",LOOKUP(RECant_biom!$A$8,'(ne pas modifier) BDD_REF'!$A$243:$A$262,'(ne pas modifier) BDD_REF'!$B$243:$B$262),IF('Eligibilité_projet'!K13="",0,LOOKUP(RECant_biom!$A$8,'(ne pas modifier) BDD_REF'!$A$243:$A$262,'(ne pas modifier) BDD_REF'!$C$243:$C$262)))</f>
        <v>0</v>
      </c>
      <c r="M8" s="75">
        <f t="shared" si="1"/>
        <v>7.1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>
      <c r="A9" s="62">
        <v>5.0</v>
      </c>
      <c r="B9" s="46" t="s">
        <v>173</v>
      </c>
      <c r="C9" s="75">
        <f>IF('Eligibilité_projet'!B13="Hors climat Mediterranéen",LOOKUP(RECant_biom!$A$9,'(ne pas modifier) BDD_REF'!$A$243:$A$262,'(ne pas modifier) BDD_REF'!$B$243:$B$262),IF('Eligibilité_projet'!B13="",0,LOOKUP(RECant_biom!$A$9,'(ne pas modifier) BDD_REF'!$A$243:$A$262,'(ne pas modifier) BDD_REF'!$C$243:$C$262)))</f>
        <v>7.4</v>
      </c>
      <c r="D9" s="75">
        <f>IF('Eligibilité_projet'!C13="Hors climat Mediterranéen",LOOKUP(RECant_biom!$A$9,'(ne pas modifier) BDD_REF'!$A$243:$A$262,'(ne pas modifier) BDD_REF'!$B$243:$B$262),IF('Eligibilité_projet'!C13="",0,LOOKUP(RECant_biom!$A$9,'(ne pas modifier) BDD_REF'!$A$243:$A$262,'(ne pas modifier) BDD_REF'!$C$243:$C$262)))</f>
        <v>0</v>
      </c>
      <c r="E9" s="75">
        <f>IF('Eligibilité_projet'!D13="Hors climat Mediterranéen",LOOKUP(RECant_biom!$A$9,'(ne pas modifier) BDD_REF'!$A$243:$A$262,'(ne pas modifier) BDD_REF'!$B$243:$B$262),IF('Eligibilité_projet'!D13="",0,LOOKUP(RECant_biom!$A$9,'(ne pas modifier) BDD_REF'!$A$243:$A$262,'(ne pas modifier) BDD_REF'!$C$243:$C$262)))</f>
        <v>0</v>
      </c>
      <c r="F9" s="75">
        <f>IF('Eligibilité_projet'!E13="Hors climat Mediterranéen",LOOKUP(RECant_biom!$A$9,'(ne pas modifier) BDD_REF'!$A$243:$A$262,'(ne pas modifier) BDD_REF'!$B$243:$B$262),IF('Eligibilité_projet'!E13="",0,LOOKUP(RECant_biom!$A$9,'(ne pas modifier) BDD_REF'!$A$243:$A$262,'(ne pas modifier) BDD_REF'!$C$243:$C$262)))</f>
        <v>0</v>
      </c>
      <c r="G9" s="75">
        <f>IF('Eligibilité_projet'!F13="Hors climat Mediterranéen",LOOKUP(RECant_biom!$A$9,'(ne pas modifier) BDD_REF'!$A$243:$A$262,'(ne pas modifier) BDD_REF'!$B$243:$B$262),IF('Eligibilité_projet'!F13="",0,LOOKUP(RECant_biom!$A$9,'(ne pas modifier) BDD_REF'!$A$243:$A$262,'(ne pas modifier) BDD_REF'!$C$243:$C$262)))</f>
        <v>0</v>
      </c>
      <c r="H9" s="75">
        <f>IF('Eligibilité_projet'!G13="Hors climat Mediterranéen",LOOKUP(RECant_biom!$A$9,'(ne pas modifier) BDD_REF'!$A$243:$A$262,'(ne pas modifier) BDD_REF'!$B$243:$B$262),IF('Eligibilité_projet'!G13="",0,LOOKUP(RECant_biom!$A$9,'(ne pas modifier) BDD_REF'!$A$243:$A$262,'(ne pas modifier) BDD_REF'!$C$243:$C$262)))</f>
        <v>0</v>
      </c>
      <c r="I9" s="75">
        <f>IF('Eligibilité_projet'!H13="Hors climat Mediterranéen",LOOKUP(RECant_biom!$A$9,'(ne pas modifier) BDD_REF'!$A$243:$A$262,'(ne pas modifier) BDD_REF'!$B$243:$B$262),IF('Eligibilité_projet'!H13="",0,LOOKUP(RECant_biom!$A$9,'(ne pas modifier) BDD_REF'!$A$243:$A$262,'(ne pas modifier) BDD_REF'!$C$243:$C$262)))</f>
        <v>0</v>
      </c>
      <c r="J9" s="75">
        <f>IF('Eligibilité_projet'!I13="Hors climat Mediterranéen",LOOKUP(RECant_biom!$A$9,'(ne pas modifier) BDD_REF'!$A$243:$A$262,'(ne pas modifier) BDD_REF'!$B$243:$B$262),IF('Eligibilité_projet'!I13="",0,LOOKUP(RECant_biom!$A$9,'(ne pas modifier) BDD_REF'!$A$243:$A$262,'(ne pas modifier) BDD_REF'!$C$243:$C$262)))</f>
        <v>0</v>
      </c>
      <c r="K9" s="75">
        <f>IF('Eligibilité_projet'!J13="Hors climat Mediterranéen",LOOKUP(RECant_biom!$A$9,'(ne pas modifier) BDD_REF'!$A$243:$A$262,'(ne pas modifier) BDD_REF'!$B$243:$B$262),IF('Eligibilité_projet'!J13="",0,LOOKUP(RECant_biom!$A$9,'(ne pas modifier) BDD_REF'!$A$243:$A$262,'(ne pas modifier) BDD_REF'!$C$243:$C$262)))</f>
        <v>0</v>
      </c>
      <c r="L9" s="75">
        <f>IF('Eligibilité_projet'!K13="Hors climat Mediterranéen",LOOKUP(RECant_biom!$A$9,'(ne pas modifier) BDD_REF'!$A$243:$A$262,'(ne pas modifier) BDD_REF'!$B$243:$B$262),IF('Eligibilité_projet'!K13="",0,LOOKUP(RECant_biom!$A$9,'(ne pas modifier) BDD_REF'!$A$243:$A$262,'(ne pas modifier) BDD_REF'!$C$243:$C$262)))</f>
        <v>0</v>
      </c>
      <c r="M9" s="75">
        <f t="shared" si="1"/>
        <v>7.4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>
      <c r="A10" s="62">
        <v>6.0</v>
      </c>
      <c r="B10" s="46" t="s">
        <v>173</v>
      </c>
      <c r="C10" s="75">
        <f>IF('Eligibilité_projet'!B13="Hors climat Mediterranéen",LOOKUP(RECant_biom!$A$10,'(ne pas modifier) BDD_REF'!$A$243:$A$262,'(ne pas modifier) BDD_REF'!$B$243:$B$262),IF('Eligibilité_projet'!B13="",0,LOOKUP(RECant_biom!$A$10,'(ne pas modifier) BDD_REF'!$A$243:$A$262,'(ne pas modifier) BDD_REF'!$C$243:$C$262)))</f>
        <v>8.6</v>
      </c>
      <c r="D10" s="75">
        <f>IF('Eligibilité_projet'!C13="Hors climat Mediterranéen",LOOKUP(RECant_biom!$A$10,'(ne pas modifier) BDD_REF'!$A$243:$A$262,'(ne pas modifier) BDD_REF'!$B$243:$B$262),IF('Eligibilité_projet'!C13="",0,LOOKUP(RECant_biom!$A$10,'(ne pas modifier) BDD_REF'!$A$243:$A$262,'(ne pas modifier) BDD_REF'!$C$243:$C$262)))</f>
        <v>0</v>
      </c>
      <c r="E10" s="75">
        <f>IF('Eligibilité_projet'!D13="Hors climat Mediterranéen",LOOKUP(RECant_biom!$A$10,'(ne pas modifier) BDD_REF'!$A$243:$A$262,'(ne pas modifier) BDD_REF'!$B$243:$B$262),IF('Eligibilité_projet'!D13="",0,LOOKUP(RECant_biom!$A$10,'(ne pas modifier) BDD_REF'!$A$243:$A$262,'(ne pas modifier) BDD_REF'!$C$243:$C$262)))</f>
        <v>0</v>
      </c>
      <c r="F10" s="75">
        <f>IF('Eligibilité_projet'!E13="Hors climat Mediterranéen",LOOKUP(RECant_biom!$A$10,'(ne pas modifier) BDD_REF'!$A$243:$A$262,'(ne pas modifier) BDD_REF'!$B$243:$B$262),IF('Eligibilité_projet'!E13="",0,LOOKUP(RECant_biom!$A$10,'(ne pas modifier) BDD_REF'!$A$243:$A$262,'(ne pas modifier) BDD_REF'!$C$243:$C$262)))</f>
        <v>0</v>
      </c>
      <c r="G10" s="75">
        <f>IF('Eligibilité_projet'!F13="Hors climat Mediterranéen",LOOKUP(RECant_biom!$A$10,'(ne pas modifier) BDD_REF'!$A$243:$A$262,'(ne pas modifier) BDD_REF'!$B$243:$B$262),IF('Eligibilité_projet'!F13="",0,LOOKUP(RECant_biom!$A$10,'(ne pas modifier) BDD_REF'!$A$243:$A$262,'(ne pas modifier) BDD_REF'!$C$243:$C$262)))</f>
        <v>0</v>
      </c>
      <c r="H10" s="75">
        <f>IF('Eligibilité_projet'!G13="Hors climat Mediterranéen",LOOKUP(RECant_biom!$A$10,'(ne pas modifier) BDD_REF'!$A$243:$A$262,'(ne pas modifier) BDD_REF'!$B$243:$B$262),IF('Eligibilité_projet'!G13="",0,LOOKUP(RECant_biom!$A$10,'(ne pas modifier) BDD_REF'!$A$243:$A$262,'(ne pas modifier) BDD_REF'!$C$243:$C$262)))</f>
        <v>0</v>
      </c>
      <c r="I10" s="75">
        <f>IF('Eligibilité_projet'!H13="Hors climat Mediterranéen",LOOKUP(RECant_biom!$A$10,'(ne pas modifier) BDD_REF'!$A$243:$A$262,'(ne pas modifier) BDD_REF'!$B$243:$B$262),IF('Eligibilité_projet'!H13="",0,LOOKUP(RECant_biom!$A$10,'(ne pas modifier) BDD_REF'!$A$243:$A$262,'(ne pas modifier) BDD_REF'!$C$243:$C$262)))</f>
        <v>0</v>
      </c>
      <c r="J10" s="75">
        <f>IF('Eligibilité_projet'!I13="Hors climat Mediterranéen",LOOKUP(RECant_biom!$A$10,'(ne pas modifier) BDD_REF'!$A$243:$A$262,'(ne pas modifier) BDD_REF'!$B$243:$B$262),IF('Eligibilité_projet'!I13="",0,LOOKUP(RECant_biom!$A$10,'(ne pas modifier) BDD_REF'!$A$243:$A$262,'(ne pas modifier) BDD_REF'!$C$243:$C$262)))</f>
        <v>0</v>
      </c>
      <c r="K10" s="75">
        <f>IF('Eligibilité_projet'!J13="Hors climat Mediterranéen",LOOKUP(RECant_biom!$A$10,'(ne pas modifier) BDD_REF'!$A$243:$A$262,'(ne pas modifier) BDD_REF'!$B$243:$B$262),IF('Eligibilité_projet'!J13="",0,LOOKUP(RECant_biom!$A$10,'(ne pas modifier) BDD_REF'!$A$243:$A$262,'(ne pas modifier) BDD_REF'!$C$243:$C$262)))</f>
        <v>0</v>
      </c>
      <c r="L10" s="75">
        <f>IF('Eligibilité_projet'!K13="Hors climat Mediterranéen",LOOKUP(RECant_biom!$A$10,'(ne pas modifier) BDD_REF'!$A$243:$A$262,'(ne pas modifier) BDD_REF'!$B$243:$B$262),IF('Eligibilité_projet'!K13="",0,LOOKUP(RECant_biom!$A$10,'(ne pas modifier) BDD_REF'!$A$243:$A$262,'(ne pas modifier) BDD_REF'!$C$243:$C$262)))</f>
        <v>0</v>
      </c>
      <c r="M10" s="75">
        <f t="shared" si="1"/>
        <v>8.6</v>
      </c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>
      <c r="A11" s="62">
        <v>7.0</v>
      </c>
      <c r="B11" s="46" t="s">
        <v>173</v>
      </c>
      <c r="C11" s="75">
        <f>IF('Eligibilité_projet'!B13="Hors climat Mediterranéen",LOOKUP(RECant_biom!$A$11,'(ne pas modifier) BDD_REF'!$A$243:$A$262,'(ne pas modifier) BDD_REF'!$B$243:$B$262),IF('Eligibilité_projet'!B13="",0,LOOKUP(RECant_biom!$A$11,'(ne pas modifier) BDD_REF'!$A$243:$A$262,'(ne pas modifier) BDD_REF'!$C$243:$C$262)))</f>
        <v>9.8</v>
      </c>
      <c r="D11" s="75">
        <f>IF('Eligibilité_projet'!C13="Hors climat Mediterranéen",LOOKUP(RECant_biom!$A$11,'(ne pas modifier) BDD_REF'!$A$243:$A$262,'(ne pas modifier) BDD_REF'!$B$243:$B$262),IF('Eligibilité_projet'!C13="",0,LOOKUP(RECant_biom!$A$11,'(ne pas modifier) BDD_REF'!$A$243:$A$262,'(ne pas modifier) BDD_REF'!$C$243:$C$262)))</f>
        <v>0</v>
      </c>
      <c r="E11" s="75">
        <f>IF('Eligibilité_projet'!D13="Hors climat Mediterranéen",LOOKUP(RECant_biom!$A$11,'(ne pas modifier) BDD_REF'!$A$243:$A$262,'(ne pas modifier) BDD_REF'!$B$243:$B$262),IF('Eligibilité_projet'!D13="",0,LOOKUP(RECant_biom!$A$11,'(ne pas modifier) BDD_REF'!$A$243:$A$262,'(ne pas modifier) BDD_REF'!$C$243:$C$262)))</f>
        <v>0</v>
      </c>
      <c r="F11" s="75">
        <f>IF('Eligibilité_projet'!E13="Hors climat Mediterranéen",LOOKUP(RECant_biom!$A$11,'(ne pas modifier) BDD_REF'!$A$243:$A$262,'(ne pas modifier) BDD_REF'!$B$243:$B$262),IF('Eligibilité_projet'!E13="",0,LOOKUP(RECant_biom!$A$11,'(ne pas modifier) BDD_REF'!$A$243:$A$262,'(ne pas modifier) BDD_REF'!$C$243:$C$262)))</f>
        <v>0</v>
      </c>
      <c r="G11" s="75">
        <f>IF('Eligibilité_projet'!F13="Hors climat Mediterranéen",LOOKUP(RECant_biom!$A$11,'(ne pas modifier) BDD_REF'!$A$243:$A$262,'(ne pas modifier) BDD_REF'!$B$243:$B$262),IF('Eligibilité_projet'!F13="",0,LOOKUP(RECant_biom!$A$11,'(ne pas modifier) BDD_REF'!$A$243:$A$262,'(ne pas modifier) BDD_REF'!$C$243:$C$262)))</f>
        <v>0</v>
      </c>
      <c r="H11" s="75">
        <f>IF('Eligibilité_projet'!G13="Hors climat Mediterranéen",LOOKUP(RECant_biom!$A$11,'(ne pas modifier) BDD_REF'!$A$243:$A$262,'(ne pas modifier) BDD_REF'!$B$243:$B$262),IF('Eligibilité_projet'!G13="",0,LOOKUP(RECant_biom!$A$11,'(ne pas modifier) BDD_REF'!$A$243:$A$262,'(ne pas modifier) BDD_REF'!$C$243:$C$262)))</f>
        <v>0</v>
      </c>
      <c r="I11" s="75">
        <f>IF('Eligibilité_projet'!H13="Hors climat Mediterranéen",LOOKUP(RECant_biom!$A$11,'(ne pas modifier) BDD_REF'!$A$243:$A$262,'(ne pas modifier) BDD_REF'!$B$243:$B$262),IF('Eligibilité_projet'!H13="",0,LOOKUP(RECant_biom!$A$11,'(ne pas modifier) BDD_REF'!$A$243:$A$262,'(ne pas modifier) BDD_REF'!$C$243:$C$262)))</f>
        <v>0</v>
      </c>
      <c r="J11" s="75">
        <f>IF('Eligibilité_projet'!I13="Hors climat Mediterranéen",LOOKUP(RECant_biom!$A$11,'(ne pas modifier) BDD_REF'!$A$243:$A$262,'(ne pas modifier) BDD_REF'!$B$243:$B$262),IF('Eligibilité_projet'!I13="",0,LOOKUP(RECant_biom!$A$11,'(ne pas modifier) BDD_REF'!$A$243:$A$262,'(ne pas modifier) BDD_REF'!$C$243:$C$262)))</f>
        <v>0</v>
      </c>
      <c r="K11" s="75">
        <f>IF('Eligibilité_projet'!J13="Hors climat Mediterranéen",LOOKUP(RECant_biom!$A$11,'(ne pas modifier) BDD_REF'!$A$243:$A$262,'(ne pas modifier) BDD_REF'!$B$243:$B$262),IF('Eligibilité_projet'!J13="",0,LOOKUP(RECant_biom!$A$11,'(ne pas modifier) BDD_REF'!$A$243:$A$262,'(ne pas modifier) BDD_REF'!$C$243:$C$262)))</f>
        <v>0</v>
      </c>
      <c r="L11" s="75">
        <f>IF('Eligibilité_projet'!K13="Hors climat Mediterranéen",LOOKUP(RECant_biom!$A$11,'(ne pas modifier) BDD_REF'!$A$243:$A$262,'(ne pas modifier) BDD_REF'!$B$243:$B$262),IF('Eligibilité_projet'!K13="",0,LOOKUP(RECant_biom!$A$11,'(ne pas modifier) BDD_REF'!$A$243:$A$262,'(ne pas modifier) BDD_REF'!$C$243:$C$262)))</f>
        <v>0</v>
      </c>
      <c r="M11" s="75">
        <f t="shared" si="1"/>
        <v>9.8</v>
      </c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>
      <c r="A12" s="62">
        <v>8.0</v>
      </c>
      <c r="B12" s="46" t="s">
        <v>173</v>
      </c>
      <c r="C12" s="75">
        <f>IF('Eligibilité_projet'!B13="Hors climat Mediterranéen",LOOKUP(RECant_biom!$A$12,'(ne pas modifier) BDD_REF'!$A$243:$A$262,'(ne pas modifier) BDD_REF'!$B$243:$B$262),IF('Eligibilité_projet'!B13="",0,LOOKUP(RECant_biom!$A$12,'(ne pas modifier) BDD_REF'!$A$243:$A$262,'(ne pas modifier) BDD_REF'!$C$243:$C$262)))</f>
        <v>11.1</v>
      </c>
      <c r="D12" s="75">
        <f>IF('Eligibilité_projet'!C13="Hors climat Mediterranéen",LOOKUP(RECant_biom!$A$12,'(ne pas modifier) BDD_REF'!$A$243:$A$262,'(ne pas modifier) BDD_REF'!$B$243:$B$262),IF('Eligibilité_projet'!C13="",0,LOOKUP(RECant_biom!$A$12,'(ne pas modifier) BDD_REF'!$A$243:$A$262,'(ne pas modifier) BDD_REF'!$C$243:$C$262)))</f>
        <v>0</v>
      </c>
      <c r="E12" s="75">
        <f>IF('Eligibilité_projet'!D13="Hors climat Mediterranéen",LOOKUP(RECant_biom!$A$12,'(ne pas modifier) BDD_REF'!$A$243:$A$262,'(ne pas modifier) BDD_REF'!$B$243:$B$262),IF('Eligibilité_projet'!D13="",0,LOOKUP(RECant_biom!$A$12,'(ne pas modifier) BDD_REF'!$A$243:$A$262,'(ne pas modifier) BDD_REF'!$C$243:$C$262)))</f>
        <v>0</v>
      </c>
      <c r="F12" s="75">
        <f>IF('Eligibilité_projet'!E13="Hors climat Mediterranéen",LOOKUP(RECant_biom!$A$12,'(ne pas modifier) BDD_REF'!$A$243:$A$262,'(ne pas modifier) BDD_REF'!$B$243:$B$262),IF('Eligibilité_projet'!E13="",0,LOOKUP(RECant_biom!$A$12,'(ne pas modifier) BDD_REF'!$A$243:$A$262,'(ne pas modifier) BDD_REF'!$C$243:$C$262)))</f>
        <v>0</v>
      </c>
      <c r="G12" s="75">
        <f>IF('Eligibilité_projet'!F13="Hors climat Mediterranéen",LOOKUP(RECant_biom!$A$12,'(ne pas modifier) BDD_REF'!$A$243:$A$262,'(ne pas modifier) BDD_REF'!$B$243:$B$262),IF('Eligibilité_projet'!F13="",0,LOOKUP(RECant_biom!$A$12,'(ne pas modifier) BDD_REF'!$A$243:$A$262,'(ne pas modifier) BDD_REF'!$C$243:$C$262)))</f>
        <v>0</v>
      </c>
      <c r="H12" s="75">
        <f>IF('Eligibilité_projet'!G13="Hors climat Mediterranéen",LOOKUP(RECant_biom!$A$12,'(ne pas modifier) BDD_REF'!$A$243:$A$262,'(ne pas modifier) BDD_REF'!$B$243:$B$262),IF('Eligibilité_projet'!G13="",0,LOOKUP(RECant_biom!$A$12,'(ne pas modifier) BDD_REF'!$A$243:$A$262,'(ne pas modifier) BDD_REF'!$C$243:$C$262)))</f>
        <v>0</v>
      </c>
      <c r="I12" s="75">
        <f>IF('Eligibilité_projet'!H13="Hors climat Mediterranéen",LOOKUP(RECant_biom!$A$12,'(ne pas modifier) BDD_REF'!$A$243:$A$262,'(ne pas modifier) BDD_REF'!$B$243:$B$262),IF('Eligibilité_projet'!H13="",0,LOOKUP(RECant_biom!$A$12,'(ne pas modifier) BDD_REF'!$A$243:$A$262,'(ne pas modifier) BDD_REF'!$C$243:$C$262)))</f>
        <v>0</v>
      </c>
      <c r="J12" s="75">
        <f>IF('Eligibilité_projet'!I13="Hors climat Mediterranéen",LOOKUP(RECant_biom!$A$12,'(ne pas modifier) BDD_REF'!$A$243:$A$262,'(ne pas modifier) BDD_REF'!$B$243:$B$262),IF('Eligibilité_projet'!I13="",0,LOOKUP(RECant_biom!$A$12,'(ne pas modifier) BDD_REF'!$A$243:$A$262,'(ne pas modifier) BDD_REF'!$C$243:$C$262)))</f>
        <v>0</v>
      </c>
      <c r="K12" s="75">
        <f>IF('Eligibilité_projet'!J13="Hors climat Mediterranéen",LOOKUP(RECant_biom!$A$12,'(ne pas modifier) BDD_REF'!$A$243:$A$262,'(ne pas modifier) BDD_REF'!$B$243:$B$262),IF('Eligibilité_projet'!J13="",0,LOOKUP(RECant_biom!$A$12,'(ne pas modifier) BDD_REF'!$A$243:$A$262,'(ne pas modifier) BDD_REF'!$C$243:$C$262)))</f>
        <v>0</v>
      </c>
      <c r="L12" s="75">
        <f>IF('Eligibilité_projet'!K13="Hors climat Mediterranéen",LOOKUP(RECant_biom!$A$12,'(ne pas modifier) BDD_REF'!$A$243:$A$262,'(ne pas modifier) BDD_REF'!$B$243:$B$262),IF('Eligibilité_projet'!K13="",0,LOOKUP(RECant_biom!$A$12,'(ne pas modifier) BDD_REF'!$A$243:$A$262,'(ne pas modifier) BDD_REF'!$C$243:$C$262)))</f>
        <v>0</v>
      </c>
      <c r="M12" s="75">
        <f t="shared" si="1"/>
        <v>11.1</v>
      </c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>
      <c r="A13" s="62">
        <v>9.0</v>
      </c>
      <c r="B13" s="46" t="s">
        <v>173</v>
      </c>
      <c r="C13" s="75">
        <f>IF('Eligibilité_projet'!B13="Hors climat Mediterranéen",LOOKUP(RECant_biom!$A$13,'(ne pas modifier) BDD_REF'!$A$243:$A$262,'(ne pas modifier) BDD_REF'!$B$243:$B$262),IF('Eligibilité_projet'!B13="",0,LOOKUP(RECant_biom!$A$13,'(ne pas modifier) BDD_REF'!$A$243:$A$262,'(ne pas modifier) BDD_REF'!$C$243:$C$262)))</f>
        <v>12.3</v>
      </c>
      <c r="D13" s="75">
        <f>IF('Eligibilité_projet'!C13="Hors climat Mediterranéen",LOOKUP(RECant_biom!$A$13,'(ne pas modifier) BDD_REF'!$A$243:$A$262,'(ne pas modifier) BDD_REF'!$B$243:$B$262),IF('Eligibilité_projet'!C13="",0,LOOKUP(RECant_biom!$A$13,'(ne pas modifier) BDD_REF'!$A$243:$A$262,'(ne pas modifier) BDD_REF'!$C$243:$C$262)))</f>
        <v>0</v>
      </c>
      <c r="E13" s="75">
        <f>IF('Eligibilité_projet'!D13="Hors climat Mediterranéen",LOOKUP(RECant_biom!$A$13,'(ne pas modifier) BDD_REF'!$A$243:$A$262,'(ne pas modifier) BDD_REF'!$B$243:$B$262),IF('Eligibilité_projet'!D13="",0,LOOKUP(RECant_biom!$A$13,'(ne pas modifier) BDD_REF'!$A$243:$A$262,'(ne pas modifier) BDD_REF'!$C$243:$C$262)))</f>
        <v>0</v>
      </c>
      <c r="F13" s="75">
        <f>IF('Eligibilité_projet'!E13="Hors climat Mediterranéen",LOOKUP(RECant_biom!$A$13,'(ne pas modifier) BDD_REF'!$A$243:$A$262,'(ne pas modifier) BDD_REF'!$B$243:$B$262),IF('Eligibilité_projet'!E13="",0,LOOKUP(RECant_biom!$A$13,'(ne pas modifier) BDD_REF'!$A$243:$A$262,'(ne pas modifier) BDD_REF'!$C$243:$C$262)))</f>
        <v>0</v>
      </c>
      <c r="G13" s="75">
        <f>IF('Eligibilité_projet'!F13="Hors climat Mediterranéen",LOOKUP(RECant_biom!$A$13,'(ne pas modifier) BDD_REF'!$A$243:$A$262,'(ne pas modifier) BDD_REF'!$B$243:$B$262),IF('Eligibilité_projet'!F13="",0,LOOKUP(RECant_biom!$A$13,'(ne pas modifier) BDD_REF'!$A$243:$A$262,'(ne pas modifier) BDD_REF'!$C$243:$C$262)))</f>
        <v>0</v>
      </c>
      <c r="H13" s="75">
        <f>IF('Eligibilité_projet'!G13="Hors climat Mediterranéen",LOOKUP(RECant_biom!$A$13,'(ne pas modifier) BDD_REF'!$A$243:$A$262,'(ne pas modifier) BDD_REF'!$B$243:$B$262),IF('Eligibilité_projet'!G13="",0,LOOKUP(RECant_biom!$A$13,'(ne pas modifier) BDD_REF'!$A$243:$A$262,'(ne pas modifier) BDD_REF'!$C$243:$C$262)))</f>
        <v>0</v>
      </c>
      <c r="I13" s="75">
        <f>IF('Eligibilité_projet'!H13="Hors climat Mediterranéen",LOOKUP(RECant_biom!$A$13,'(ne pas modifier) BDD_REF'!$A$243:$A$262,'(ne pas modifier) BDD_REF'!$B$243:$B$262),IF('Eligibilité_projet'!H13="",0,LOOKUP(RECant_biom!$A$13,'(ne pas modifier) BDD_REF'!$A$243:$A$262,'(ne pas modifier) BDD_REF'!$C$243:$C$262)))</f>
        <v>0</v>
      </c>
      <c r="J13" s="75">
        <f>IF('Eligibilité_projet'!I13="Hors climat Mediterranéen",LOOKUP(RECant_biom!$A$13,'(ne pas modifier) BDD_REF'!$A$243:$A$262,'(ne pas modifier) BDD_REF'!$B$243:$B$262),IF('Eligibilité_projet'!I13="",0,LOOKUP(RECant_biom!$A$13,'(ne pas modifier) BDD_REF'!$A$243:$A$262,'(ne pas modifier) BDD_REF'!$C$243:$C$262)))</f>
        <v>0</v>
      </c>
      <c r="K13" s="75">
        <f>IF('Eligibilité_projet'!J13="Hors climat Mediterranéen",LOOKUP(RECant_biom!$A$13,'(ne pas modifier) BDD_REF'!$A$243:$A$262,'(ne pas modifier) BDD_REF'!$B$243:$B$262),IF('Eligibilité_projet'!J13="",0,LOOKUP(RECant_biom!$A$13,'(ne pas modifier) BDD_REF'!$A$243:$A$262,'(ne pas modifier) BDD_REF'!$C$243:$C$262)))</f>
        <v>0</v>
      </c>
      <c r="L13" s="75">
        <f>IF('Eligibilité_projet'!K13="Hors climat Mediterranéen",LOOKUP(RECant_biom!$A$13,'(ne pas modifier) BDD_REF'!$A$243:$A$262,'(ne pas modifier) BDD_REF'!$B$243:$B$262),IF('Eligibilité_projet'!K13="",0,LOOKUP(RECant_biom!$A$13,'(ne pas modifier) BDD_REF'!$A$243:$A$262,'(ne pas modifier) BDD_REF'!$C$243:$C$262)))</f>
        <v>0</v>
      </c>
      <c r="M13" s="75">
        <f t="shared" si="1"/>
        <v>12.3</v>
      </c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>
      <c r="A14" s="62">
        <v>10.0</v>
      </c>
      <c r="B14" s="46" t="s">
        <v>173</v>
      </c>
      <c r="C14" s="75">
        <f>IF('Eligibilité_projet'!B13="Hors climat Mediterranéen",LOOKUP(RECant_biom!$A$14,'(ne pas modifier) BDD_REF'!$A$243:$A$262,'(ne pas modifier) BDD_REF'!$B$243:$B$262),IF('Eligibilité_projet'!B13="",0,LOOKUP(RECant_biom!$A$14,'(ne pas modifier) BDD_REF'!$A$243:$A$262,'(ne pas modifier) BDD_REF'!$C$243:$C$262)))</f>
        <v>13.5</v>
      </c>
      <c r="D14" s="75">
        <f>IF('Eligibilité_projet'!C13="Hors climat Mediterranéen",LOOKUP(RECant_biom!$A$14,'(ne pas modifier) BDD_REF'!$A$243:$A$262,'(ne pas modifier) BDD_REF'!$B$243:$B$262),IF('Eligibilité_projet'!C13="",0,LOOKUP(RECant_biom!$A$14,'(ne pas modifier) BDD_REF'!$A$243:$A$262,'(ne pas modifier) BDD_REF'!$C$243:$C$262)))</f>
        <v>0</v>
      </c>
      <c r="E14" s="75">
        <f>IF('Eligibilité_projet'!D13="Hors climat Mediterranéen",LOOKUP(RECant_biom!$A$14,'(ne pas modifier) BDD_REF'!$A$243:$A$262,'(ne pas modifier) BDD_REF'!$B$243:$B$262),IF('Eligibilité_projet'!D13="",0,LOOKUP(RECant_biom!$A$14,'(ne pas modifier) BDD_REF'!$A$243:$A$262,'(ne pas modifier) BDD_REF'!$C$243:$C$262)))</f>
        <v>0</v>
      </c>
      <c r="F14" s="75">
        <f>IF('Eligibilité_projet'!E13="Hors climat Mediterranéen",LOOKUP(RECant_biom!$A$14,'(ne pas modifier) BDD_REF'!$A$243:$A$262,'(ne pas modifier) BDD_REF'!$B$243:$B$262),IF('Eligibilité_projet'!E13="",0,LOOKUP(RECant_biom!$A$14,'(ne pas modifier) BDD_REF'!$A$243:$A$262,'(ne pas modifier) BDD_REF'!$C$243:$C$262)))</f>
        <v>0</v>
      </c>
      <c r="G14" s="75">
        <f>IF('Eligibilité_projet'!F13="Hors climat Mediterranéen",LOOKUP(RECant_biom!$A$14,'(ne pas modifier) BDD_REF'!$A$243:$A$262,'(ne pas modifier) BDD_REF'!$B$243:$B$262),IF('Eligibilité_projet'!F13="",0,LOOKUP(RECant_biom!$A$14,'(ne pas modifier) BDD_REF'!$A$243:$A$262,'(ne pas modifier) BDD_REF'!$C$243:$C$262)))</f>
        <v>0</v>
      </c>
      <c r="H14" s="75">
        <f>IF('Eligibilité_projet'!G13="Hors climat Mediterranéen",LOOKUP(RECant_biom!$A$14,'(ne pas modifier) BDD_REF'!$A$243:$A$262,'(ne pas modifier) BDD_REF'!$B$243:$B$262),IF('Eligibilité_projet'!G13="",0,LOOKUP(RECant_biom!$A$14,'(ne pas modifier) BDD_REF'!$A$243:$A$262,'(ne pas modifier) BDD_REF'!$C$243:$C$262)))</f>
        <v>0</v>
      </c>
      <c r="I14" s="75">
        <f>IF('Eligibilité_projet'!H13="Hors climat Mediterranéen",LOOKUP(RECant_biom!$A$14,'(ne pas modifier) BDD_REF'!$A$243:$A$262,'(ne pas modifier) BDD_REF'!$B$243:$B$262),IF('Eligibilité_projet'!H13="",0,LOOKUP(RECant_biom!$A$14,'(ne pas modifier) BDD_REF'!$A$243:$A$262,'(ne pas modifier) BDD_REF'!$C$243:$C$262)))</f>
        <v>0</v>
      </c>
      <c r="J14" s="75">
        <f>IF('Eligibilité_projet'!I13="Hors climat Mediterranéen",LOOKUP(RECant_biom!$A$14,'(ne pas modifier) BDD_REF'!$A$243:$A$262,'(ne pas modifier) BDD_REF'!$B$243:$B$262),IF('Eligibilité_projet'!I13="",0,LOOKUP(RECant_biom!$A$14,'(ne pas modifier) BDD_REF'!$A$243:$A$262,'(ne pas modifier) BDD_REF'!$C$243:$C$262)))</f>
        <v>0</v>
      </c>
      <c r="K14" s="75">
        <f>IF('Eligibilité_projet'!J13="Hors climat Mediterranéen",LOOKUP(RECant_biom!$A$14,'(ne pas modifier) BDD_REF'!$A$243:$A$262,'(ne pas modifier) BDD_REF'!$B$243:$B$262),IF('Eligibilité_projet'!J13="",0,LOOKUP(RECant_biom!$A$14,'(ne pas modifier) BDD_REF'!$A$243:$A$262,'(ne pas modifier) BDD_REF'!$C$243:$C$262)))</f>
        <v>0</v>
      </c>
      <c r="L14" s="75">
        <f>IF('Eligibilité_projet'!K13="Hors climat Mediterranéen",LOOKUP(RECant_biom!$A$14,'(ne pas modifier) BDD_REF'!$A$243:$A$262,'(ne pas modifier) BDD_REF'!$B$243:$B$262),IF('Eligibilité_projet'!K13="",0,LOOKUP(RECant_biom!$A$14,'(ne pas modifier) BDD_REF'!$A$243:$A$262,'(ne pas modifier) BDD_REF'!$C$243:$C$262)))</f>
        <v>0</v>
      </c>
      <c r="M14" s="75">
        <f t="shared" si="1"/>
        <v>13.5</v>
      </c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>
      <c r="A15" s="62">
        <v>11.0</v>
      </c>
      <c r="B15" s="46" t="s">
        <v>173</v>
      </c>
      <c r="C15" s="75">
        <f>IF('Eligibilité_projet'!B13="Hors climat Mediterranéen",LOOKUP(RECant_biom!$A$15,'(ne pas modifier) BDD_REF'!$A$243:$A$262,'(ne pas modifier) BDD_REF'!$B$243:$B$262),IF('Eligibilité_projet'!B13="",0,LOOKUP(RECant_biom!$A$15,'(ne pas modifier) BDD_REF'!$A$243:$A$262,'(ne pas modifier) BDD_REF'!$C$243:$C$262)))</f>
        <v>13.9</v>
      </c>
      <c r="D15" s="75">
        <f>IF('Eligibilité_projet'!C13="Hors climat Mediterranéen",LOOKUP(RECant_biom!$A$15,'(ne pas modifier) BDD_REF'!$A$243:$A$262,'(ne pas modifier) BDD_REF'!$B$243:$B$262),IF('Eligibilité_projet'!C13="",0,LOOKUP(RECant_biom!$A$15,'(ne pas modifier) BDD_REF'!$A$243:$A$262,'(ne pas modifier) BDD_REF'!$C$243:$C$262)))</f>
        <v>0</v>
      </c>
      <c r="E15" s="75">
        <f>IF('Eligibilité_projet'!D13="Hors climat Mediterranéen",LOOKUP(RECant_biom!$A$15,'(ne pas modifier) BDD_REF'!$A$243:$A$262,'(ne pas modifier) BDD_REF'!$B$243:$B$262),IF('Eligibilité_projet'!D13="",0,LOOKUP(RECant_biom!$A$15,'(ne pas modifier) BDD_REF'!$A$243:$A$262,'(ne pas modifier) BDD_REF'!$C$243:$C$262)))</f>
        <v>0</v>
      </c>
      <c r="F15" s="75">
        <f>IF('Eligibilité_projet'!E13="Hors climat Mediterranéen",LOOKUP(RECant_biom!$A$15,'(ne pas modifier) BDD_REF'!$A$243:$A$262,'(ne pas modifier) BDD_REF'!$B$243:$B$262),IF('Eligibilité_projet'!E13="",0,LOOKUP(RECant_biom!$A$15,'(ne pas modifier) BDD_REF'!$A$243:$A$262,'(ne pas modifier) BDD_REF'!$C$243:$C$262)))</f>
        <v>0</v>
      </c>
      <c r="G15" s="75">
        <f>IF('Eligibilité_projet'!F13="Hors climat Mediterranéen",LOOKUP(RECant_biom!$A$15,'(ne pas modifier) BDD_REF'!$A$243:$A$262,'(ne pas modifier) BDD_REF'!$B$243:$B$262),IF('Eligibilité_projet'!F13="",0,LOOKUP(RECant_biom!$A$15,'(ne pas modifier) BDD_REF'!$A$243:$A$262,'(ne pas modifier) BDD_REF'!$C$243:$C$262)))</f>
        <v>0</v>
      </c>
      <c r="H15" s="75">
        <f>IF('Eligibilité_projet'!G13="Hors climat Mediterranéen",LOOKUP(RECant_biom!$A$15,'(ne pas modifier) BDD_REF'!$A$243:$A$262,'(ne pas modifier) BDD_REF'!$B$243:$B$262),IF('Eligibilité_projet'!G13="",0,LOOKUP(RECant_biom!$A$15,'(ne pas modifier) BDD_REF'!$A$243:$A$262,'(ne pas modifier) BDD_REF'!$C$243:$C$262)))</f>
        <v>0</v>
      </c>
      <c r="I15" s="75">
        <f>IF('Eligibilité_projet'!H13="Hors climat Mediterranéen",LOOKUP(RECant_biom!$A$15,'(ne pas modifier) BDD_REF'!$A$243:$A$262,'(ne pas modifier) BDD_REF'!$B$243:$B$262),IF('Eligibilité_projet'!H13="",0,LOOKUP(RECant_biom!$A$15,'(ne pas modifier) BDD_REF'!$A$243:$A$262,'(ne pas modifier) BDD_REF'!$C$243:$C$262)))</f>
        <v>0</v>
      </c>
      <c r="J15" s="75">
        <f>IF('Eligibilité_projet'!I13="Hors climat Mediterranéen",LOOKUP(RECant_biom!$A$15,'(ne pas modifier) BDD_REF'!$A$243:$A$262,'(ne pas modifier) BDD_REF'!$B$243:$B$262),IF('Eligibilité_projet'!I13="",0,LOOKUP(RECant_biom!$A$15,'(ne pas modifier) BDD_REF'!$A$243:$A$262,'(ne pas modifier) BDD_REF'!$C$243:$C$262)))</f>
        <v>0</v>
      </c>
      <c r="K15" s="75">
        <f>IF('Eligibilité_projet'!J13="Hors climat Mediterranéen",LOOKUP(RECant_biom!$A$15,'(ne pas modifier) BDD_REF'!$A$243:$A$262,'(ne pas modifier) BDD_REF'!$B$243:$B$262),IF('Eligibilité_projet'!J13="",0,LOOKUP(RECant_biom!$A$15,'(ne pas modifier) BDD_REF'!$A$243:$A$262,'(ne pas modifier) BDD_REF'!$C$243:$C$262)))</f>
        <v>0</v>
      </c>
      <c r="L15" s="75">
        <f>IF('Eligibilité_projet'!K13="Hors climat Mediterranéen",LOOKUP(RECant_biom!$A$15,'(ne pas modifier) BDD_REF'!$A$243:$A$262,'(ne pas modifier) BDD_REF'!$B$243:$B$262),IF('Eligibilité_projet'!K13="",0,LOOKUP(RECant_biom!$A$15,'(ne pas modifier) BDD_REF'!$A$243:$A$262,'(ne pas modifier) BDD_REF'!$C$243:$C$262)))</f>
        <v>0</v>
      </c>
      <c r="M15" s="75">
        <f t="shared" si="1"/>
        <v>13.9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>
      <c r="A16" s="62">
        <v>12.0</v>
      </c>
      <c r="B16" s="46" t="s">
        <v>173</v>
      </c>
      <c r="C16" s="75">
        <f>IF('Eligibilité_projet'!B13="Hors climat Mediterranéen",LOOKUP(RECant_biom!$A$16,'(ne pas modifier) BDD_REF'!$A$243:$A$262,'(ne pas modifier) BDD_REF'!$B$243:$B$262),IF('Eligibilité_projet'!B13="",0,LOOKUP(RECant_biom!$A$16,'(ne pas modifier) BDD_REF'!$A$243:$A$262,'(ne pas modifier) BDD_REF'!$C$243:$C$262)))</f>
        <v>14.3</v>
      </c>
      <c r="D16" s="75">
        <f>IF('Eligibilité_projet'!C13="Hors climat Mediterranéen",LOOKUP(RECant_biom!$A$16,'(ne pas modifier) BDD_REF'!$A$243:$A$262,'(ne pas modifier) BDD_REF'!$B$243:$B$262),IF('Eligibilité_projet'!C13="",0,LOOKUP(RECant_biom!$A$16,'(ne pas modifier) BDD_REF'!$A$243:$A$262,'(ne pas modifier) BDD_REF'!$C$243:$C$262)))</f>
        <v>0</v>
      </c>
      <c r="E16" s="75">
        <f>IF('Eligibilité_projet'!D13="Hors climat Mediterranéen",LOOKUP(RECant_biom!$A$16,'(ne pas modifier) BDD_REF'!$A$243:$A$262,'(ne pas modifier) BDD_REF'!$B$243:$B$262),IF('Eligibilité_projet'!D13="",0,LOOKUP(RECant_biom!$A$16,'(ne pas modifier) BDD_REF'!$A$243:$A$262,'(ne pas modifier) BDD_REF'!$C$243:$C$262)))</f>
        <v>0</v>
      </c>
      <c r="F16" s="75">
        <f>IF('Eligibilité_projet'!E13="Hors climat Mediterranéen",LOOKUP(RECant_biom!$A$16,'(ne pas modifier) BDD_REF'!$A$243:$A$262,'(ne pas modifier) BDD_REF'!$B$243:$B$262),IF('Eligibilité_projet'!E13="",0,LOOKUP(RECant_biom!$A$16,'(ne pas modifier) BDD_REF'!$A$243:$A$262,'(ne pas modifier) BDD_REF'!$C$243:$C$262)))</f>
        <v>0</v>
      </c>
      <c r="G16" s="75">
        <f>IF('Eligibilité_projet'!F13="Hors climat Mediterranéen",LOOKUP(RECant_biom!$A$16,'(ne pas modifier) BDD_REF'!$A$243:$A$262,'(ne pas modifier) BDD_REF'!$B$243:$B$262),IF('Eligibilité_projet'!F13="",0,LOOKUP(RECant_biom!$A$16,'(ne pas modifier) BDD_REF'!$A$243:$A$262,'(ne pas modifier) BDD_REF'!$C$243:$C$262)))</f>
        <v>0</v>
      </c>
      <c r="H16" s="75">
        <f>IF('Eligibilité_projet'!G13="Hors climat Mediterranéen",LOOKUP(RECant_biom!$A$16,'(ne pas modifier) BDD_REF'!$A$243:$A$262,'(ne pas modifier) BDD_REF'!$B$243:$B$262),IF('Eligibilité_projet'!G13="",0,LOOKUP(RECant_biom!$A$16,'(ne pas modifier) BDD_REF'!$A$243:$A$262,'(ne pas modifier) BDD_REF'!$C$243:$C$262)))</f>
        <v>0</v>
      </c>
      <c r="I16" s="75">
        <f>IF('Eligibilité_projet'!H13="Hors climat Mediterranéen",LOOKUP(RECant_biom!$A$16,'(ne pas modifier) BDD_REF'!$A$243:$A$262,'(ne pas modifier) BDD_REF'!$B$243:$B$262),IF('Eligibilité_projet'!H13="",0,LOOKUP(RECant_biom!$A$16,'(ne pas modifier) BDD_REF'!$A$243:$A$262,'(ne pas modifier) BDD_REF'!$C$243:$C$262)))</f>
        <v>0</v>
      </c>
      <c r="J16" s="75">
        <f>IF('Eligibilité_projet'!I13="Hors climat Mediterranéen",LOOKUP(RECant_biom!$A$16,'(ne pas modifier) BDD_REF'!$A$243:$A$262,'(ne pas modifier) BDD_REF'!$B$243:$B$262),IF('Eligibilité_projet'!I13="",0,LOOKUP(RECant_biom!$A$16,'(ne pas modifier) BDD_REF'!$A$243:$A$262,'(ne pas modifier) BDD_REF'!$C$243:$C$262)))</f>
        <v>0</v>
      </c>
      <c r="K16" s="75">
        <f>IF('Eligibilité_projet'!J13="Hors climat Mediterranéen",LOOKUP(RECant_biom!$A$16,'(ne pas modifier) BDD_REF'!$A$243:$A$262,'(ne pas modifier) BDD_REF'!$B$243:$B$262),IF('Eligibilité_projet'!J13="",0,LOOKUP(RECant_biom!$A$16,'(ne pas modifier) BDD_REF'!$A$243:$A$262,'(ne pas modifier) BDD_REF'!$C$243:$C$262)))</f>
        <v>0</v>
      </c>
      <c r="L16" s="75">
        <f>IF('Eligibilité_projet'!K13="Hors climat Mediterranéen",LOOKUP(RECant_biom!$A$16,'(ne pas modifier) BDD_REF'!$A$243:$A$262,'(ne pas modifier) BDD_REF'!$B$243:$B$262),IF('Eligibilité_projet'!K13="",0,LOOKUP(RECant_biom!$A$16,'(ne pas modifier) BDD_REF'!$A$243:$A$262,'(ne pas modifier) BDD_REF'!$C$243:$C$262)))</f>
        <v>0</v>
      </c>
      <c r="M16" s="75">
        <f t="shared" si="1"/>
        <v>14.3</v>
      </c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>
      <c r="A17" s="62">
        <v>13.0</v>
      </c>
      <c r="B17" s="46" t="s">
        <v>173</v>
      </c>
      <c r="C17" s="75">
        <f>IF('Eligibilité_projet'!B13="Hors climat Mediterranéen",LOOKUP(RECant_biom!$A$17,'(ne pas modifier) BDD_REF'!$A$243:$A$262,'(ne pas modifier) BDD_REF'!$B$243:$B$262),IF('Eligibilité_projet'!B13="",0,LOOKUP(RECant_biom!$A$17,'(ne pas modifier) BDD_REF'!$A$243:$A$262,'(ne pas modifier) BDD_REF'!$C$243:$C$262)))</f>
        <v>14.7</v>
      </c>
      <c r="D17" s="75">
        <f>IF('Eligibilité_projet'!C13="Hors climat Mediterranéen",LOOKUP(RECant_biom!$A$17,'(ne pas modifier) BDD_REF'!$A$243:$A$262,'(ne pas modifier) BDD_REF'!$B$243:$B$262),IF('Eligibilité_projet'!C13="",0,LOOKUP(RECant_biom!$A$17,'(ne pas modifier) BDD_REF'!$A$243:$A$262,'(ne pas modifier) BDD_REF'!$C$243:$C$262)))</f>
        <v>0</v>
      </c>
      <c r="E17" s="75">
        <f>IF('Eligibilité_projet'!D13="Hors climat Mediterranéen",LOOKUP(RECant_biom!$A$17,'(ne pas modifier) BDD_REF'!$A$243:$A$262,'(ne pas modifier) BDD_REF'!$B$243:$B$262),IF('Eligibilité_projet'!D13="",0,LOOKUP(RECant_biom!$A$17,'(ne pas modifier) BDD_REF'!$A$243:$A$262,'(ne pas modifier) BDD_REF'!$C$243:$C$262)))</f>
        <v>0</v>
      </c>
      <c r="F17" s="75">
        <f>IF('Eligibilité_projet'!E13="Hors climat Mediterranéen",LOOKUP(RECant_biom!$A$17,'(ne pas modifier) BDD_REF'!$A$243:$A$262,'(ne pas modifier) BDD_REF'!$B$243:$B$262),IF('Eligibilité_projet'!E13="",0,LOOKUP(RECant_biom!$A$17,'(ne pas modifier) BDD_REF'!$A$243:$A$262,'(ne pas modifier) BDD_REF'!$C$243:$C$262)))</f>
        <v>0</v>
      </c>
      <c r="G17" s="75">
        <f>IF('Eligibilité_projet'!F13="Hors climat Mediterranéen",LOOKUP(RECant_biom!$A$17,'(ne pas modifier) BDD_REF'!$A$243:$A$262,'(ne pas modifier) BDD_REF'!$B$243:$B$262),IF('Eligibilité_projet'!F13="",0,LOOKUP(RECant_biom!$A$17,'(ne pas modifier) BDD_REF'!$A$243:$A$262,'(ne pas modifier) BDD_REF'!$C$243:$C$262)))</f>
        <v>0</v>
      </c>
      <c r="H17" s="75">
        <f>IF('Eligibilité_projet'!G13="Hors climat Mediterranéen",LOOKUP(RECant_biom!$A$17,'(ne pas modifier) BDD_REF'!$A$243:$A$262,'(ne pas modifier) BDD_REF'!$B$243:$B$262),IF('Eligibilité_projet'!G13="",0,LOOKUP(RECant_biom!$A$17,'(ne pas modifier) BDD_REF'!$A$243:$A$262,'(ne pas modifier) BDD_REF'!$C$243:$C$262)))</f>
        <v>0</v>
      </c>
      <c r="I17" s="75">
        <f>IF('Eligibilité_projet'!H13="Hors climat Mediterranéen",LOOKUP(RECant_biom!$A$17,'(ne pas modifier) BDD_REF'!$A$243:$A$262,'(ne pas modifier) BDD_REF'!$B$243:$B$262),IF('Eligibilité_projet'!H13="",0,LOOKUP(RECant_biom!$A$17,'(ne pas modifier) BDD_REF'!$A$243:$A$262,'(ne pas modifier) BDD_REF'!$C$243:$C$262)))</f>
        <v>0</v>
      </c>
      <c r="J17" s="75">
        <f>IF('Eligibilité_projet'!I13="Hors climat Mediterranéen",LOOKUP(RECant_biom!$A$17,'(ne pas modifier) BDD_REF'!$A$243:$A$262,'(ne pas modifier) BDD_REF'!$B$243:$B$262),IF('Eligibilité_projet'!I13="",0,LOOKUP(RECant_biom!$A$17,'(ne pas modifier) BDD_REF'!$A$243:$A$262,'(ne pas modifier) BDD_REF'!$C$243:$C$262)))</f>
        <v>0</v>
      </c>
      <c r="K17" s="75">
        <f>IF('Eligibilité_projet'!J13="Hors climat Mediterranéen",LOOKUP(RECant_biom!$A$17,'(ne pas modifier) BDD_REF'!$A$243:$A$262,'(ne pas modifier) BDD_REF'!$B$243:$B$262),IF('Eligibilité_projet'!J13="",0,LOOKUP(RECant_biom!$A$17,'(ne pas modifier) BDD_REF'!$A$243:$A$262,'(ne pas modifier) BDD_REF'!$C$243:$C$262)))</f>
        <v>0</v>
      </c>
      <c r="L17" s="75">
        <f>IF('Eligibilité_projet'!K13="Hors climat Mediterranéen",LOOKUP(RECant_biom!$A$17,'(ne pas modifier) BDD_REF'!$A$243:$A$262,'(ne pas modifier) BDD_REF'!$B$243:$B$262),IF('Eligibilité_projet'!K13="",0,LOOKUP(RECant_biom!$A$17,'(ne pas modifier) BDD_REF'!$A$243:$A$262,'(ne pas modifier) BDD_REF'!$C$243:$C$262)))</f>
        <v>0</v>
      </c>
      <c r="M17" s="75">
        <f t="shared" si="1"/>
        <v>14.7</v>
      </c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>
      <c r="A18" s="62">
        <v>14.0</v>
      </c>
      <c r="B18" s="46" t="s">
        <v>173</v>
      </c>
      <c r="C18" s="75">
        <f>IF('Eligibilité_projet'!B13="Hors climat Mediterranéen",LOOKUP(RECant_biom!$A$18,'(ne pas modifier) BDD_REF'!$A$243:$A$262,'(ne pas modifier) BDD_REF'!$B$243:$B$262),IF('Eligibilité_projet'!B13="",0,LOOKUP(RECant_biom!$A$18,'(ne pas modifier) BDD_REF'!$A$243:$A$262,'(ne pas modifier) BDD_REF'!$C$243:$C$262)))</f>
        <v>15.1</v>
      </c>
      <c r="D18" s="75">
        <f>IF('Eligibilité_projet'!C13="Hors climat Mediterranéen",LOOKUP(RECant_biom!$A$18,'(ne pas modifier) BDD_REF'!$A$243:$A$262,'(ne pas modifier) BDD_REF'!$B$243:$B$262),IF('Eligibilité_projet'!C13="",0,LOOKUP(RECant_biom!$A$18,'(ne pas modifier) BDD_REF'!$A$243:$A$262,'(ne pas modifier) BDD_REF'!$C$243:$C$262)))</f>
        <v>0</v>
      </c>
      <c r="E18" s="75">
        <f>IF('Eligibilité_projet'!D13="Hors climat Mediterranéen",LOOKUP(RECant_biom!$A$18,'(ne pas modifier) BDD_REF'!$A$243:$A$262,'(ne pas modifier) BDD_REF'!$B$243:$B$262),IF('Eligibilité_projet'!D13="",0,LOOKUP(RECant_biom!$A$18,'(ne pas modifier) BDD_REF'!$A$243:$A$262,'(ne pas modifier) BDD_REF'!$C$243:$C$262)))</f>
        <v>0</v>
      </c>
      <c r="F18" s="75">
        <f>IF('Eligibilité_projet'!E13="Hors climat Mediterranéen",LOOKUP(RECant_biom!$A$18,'(ne pas modifier) BDD_REF'!$A$243:$A$262,'(ne pas modifier) BDD_REF'!$B$243:$B$262),IF('Eligibilité_projet'!E13="",0,LOOKUP(RECant_biom!$A$18,'(ne pas modifier) BDD_REF'!$A$243:$A$262,'(ne pas modifier) BDD_REF'!$C$243:$C$262)))</f>
        <v>0</v>
      </c>
      <c r="G18" s="75">
        <f>IF('Eligibilité_projet'!F13="Hors climat Mediterranéen",LOOKUP(RECant_biom!$A$18,'(ne pas modifier) BDD_REF'!$A$243:$A$262,'(ne pas modifier) BDD_REF'!$B$243:$B$262),IF('Eligibilité_projet'!F13="",0,LOOKUP(RECant_biom!$A$18,'(ne pas modifier) BDD_REF'!$A$243:$A$262,'(ne pas modifier) BDD_REF'!$C$243:$C$262)))</f>
        <v>0</v>
      </c>
      <c r="H18" s="75">
        <f>IF('Eligibilité_projet'!G13="Hors climat Mediterranéen",LOOKUP(RECant_biom!$A$18,'(ne pas modifier) BDD_REF'!$A$243:$A$262,'(ne pas modifier) BDD_REF'!$B$243:$B$262),IF('Eligibilité_projet'!G13="",0,LOOKUP(RECant_biom!$A$18,'(ne pas modifier) BDD_REF'!$A$243:$A$262,'(ne pas modifier) BDD_REF'!$C$243:$C$262)))</f>
        <v>0</v>
      </c>
      <c r="I18" s="75">
        <f>IF('Eligibilité_projet'!H13="Hors climat Mediterranéen",LOOKUP(RECant_biom!$A$18,'(ne pas modifier) BDD_REF'!$A$243:$A$262,'(ne pas modifier) BDD_REF'!$B$243:$B$262),IF('Eligibilité_projet'!H13="",0,LOOKUP(RECant_biom!$A$18,'(ne pas modifier) BDD_REF'!$A$243:$A$262,'(ne pas modifier) BDD_REF'!$C$243:$C$262)))</f>
        <v>0</v>
      </c>
      <c r="J18" s="75">
        <f>IF('Eligibilité_projet'!I13="Hors climat Mediterranéen",LOOKUP(RECant_biom!$A$18,'(ne pas modifier) BDD_REF'!$A$243:$A$262,'(ne pas modifier) BDD_REF'!$B$243:$B$262),IF('Eligibilité_projet'!I13="",0,LOOKUP(RECant_biom!$A$18,'(ne pas modifier) BDD_REF'!$A$243:$A$262,'(ne pas modifier) BDD_REF'!$C$243:$C$262)))</f>
        <v>0</v>
      </c>
      <c r="K18" s="75">
        <f>IF('Eligibilité_projet'!J13="Hors climat Mediterranéen",LOOKUP(RECant_biom!$A$18,'(ne pas modifier) BDD_REF'!$A$243:$A$262,'(ne pas modifier) BDD_REF'!$B$243:$B$262),IF('Eligibilité_projet'!J13="",0,LOOKUP(RECant_biom!$A$18,'(ne pas modifier) BDD_REF'!$A$243:$A$262,'(ne pas modifier) BDD_REF'!$C$243:$C$262)))</f>
        <v>0</v>
      </c>
      <c r="L18" s="75">
        <f>IF('Eligibilité_projet'!K13="Hors climat Mediterranéen",LOOKUP(RECant_biom!$A$18,'(ne pas modifier) BDD_REF'!$A$243:$A$262,'(ne pas modifier) BDD_REF'!$B$243:$B$262),IF('Eligibilité_projet'!K13="",0,LOOKUP(RECant_biom!$A$18,'(ne pas modifier) BDD_REF'!$A$243:$A$262,'(ne pas modifier) BDD_REF'!$C$243:$C$262)))</f>
        <v>0</v>
      </c>
      <c r="M18" s="75">
        <f t="shared" si="1"/>
        <v>15.1</v>
      </c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>
      <c r="A19" s="62">
        <v>15.0</v>
      </c>
      <c r="B19" s="46" t="s">
        <v>173</v>
      </c>
      <c r="C19" s="75">
        <f>IF('Eligibilité_projet'!B13="Hors climat Mediterranéen",LOOKUP(RECant_biom!$A$19,'(ne pas modifier) BDD_REF'!$A$243:$A$262,'(ne pas modifier) BDD_REF'!$B$243:$B$262),IF('Eligibilité_projet'!B13="",0,LOOKUP(RECant_biom!$A$19,'(ne pas modifier) BDD_REF'!$A$243:$A$262,'(ne pas modifier) BDD_REF'!$C$243:$C$262)))</f>
        <v>15.6</v>
      </c>
      <c r="D19" s="75">
        <f>IF('Eligibilité_projet'!C13="Hors climat Mediterranéen",LOOKUP(RECant_biom!$A$19,'(ne pas modifier) BDD_REF'!$A$243:$A$262,'(ne pas modifier) BDD_REF'!$B$243:$B$262),IF('Eligibilité_projet'!C13="",0,LOOKUP(RECant_biom!$A$19,'(ne pas modifier) BDD_REF'!$A$243:$A$262,'(ne pas modifier) BDD_REF'!$C$243:$C$262)))</f>
        <v>0</v>
      </c>
      <c r="E19" s="75">
        <f>IF('Eligibilité_projet'!D13="Hors climat Mediterranéen",LOOKUP(RECant_biom!$A$19,'(ne pas modifier) BDD_REF'!$A$243:$A$262,'(ne pas modifier) BDD_REF'!$B$243:$B$262),IF('Eligibilité_projet'!D13="",0,LOOKUP(RECant_biom!$A$19,'(ne pas modifier) BDD_REF'!$A$243:$A$262,'(ne pas modifier) BDD_REF'!$C$243:$C$262)))</f>
        <v>0</v>
      </c>
      <c r="F19" s="75">
        <f>IF('Eligibilité_projet'!E13="Hors climat Mediterranéen",LOOKUP(RECant_biom!$A$19,'(ne pas modifier) BDD_REF'!$A$243:$A$262,'(ne pas modifier) BDD_REF'!$B$243:$B$262),IF('Eligibilité_projet'!E13="",0,LOOKUP(RECant_biom!$A$19,'(ne pas modifier) BDD_REF'!$A$243:$A$262,'(ne pas modifier) BDD_REF'!$C$243:$C$262)))</f>
        <v>0</v>
      </c>
      <c r="G19" s="75">
        <f>IF('Eligibilité_projet'!F13="Hors climat Mediterranéen",LOOKUP(RECant_biom!$A$19,'(ne pas modifier) BDD_REF'!$A$243:$A$262,'(ne pas modifier) BDD_REF'!$B$243:$B$262),IF('Eligibilité_projet'!F13="",0,LOOKUP(RECant_biom!$A$19,'(ne pas modifier) BDD_REF'!$A$243:$A$262,'(ne pas modifier) BDD_REF'!$C$243:$C$262)))</f>
        <v>0</v>
      </c>
      <c r="H19" s="75">
        <f>IF('Eligibilité_projet'!G13="Hors climat Mediterranéen",LOOKUP(RECant_biom!$A$19,'(ne pas modifier) BDD_REF'!$A$243:$A$262,'(ne pas modifier) BDD_REF'!$B$243:$B$262),IF('Eligibilité_projet'!G13="",0,LOOKUP(RECant_biom!$A$19,'(ne pas modifier) BDD_REF'!$A$243:$A$262,'(ne pas modifier) BDD_REF'!$C$243:$C$262)))</f>
        <v>0</v>
      </c>
      <c r="I19" s="75">
        <f>IF('Eligibilité_projet'!H13="Hors climat Mediterranéen",LOOKUP(RECant_biom!$A$19,'(ne pas modifier) BDD_REF'!$A$243:$A$262,'(ne pas modifier) BDD_REF'!$B$243:$B$262),IF('Eligibilité_projet'!H13="",0,LOOKUP(RECant_biom!$A$19,'(ne pas modifier) BDD_REF'!$A$243:$A$262,'(ne pas modifier) BDD_REF'!$C$243:$C$262)))</f>
        <v>0</v>
      </c>
      <c r="J19" s="75">
        <f>IF('Eligibilité_projet'!I13="Hors climat Mediterranéen",LOOKUP(RECant_biom!$A$19,'(ne pas modifier) BDD_REF'!$A$243:$A$262,'(ne pas modifier) BDD_REF'!$B$243:$B$262),IF('Eligibilité_projet'!I13="",0,LOOKUP(RECant_biom!$A$19,'(ne pas modifier) BDD_REF'!$A$243:$A$262,'(ne pas modifier) BDD_REF'!$C$243:$C$262)))</f>
        <v>0</v>
      </c>
      <c r="K19" s="75">
        <f>IF('Eligibilité_projet'!J13="Hors climat Mediterranéen",LOOKUP(RECant_biom!$A$19,'(ne pas modifier) BDD_REF'!$A$243:$A$262,'(ne pas modifier) BDD_REF'!$B$243:$B$262),IF('Eligibilité_projet'!J13="",0,LOOKUP(RECant_biom!$A$19,'(ne pas modifier) BDD_REF'!$A$243:$A$262,'(ne pas modifier) BDD_REF'!$C$243:$C$262)))</f>
        <v>0</v>
      </c>
      <c r="L19" s="75">
        <f>IF('Eligibilité_projet'!K13="Hors climat Mediterranéen",LOOKUP(RECant_biom!$A$19,'(ne pas modifier) BDD_REF'!$A$243:$A$262,'(ne pas modifier) BDD_REF'!$B$243:$B$262),IF('Eligibilité_projet'!K13="",0,LOOKUP(RECant_biom!$A$19,'(ne pas modifier) BDD_REF'!$A$243:$A$262,'(ne pas modifier) BDD_REF'!$C$243:$C$262)))</f>
        <v>0</v>
      </c>
      <c r="M19" s="75">
        <f t="shared" si="1"/>
        <v>15.6</v>
      </c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>
      <c r="A20" s="62">
        <v>16.0</v>
      </c>
      <c r="B20" s="46" t="s">
        <v>173</v>
      </c>
      <c r="C20" s="75">
        <f>IF('Eligibilité_projet'!B13="Hors climat Mediterranéen",LOOKUP(RECant_biom!$A$20,'(ne pas modifier) BDD_REF'!$A$243:$A$262,'(ne pas modifier) BDD_REF'!$B$243:$B$262),IF('Eligibilité_projet'!B13="",0,LOOKUP(RECant_biom!$A$20,'(ne pas modifier) BDD_REF'!$A$243:$A$262,'(ne pas modifier) BDD_REF'!$C$243:$C$262)))</f>
        <v>15.6</v>
      </c>
      <c r="D20" s="75">
        <f>IF('Eligibilité_projet'!C13="Hors climat Mediterranéen",LOOKUP(RECant_biom!$A$20,'(ne pas modifier) BDD_REF'!$A$243:$A$262,'(ne pas modifier) BDD_REF'!$B$243:$B$262),IF('Eligibilité_projet'!C13="",0,LOOKUP(RECant_biom!$A$20,'(ne pas modifier) BDD_REF'!$A$243:$A$262,'(ne pas modifier) BDD_REF'!$C$243:$C$262)))</f>
        <v>0</v>
      </c>
      <c r="E20" s="75">
        <f>IF('Eligibilité_projet'!D13="Hors climat Mediterranéen",LOOKUP(RECant_biom!$A$20,'(ne pas modifier) BDD_REF'!$A$243:$A$262,'(ne pas modifier) BDD_REF'!$B$243:$B$262),IF('Eligibilité_projet'!D13="",0,LOOKUP(RECant_biom!$A$20,'(ne pas modifier) BDD_REF'!$A$243:$A$262,'(ne pas modifier) BDD_REF'!$C$243:$C$262)))</f>
        <v>0</v>
      </c>
      <c r="F20" s="75">
        <f>IF('Eligibilité_projet'!E13="Hors climat Mediterranéen",LOOKUP(RECant_biom!$A$20,'(ne pas modifier) BDD_REF'!$A$243:$A$262,'(ne pas modifier) BDD_REF'!$B$243:$B$262),IF('Eligibilité_projet'!E13="",0,LOOKUP(RECant_biom!$A$20,'(ne pas modifier) BDD_REF'!$A$243:$A$262,'(ne pas modifier) BDD_REF'!$C$243:$C$262)))</f>
        <v>0</v>
      </c>
      <c r="G20" s="75">
        <f>IF('Eligibilité_projet'!F13="Hors climat Mediterranéen",LOOKUP(RECant_biom!$A$20,'(ne pas modifier) BDD_REF'!$A$243:$A$262,'(ne pas modifier) BDD_REF'!$B$243:$B$262),IF('Eligibilité_projet'!F13="",0,LOOKUP(RECant_biom!$A$20,'(ne pas modifier) BDD_REF'!$A$243:$A$262,'(ne pas modifier) BDD_REF'!$C$243:$C$262)))</f>
        <v>0</v>
      </c>
      <c r="H20" s="75">
        <f>IF('Eligibilité_projet'!G13="Hors climat Mediterranéen",LOOKUP(RECant_biom!$A$20,'(ne pas modifier) BDD_REF'!$A$243:$A$262,'(ne pas modifier) BDD_REF'!$B$243:$B$262),IF('Eligibilité_projet'!G13="",0,LOOKUP(RECant_biom!$A$20,'(ne pas modifier) BDD_REF'!$A$243:$A$262,'(ne pas modifier) BDD_REF'!$C$243:$C$262)))</f>
        <v>0</v>
      </c>
      <c r="I20" s="75">
        <f>IF('Eligibilité_projet'!H13="Hors climat Mediterranéen",LOOKUP(RECant_biom!$A$20,'(ne pas modifier) BDD_REF'!$A$243:$A$262,'(ne pas modifier) BDD_REF'!$B$243:$B$262),IF('Eligibilité_projet'!H13="",0,LOOKUP(RECant_biom!$A$20,'(ne pas modifier) BDD_REF'!$A$243:$A$262,'(ne pas modifier) BDD_REF'!$C$243:$C$262)))</f>
        <v>0</v>
      </c>
      <c r="J20" s="75">
        <f>IF('Eligibilité_projet'!I13="Hors climat Mediterranéen",LOOKUP(RECant_biom!$A$20,'(ne pas modifier) BDD_REF'!$A$243:$A$262,'(ne pas modifier) BDD_REF'!$B$243:$B$262),IF('Eligibilité_projet'!I13="",0,LOOKUP(RECant_biom!$A$20,'(ne pas modifier) BDD_REF'!$A$243:$A$262,'(ne pas modifier) BDD_REF'!$C$243:$C$262)))</f>
        <v>0</v>
      </c>
      <c r="K20" s="75">
        <f>IF('Eligibilité_projet'!J13="Hors climat Mediterranéen",LOOKUP(RECant_biom!$A$20,'(ne pas modifier) BDD_REF'!$A$243:$A$262,'(ne pas modifier) BDD_REF'!$B$243:$B$262),IF('Eligibilité_projet'!J13="",0,LOOKUP(RECant_biom!$A$20,'(ne pas modifier) BDD_REF'!$A$243:$A$262,'(ne pas modifier) BDD_REF'!$C$243:$C$262)))</f>
        <v>0</v>
      </c>
      <c r="L20" s="75">
        <f>IF('Eligibilité_projet'!K13="Hors climat Mediterranéen",LOOKUP(RECant_biom!$A$20,'(ne pas modifier) BDD_REF'!$A$243:$A$262,'(ne pas modifier) BDD_REF'!$B$243:$B$262),IF('Eligibilité_projet'!K13="",0,LOOKUP(RECant_biom!$A$20,'(ne pas modifier) BDD_REF'!$A$243:$A$262,'(ne pas modifier) BDD_REF'!$C$243:$C$262)))</f>
        <v>0</v>
      </c>
      <c r="M20" s="75">
        <f t="shared" si="1"/>
        <v>15.6</v>
      </c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ht="15.75" customHeight="1">
      <c r="A21" s="62">
        <v>17.0</v>
      </c>
      <c r="B21" s="46" t="s">
        <v>173</v>
      </c>
      <c r="C21" s="75">
        <f>IF('Eligibilité_projet'!B13="Hors climat Mediterranéen",LOOKUP(RECant_biom!$A$21,'(ne pas modifier) BDD_REF'!$A$243:$A$262,'(ne pas modifier) BDD_REF'!$B$243:$B$262),IF('Eligibilité_projet'!B13="",0,LOOKUP(RECant_biom!$A$21,'(ne pas modifier) BDD_REF'!$A$243:$A$262,'(ne pas modifier) BDD_REF'!$C$243:$C$262)))</f>
        <v>15.7</v>
      </c>
      <c r="D21" s="75">
        <f>IF('Eligibilité_projet'!C13="Hors climat Mediterranéen",LOOKUP(RECant_biom!$A$21,'(ne pas modifier) BDD_REF'!$A$243:$A$262,'(ne pas modifier) BDD_REF'!$B$243:$B$262),IF('Eligibilité_projet'!C13="",0,LOOKUP(RECant_biom!$A$21,'(ne pas modifier) BDD_REF'!$A$243:$A$262,'(ne pas modifier) BDD_REF'!$C$243:$C$262)))</f>
        <v>0</v>
      </c>
      <c r="E21" s="75">
        <f>IF('Eligibilité_projet'!D13="Hors climat Mediterranéen",LOOKUP(RECant_biom!$A$21,'(ne pas modifier) BDD_REF'!$A$243:$A$262,'(ne pas modifier) BDD_REF'!$B$243:$B$262),IF('Eligibilité_projet'!D13="",0,LOOKUP(RECant_biom!$A$21,'(ne pas modifier) BDD_REF'!$A$243:$A$262,'(ne pas modifier) BDD_REF'!$C$243:$C$262)))</f>
        <v>0</v>
      </c>
      <c r="F21" s="75">
        <f>IF('Eligibilité_projet'!E13="Hors climat Mediterranéen",LOOKUP(RECant_biom!$A$21,'(ne pas modifier) BDD_REF'!$A$243:$A$262,'(ne pas modifier) BDD_REF'!$B$243:$B$262),IF('Eligibilité_projet'!E13="",0,LOOKUP(RECant_biom!$A$21,'(ne pas modifier) BDD_REF'!$A$243:$A$262,'(ne pas modifier) BDD_REF'!$C$243:$C$262)))</f>
        <v>0</v>
      </c>
      <c r="G21" s="75">
        <f>IF('Eligibilité_projet'!F13="Hors climat Mediterranéen",LOOKUP(RECant_biom!$A$21,'(ne pas modifier) BDD_REF'!$A$243:$A$262,'(ne pas modifier) BDD_REF'!$B$243:$B$262),IF('Eligibilité_projet'!F13="",0,LOOKUP(RECant_biom!$A$21,'(ne pas modifier) BDD_REF'!$A$243:$A$262,'(ne pas modifier) BDD_REF'!$C$243:$C$262)))</f>
        <v>0</v>
      </c>
      <c r="H21" s="75">
        <f>IF('Eligibilité_projet'!G13="Hors climat Mediterranéen",LOOKUP(RECant_biom!$A$21,'(ne pas modifier) BDD_REF'!$A$243:$A$262,'(ne pas modifier) BDD_REF'!$B$243:$B$262),IF('Eligibilité_projet'!G13="",0,LOOKUP(RECant_biom!$A$21,'(ne pas modifier) BDD_REF'!$A$243:$A$262,'(ne pas modifier) BDD_REF'!$C$243:$C$262)))</f>
        <v>0</v>
      </c>
      <c r="I21" s="75">
        <f>IF('Eligibilité_projet'!H13="Hors climat Mediterranéen",LOOKUP(RECant_biom!$A$21,'(ne pas modifier) BDD_REF'!$A$243:$A$262,'(ne pas modifier) BDD_REF'!$B$243:$B$262),IF('Eligibilité_projet'!H13="",0,LOOKUP(RECant_biom!$A$21,'(ne pas modifier) BDD_REF'!$A$243:$A$262,'(ne pas modifier) BDD_REF'!$C$243:$C$262)))</f>
        <v>0</v>
      </c>
      <c r="J21" s="75">
        <f>IF('Eligibilité_projet'!I13="Hors climat Mediterranéen",LOOKUP(RECant_biom!$A$21,'(ne pas modifier) BDD_REF'!$A$243:$A$262,'(ne pas modifier) BDD_REF'!$B$243:$B$262),IF('Eligibilité_projet'!I13="",0,LOOKUP(RECant_biom!$A$21,'(ne pas modifier) BDD_REF'!$A$243:$A$262,'(ne pas modifier) BDD_REF'!$C$243:$C$262)))</f>
        <v>0</v>
      </c>
      <c r="K21" s="75">
        <f>IF('Eligibilité_projet'!J13="Hors climat Mediterranéen",LOOKUP(RECant_biom!$A$21,'(ne pas modifier) BDD_REF'!$A$243:$A$262,'(ne pas modifier) BDD_REF'!$B$243:$B$262),IF('Eligibilité_projet'!J13="",0,LOOKUP(RECant_biom!$A$21,'(ne pas modifier) BDD_REF'!$A$243:$A$262,'(ne pas modifier) BDD_REF'!$C$243:$C$262)))</f>
        <v>0</v>
      </c>
      <c r="L21" s="75">
        <f>IF('Eligibilité_projet'!K13="Hors climat Mediterranéen",LOOKUP(RECant_biom!$A$21,'(ne pas modifier) BDD_REF'!$A$243:$A$262,'(ne pas modifier) BDD_REF'!$B$243:$B$262),IF('Eligibilité_projet'!K13="",0,LOOKUP(RECant_biom!$A$21,'(ne pas modifier) BDD_REF'!$A$243:$A$262,'(ne pas modifier) BDD_REF'!$C$243:$C$262)))</f>
        <v>0</v>
      </c>
      <c r="M21" s="75">
        <f t="shared" si="1"/>
        <v>15.7</v>
      </c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ht="15.75" customHeight="1">
      <c r="A22" s="62">
        <v>18.0</v>
      </c>
      <c r="B22" s="46" t="s">
        <v>173</v>
      </c>
      <c r="C22" s="75">
        <f>IF('Eligibilité_projet'!B13="Hors climat Mediterranéen",LOOKUP(RECant_biom!$A$22,'(ne pas modifier) BDD_REF'!$A$243:$A$262,'(ne pas modifier) BDD_REF'!$B$243:$B$262),IF('Eligibilité_projet'!B13="",0,LOOKUP(RECant_biom!$A$22,'(ne pas modifier) BDD_REF'!$A$243:$A$262,'(ne pas modifier) BDD_REF'!$C$243:$C$262)))</f>
        <v>15.8</v>
      </c>
      <c r="D22" s="75">
        <f>IF('Eligibilité_projet'!C13="Hors climat Mediterranéen",LOOKUP(RECant_biom!$A$22,'(ne pas modifier) BDD_REF'!$A$243:$A$262,'(ne pas modifier) BDD_REF'!$B$243:$B$262),IF('Eligibilité_projet'!C13="",0,LOOKUP(RECant_biom!$A$22,'(ne pas modifier) BDD_REF'!$A$243:$A$262,'(ne pas modifier) BDD_REF'!$C$243:$C$262)))</f>
        <v>0</v>
      </c>
      <c r="E22" s="75">
        <f>IF('Eligibilité_projet'!D13="Hors climat Mediterranéen",LOOKUP(RECant_biom!$A$22,'(ne pas modifier) BDD_REF'!$A$243:$A$262,'(ne pas modifier) BDD_REF'!$B$243:$B$262),IF('Eligibilité_projet'!D13="",0,LOOKUP(RECant_biom!$A$22,'(ne pas modifier) BDD_REF'!$A$243:$A$262,'(ne pas modifier) BDD_REF'!$C$243:$C$262)))</f>
        <v>0</v>
      </c>
      <c r="F22" s="75">
        <f>IF('Eligibilité_projet'!E13="Hors climat Mediterranéen",LOOKUP(RECant_biom!$A$22,'(ne pas modifier) BDD_REF'!$A$243:$A$262,'(ne pas modifier) BDD_REF'!$B$243:$B$262),IF('Eligibilité_projet'!E13="",0,LOOKUP(RECant_biom!$A$22,'(ne pas modifier) BDD_REF'!$A$243:$A$262,'(ne pas modifier) BDD_REF'!$C$243:$C$262)))</f>
        <v>0</v>
      </c>
      <c r="G22" s="75">
        <f>IF('Eligibilité_projet'!F13="Hors climat Mediterranéen",LOOKUP(RECant_biom!$A$22,'(ne pas modifier) BDD_REF'!$A$243:$A$262,'(ne pas modifier) BDD_REF'!$B$243:$B$262),IF('Eligibilité_projet'!F13="",0,LOOKUP(RECant_biom!$A$22,'(ne pas modifier) BDD_REF'!$A$243:$A$262,'(ne pas modifier) BDD_REF'!$C$243:$C$262)))</f>
        <v>0</v>
      </c>
      <c r="H22" s="75">
        <f>IF('Eligibilité_projet'!G13="Hors climat Mediterranéen",LOOKUP(RECant_biom!$A$22,'(ne pas modifier) BDD_REF'!$A$243:$A$262,'(ne pas modifier) BDD_REF'!$B$243:$B$262),IF('Eligibilité_projet'!G13="",0,LOOKUP(RECant_biom!$A$22,'(ne pas modifier) BDD_REF'!$A$243:$A$262,'(ne pas modifier) BDD_REF'!$C$243:$C$262)))</f>
        <v>0</v>
      </c>
      <c r="I22" s="75">
        <f>IF('Eligibilité_projet'!H13="Hors climat Mediterranéen",LOOKUP(RECant_biom!$A$22,'(ne pas modifier) BDD_REF'!$A$243:$A$262,'(ne pas modifier) BDD_REF'!$B$243:$B$262),IF('Eligibilité_projet'!H13="",0,LOOKUP(RECant_biom!$A$22,'(ne pas modifier) BDD_REF'!$A$243:$A$262,'(ne pas modifier) BDD_REF'!$C$243:$C$262)))</f>
        <v>0</v>
      </c>
      <c r="J22" s="75">
        <f>IF('Eligibilité_projet'!I13="Hors climat Mediterranéen",LOOKUP(RECant_biom!$A$22,'(ne pas modifier) BDD_REF'!$A$243:$A$262,'(ne pas modifier) BDD_REF'!$B$243:$B$262),IF('Eligibilité_projet'!I13="",0,LOOKUP(RECant_biom!$A$22,'(ne pas modifier) BDD_REF'!$A$243:$A$262,'(ne pas modifier) BDD_REF'!$C$243:$C$262)))</f>
        <v>0</v>
      </c>
      <c r="K22" s="75">
        <f>IF('Eligibilité_projet'!J13="Hors climat Mediterranéen",LOOKUP(RECant_biom!$A$22,'(ne pas modifier) BDD_REF'!$A$243:$A$262,'(ne pas modifier) BDD_REF'!$B$243:$B$262),IF('Eligibilité_projet'!J13="",0,LOOKUP(RECant_biom!$A$22,'(ne pas modifier) BDD_REF'!$A$243:$A$262,'(ne pas modifier) BDD_REF'!$C$243:$C$262)))</f>
        <v>0</v>
      </c>
      <c r="L22" s="75">
        <f>IF('Eligibilité_projet'!K13="Hors climat Mediterranéen",LOOKUP(RECant_biom!$A$22,'(ne pas modifier) BDD_REF'!$A$243:$A$262,'(ne pas modifier) BDD_REF'!$B$243:$B$262),IF('Eligibilité_projet'!K13="",0,LOOKUP(RECant_biom!$A$22,'(ne pas modifier) BDD_REF'!$A$243:$A$262,'(ne pas modifier) BDD_REF'!$C$243:$C$262)))</f>
        <v>0</v>
      </c>
      <c r="M22" s="75">
        <f t="shared" si="1"/>
        <v>15.8</v>
      </c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ht="15.75" customHeight="1">
      <c r="A23" s="62">
        <v>19.0</v>
      </c>
      <c r="B23" s="46" t="s">
        <v>173</v>
      </c>
      <c r="C23" s="75">
        <f>IF('Eligibilité_projet'!B13="Hors climat Mediterranéen",LOOKUP(RECant_biom!$A$23,'(ne pas modifier) BDD_REF'!$A$243:$A$262,'(ne pas modifier) BDD_REF'!$B$243:$B$262),IF('Eligibilité_projet'!B13="",0,LOOKUP(RECant_biom!$A$23,'(ne pas modifier) BDD_REF'!$A$243:$A$262,'(ne pas modifier) BDD_REF'!$C$243:$C$262)))</f>
        <v>15.9</v>
      </c>
      <c r="D23" s="75">
        <f>IF('Eligibilité_projet'!C13="Hors climat Mediterranéen",LOOKUP(RECant_biom!$A$23,'(ne pas modifier) BDD_REF'!$A$243:$A$262,'(ne pas modifier) BDD_REF'!$B$243:$B$262),IF('Eligibilité_projet'!C13="",0,LOOKUP(RECant_biom!$A$23,'(ne pas modifier) BDD_REF'!$A$243:$A$262,'(ne pas modifier) BDD_REF'!$C$243:$C$262)))</f>
        <v>0</v>
      </c>
      <c r="E23" s="75">
        <f>IF('Eligibilité_projet'!D13="Hors climat Mediterranéen",LOOKUP(RECant_biom!$A$23,'(ne pas modifier) BDD_REF'!$A$243:$A$262,'(ne pas modifier) BDD_REF'!$B$243:$B$262),IF('Eligibilité_projet'!D13="",0,LOOKUP(RECant_biom!$A$23,'(ne pas modifier) BDD_REF'!$A$243:$A$262,'(ne pas modifier) BDD_REF'!$C$243:$C$262)))</f>
        <v>0</v>
      </c>
      <c r="F23" s="75">
        <f>IF('Eligibilité_projet'!E13="Hors climat Mediterranéen",LOOKUP(RECant_biom!$A$23,'(ne pas modifier) BDD_REF'!$A$243:$A$262,'(ne pas modifier) BDD_REF'!$B$243:$B$262),IF('Eligibilité_projet'!E13="",0,LOOKUP(RECant_biom!$A$23,'(ne pas modifier) BDD_REF'!$A$243:$A$262,'(ne pas modifier) BDD_REF'!$C$243:$C$262)))</f>
        <v>0</v>
      </c>
      <c r="G23" s="75">
        <f>IF('Eligibilité_projet'!F13="Hors climat Mediterranéen",LOOKUP(RECant_biom!$A$23,'(ne pas modifier) BDD_REF'!$A$243:$A$262,'(ne pas modifier) BDD_REF'!$B$243:$B$262),IF('Eligibilité_projet'!F13="",0,LOOKUP(RECant_biom!$A$23,'(ne pas modifier) BDD_REF'!$A$243:$A$262,'(ne pas modifier) BDD_REF'!$C$243:$C$262)))</f>
        <v>0</v>
      </c>
      <c r="H23" s="75">
        <f>IF('Eligibilité_projet'!G13="Hors climat Mediterranéen",LOOKUP(RECant_biom!$A$23,'(ne pas modifier) BDD_REF'!$A$243:$A$262,'(ne pas modifier) BDD_REF'!$B$243:$B$262),IF('Eligibilité_projet'!G13="",0,LOOKUP(RECant_biom!$A$23,'(ne pas modifier) BDD_REF'!$A$243:$A$262,'(ne pas modifier) BDD_REF'!$C$243:$C$262)))</f>
        <v>0</v>
      </c>
      <c r="I23" s="75">
        <f>IF('Eligibilité_projet'!H13="Hors climat Mediterranéen",LOOKUP(RECant_biom!$A$23,'(ne pas modifier) BDD_REF'!$A$243:$A$262,'(ne pas modifier) BDD_REF'!$B$243:$B$262),IF('Eligibilité_projet'!H13="",0,LOOKUP(RECant_biom!$A$23,'(ne pas modifier) BDD_REF'!$A$243:$A$262,'(ne pas modifier) BDD_REF'!$C$243:$C$262)))</f>
        <v>0</v>
      </c>
      <c r="J23" s="75">
        <f>IF('Eligibilité_projet'!I13="Hors climat Mediterranéen",LOOKUP(RECant_biom!$A$23,'(ne pas modifier) BDD_REF'!$A$243:$A$262,'(ne pas modifier) BDD_REF'!$B$243:$B$262),IF('Eligibilité_projet'!I13="",0,LOOKUP(RECant_biom!$A$23,'(ne pas modifier) BDD_REF'!$A$243:$A$262,'(ne pas modifier) BDD_REF'!$C$243:$C$262)))</f>
        <v>0</v>
      </c>
      <c r="K23" s="75">
        <f>IF('Eligibilité_projet'!J13="Hors climat Mediterranéen",LOOKUP(RECant_biom!$A$23,'(ne pas modifier) BDD_REF'!$A$243:$A$262,'(ne pas modifier) BDD_REF'!$B$243:$B$262),IF('Eligibilité_projet'!J13="",0,LOOKUP(RECant_biom!$A$23,'(ne pas modifier) BDD_REF'!$A$243:$A$262,'(ne pas modifier) BDD_REF'!$C$243:$C$262)))</f>
        <v>0</v>
      </c>
      <c r="L23" s="75">
        <f>IF('Eligibilité_projet'!K13="Hors climat Mediterranéen",LOOKUP(RECant_biom!$A$23,'(ne pas modifier) BDD_REF'!$A$243:$A$262,'(ne pas modifier) BDD_REF'!$B$243:$B$262),IF('Eligibilité_projet'!K13="",0,LOOKUP(RECant_biom!$A$23,'(ne pas modifier) BDD_REF'!$A$243:$A$262,'(ne pas modifier) BDD_REF'!$C$243:$C$262)))</f>
        <v>0</v>
      </c>
      <c r="M23" s="75">
        <f t="shared" si="1"/>
        <v>15.9</v>
      </c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ht="15.75" customHeight="1">
      <c r="A24" s="62">
        <v>20.0</v>
      </c>
      <c r="B24" s="46" t="s">
        <v>173</v>
      </c>
      <c r="C24" s="75">
        <f>IF('Eligibilité_projet'!B13="Hors climat Mediterranéen",LOOKUP(RECant_biom!$A$24,'(ne pas modifier) BDD_REF'!$A$243:$A$262,'(ne pas modifier) BDD_REF'!$B$243:$B$262),IF('Eligibilité_projet'!B13="",0,LOOKUP(RECant_biom!$A$24,'(ne pas modifier) BDD_REF'!$A$243:$A$262,'(ne pas modifier) BDD_REF'!$C$243:$C$262)))</f>
        <v>16</v>
      </c>
      <c r="D24" s="75">
        <f>IF('Eligibilité_projet'!C13="Hors climat Mediterranéen",LOOKUP(RECant_biom!$A$24,'(ne pas modifier) BDD_REF'!$A$243:$A$262,'(ne pas modifier) BDD_REF'!$B$243:$B$262),IF('Eligibilité_projet'!C13="",0,LOOKUP(RECant_biom!$A$24,'(ne pas modifier) BDD_REF'!$A$243:$A$262,'(ne pas modifier) BDD_REF'!$C$243:$C$262)))</f>
        <v>0</v>
      </c>
      <c r="E24" s="75">
        <f>IF('Eligibilité_projet'!D13="Hors climat Mediterranéen",LOOKUP(RECant_biom!$A$24,'(ne pas modifier) BDD_REF'!$A$243:$A$262,'(ne pas modifier) BDD_REF'!$B$243:$B$262),IF('Eligibilité_projet'!D13="",0,LOOKUP(RECant_biom!$A$24,'(ne pas modifier) BDD_REF'!$A$243:$A$262,'(ne pas modifier) BDD_REF'!$C$243:$C$262)))</f>
        <v>0</v>
      </c>
      <c r="F24" s="75">
        <f>IF('Eligibilité_projet'!E13="Hors climat Mediterranéen",LOOKUP(RECant_biom!$A$24,'(ne pas modifier) BDD_REF'!$A$243:$A$262,'(ne pas modifier) BDD_REF'!$B$243:$B$262),IF('Eligibilité_projet'!E13="",0,LOOKUP(RECant_biom!$A$24,'(ne pas modifier) BDD_REF'!$A$243:$A$262,'(ne pas modifier) BDD_REF'!$C$243:$C$262)))</f>
        <v>0</v>
      </c>
      <c r="G24" s="75">
        <f>IF('Eligibilité_projet'!F13="Hors climat Mediterranéen",LOOKUP(RECant_biom!$A$24,'(ne pas modifier) BDD_REF'!$A$243:$A$262,'(ne pas modifier) BDD_REF'!$B$243:$B$262),IF('Eligibilité_projet'!F13="",0,LOOKUP(RECant_biom!$A$24,'(ne pas modifier) BDD_REF'!$A$243:$A$262,'(ne pas modifier) BDD_REF'!$C$243:$C$262)))</f>
        <v>0</v>
      </c>
      <c r="H24" s="75">
        <f>IF('Eligibilité_projet'!G13="Hors climat Mediterranéen",LOOKUP(RECant_biom!$A$24,'(ne pas modifier) BDD_REF'!$A$243:$A$262,'(ne pas modifier) BDD_REF'!$B$243:$B$262),IF('Eligibilité_projet'!G13="",0,LOOKUP(RECant_biom!$A$24,'(ne pas modifier) BDD_REF'!$A$243:$A$262,'(ne pas modifier) BDD_REF'!$C$243:$C$262)))</f>
        <v>0</v>
      </c>
      <c r="I24" s="75">
        <f>IF('Eligibilité_projet'!H13="Hors climat Mediterranéen",LOOKUP(RECant_biom!$A$24,'(ne pas modifier) BDD_REF'!$A$243:$A$262,'(ne pas modifier) BDD_REF'!$B$243:$B$262),IF('Eligibilité_projet'!H13="",0,LOOKUP(RECant_biom!$A$24,'(ne pas modifier) BDD_REF'!$A$243:$A$262,'(ne pas modifier) BDD_REF'!$C$243:$C$262)))</f>
        <v>0</v>
      </c>
      <c r="J24" s="75">
        <f>IF('Eligibilité_projet'!I13="Hors climat Mediterranéen",LOOKUP(RECant_biom!$A$24,'(ne pas modifier) BDD_REF'!$A$243:$A$262,'(ne pas modifier) BDD_REF'!$B$243:$B$262),IF('Eligibilité_projet'!I13="",0,LOOKUP(RECant_biom!$A$24,'(ne pas modifier) BDD_REF'!$A$243:$A$262,'(ne pas modifier) BDD_REF'!$C$243:$C$262)))</f>
        <v>0</v>
      </c>
      <c r="K24" s="75">
        <f>IF('Eligibilité_projet'!J13="Hors climat Mediterranéen",LOOKUP(RECant_biom!$A$24,'(ne pas modifier) BDD_REF'!$A$243:$A$262,'(ne pas modifier) BDD_REF'!$B$243:$B$262),IF('Eligibilité_projet'!J13="",0,LOOKUP(RECant_biom!$A$24,'(ne pas modifier) BDD_REF'!$A$243:$A$262,'(ne pas modifier) BDD_REF'!$C$243:$C$262)))</f>
        <v>0</v>
      </c>
      <c r="L24" s="75">
        <f>IF('Eligibilité_projet'!K13="Hors climat Mediterranéen",LOOKUP(RECant_biom!$A$24,'(ne pas modifier) BDD_REF'!$A$243:$A$262,'(ne pas modifier) BDD_REF'!$B$243:$B$262),IF('Eligibilité_projet'!K13="",0,LOOKUP(RECant_biom!$A$24,'(ne pas modifier) BDD_REF'!$A$243:$A$262,'(ne pas modifier) BDD_REF'!$C$243:$C$262)))</f>
        <v>0</v>
      </c>
      <c r="M24" s="75">
        <f t="shared" si="1"/>
        <v>16</v>
      </c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ht="15.75" customHeight="1">
      <c r="A25" s="46"/>
      <c r="B25" s="46" t="s">
        <v>174</v>
      </c>
      <c r="C25" s="75">
        <f>SUMIF($A5:$A24,"&lt;"&amp;'Eligibilité_projet'!B14+1,C5:C24)</f>
        <v>234.9</v>
      </c>
      <c r="D25" s="75">
        <f>SUMIF($A5:$A24,"&lt;"&amp;'Eligibilité_projet'!C14+1,D5:D24)</f>
        <v>0</v>
      </c>
      <c r="E25" s="75">
        <f>SUMIF($A5:$A24,"&lt;"&amp;'Eligibilité_projet'!D14+1,E5:E24)</f>
        <v>0</v>
      </c>
      <c r="F25" s="75">
        <f>SUMIF($A5:$A24,"&lt;"&amp;'Eligibilité_projet'!E14+1,F5:F24)</f>
        <v>0</v>
      </c>
      <c r="G25" s="75">
        <f>SUMIF($A5:$A24,"&lt;"&amp;'Eligibilité_projet'!F14+1,G5:G24)</f>
        <v>0</v>
      </c>
      <c r="H25" s="75">
        <f>SUMIF($A5:$A24,"&lt;"&amp;'Eligibilité_projet'!G14+1,H5:H24)</f>
        <v>0</v>
      </c>
      <c r="I25" s="75">
        <f>SUMIF($A5:$A24,"&lt;"&amp;'Eligibilité_projet'!H14+1,I5:I24)</f>
        <v>0</v>
      </c>
      <c r="J25" s="75">
        <f>SUMIF($A5:$A24,"&lt;"&amp;'Eligibilité_projet'!I14+1,J5:J24)</f>
        <v>0</v>
      </c>
      <c r="K25" s="75">
        <f>SUMIF($A5:$A24,"&lt;"&amp;'Eligibilité_projet'!J14+1,K5:K24)</f>
        <v>0</v>
      </c>
      <c r="L25" s="75">
        <f>SUMIF($A5:$A24,"&lt;"&amp;'Eligibilité_projet'!K14+1,L5:L24)</f>
        <v>0</v>
      </c>
      <c r="M25" s="75">
        <f t="shared" si="1"/>
        <v>234.9</v>
      </c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ht="15.75" customHeight="1">
      <c r="A26" s="46" t="s">
        <v>175</v>
      </c>
      <c r="B26" s="46" t="s">
        <v>176</v>
      </c>
      <c r="C26" s="66">
        <f>IF('Eligibilité_projet'!B13="",0,IF('Eligibilité_projet'!B13="Hors climat Mediterranéen",LOOKUP('Eligibilité_projet'!B16,'(ne pas modifier) BDD_REF'!$A$236:$A$239,'(ne pas modifier) BDD_REF'!$B$236:$B$239),LOOKUP('Eligibilité_projet'!B16,'(ne pas modifier) BDD_REF'!$A$236:$A$239,'(ne pas modifier) BDD_REF'!$D$236:$D$239)))</f>
        <v>0</v>
      </c>
      <c r="D26" s="66">
        <f>IF('Eligibilité_projet'!C13="",0,IF('Eligibilité_projet'!C13="Hors climat Mediterranéen",LOOKUP('Eligibilité_projet'!C16,'(ne pas modifier) BDD_REF'!$A$236:$A$239,'(ne pas modifier) BDD_REF'!$B$236:$B$239),LOOKUP('Eligibilité_projet'!C16,'(ne pas modifier) BDD_REF'!$A$236:$A$239,'(ne pas modifier) BDD_REF'!$D$236:$D$239)))</f>
        <v>0</v>
      </c>
      <c r="E26" s="66">
        <f>IF('Eligibilité_projet'!D13="",0,IF('Eligibilité_projet'!D13="Hors climat Mediterranéen",LOOKUP('Eligibilité_projet'!D16,'(ne pas modifier) BDD_REF'!$A$236:$A$239,'(ne pas modifier) BDD_REF'!$B$236:$B$239),LOOKUP('Eligibilité_projet'!D16,'(ne pas modifier) BDD_REF'!$A$236:$A$239,'(ne pas modifier) BDD_REF'!$D$236:$D$239)))</f>
        <v>0</v>
      </c>
      <c r="F26" s="66">
        <f>IF('Eligibilité_projet'!E13="",0,IF('Eligibilité_projet'!E13="Hors climat Mediterranéen",LOOKUP('Eligibilité_projet'!E16,'(ne pas modifier) BDD_REF'!$A$236:$A$239,'(ne pas modifier) BDD_REF'!$B$236:$B$239),LOOKUP('Eligibilité_projet'!E16,'(ne pas modifier) BDD_REF'!$A$236:$A$239,'(ne pas modifier) BDD_REF'!$D$236:$D$239)))</f>
        <v>0</v>
      </c>
      <c r="G26" s="66">
        <f>IF('Eligibilité_projet'!F13="",0,IF('Eligibilité_projet'!F13="Hors climat Mediterranéen",LOOKUP('Eligibilité_projet'!F16,'(ne pas modifier) BDD_REF'!$A$236:$A$239,'(ne pas modifier) BDD_REF'!$B$236:$B$239),LOOKUP('Eligibilité_projet'!F16,'(ne pas modifier) BDD_REF'!$A$236:$A$239,'(ne pas modifier) BDD_REF'!$D$236:$D$239)))</f>
        <v>0</v>
      </c>
      <c r="H26" s="66">
        <f>IF('Eligibilité_projet'!G13="",0,IF('Eligibilité_projet'!G13="Hors climat Mediterranéen",LOOKUP('Eligibilité_projet'!G16,'(ne pas modifier) BDD_REF'!$A$236:$A$239,'(ne pas modifier) BDD_REF'!$B$236:$B$239),LOOKUP('Eligibilité_projet'!G16,'(ne pas modifier) BDD_REF'!$A$236:$A$239,'(ne pas modifier) BDD_REF'!$D$236:$D$239)))</f>
        <v>0</v>
      </c>
      <c r="I26" s="66">
        <f>IF('Eligibilité_projet'!H13="",0,IF('Eligibilité_projet'!H13="Hors climat Mediterranéen",LOOKUP('Eligibilité_projet'!H16,'(ne pas modifier) BDD_REF'!$A$236:$A$239,'(ne pas modifier) BDD_REF'!$B$236:$B$239),LOOKUP('Eligibilité_projet'!H16,'(ne pas modifier) BDD_REF'!$A$236:$A$239,'(ne pas modifier) BDD_REF'!$D$236:$D$239)))</f>
        <v>0</v>
      </c>
      <c r="J26" s="66">
        <f>IF('Eligibilité_projet'!I13="",0,IF('Eligibilité_projet'!I13="Hors climat Mediterranéen",LOOKUP('Eligibilité_projet'!I16,'(ne pas modifier) BDD_REF'!$A$236:$A$239,'(ne pas modifier) BDD_REF'!$B$236:$B$239),LOOKUP('Eligibilité_projet'!I16,'(ne pas modifier) BDD_REF'!$A$236:$A$239,'(ne pas modifier) BDD_REF'!$D$236:$D$239)))</f>
        <v>0</v>
      </c>
      <c r="K26" s="66">
        <f>IF('Eligibilité_projet'!J13="",0,IF('Eligibilité_projet'!J13="Hors climat Mediterranéen",LOOKUP('Eligibilité_projet'!J16,'(ne pas modifier) BDD_REF'!$A$236:$A$239,'(ne pas modifier) BDD_REF'!$B$236:$B$239),LOOKUP('Eligibilité_projet'!J16,'(ne pas modifier) BDD_REF'!$A$236:$A$239,'(ne pas modifier) BDD_REF'!$D$236:$D$239)))</f>
        <v>0</v>
      </c>
      <c r="L26" s="66">
        <f>IF('Eligibilité_projet'!K13="",0,IF('Eligibilité_projet'!K13="Hors climat Mediterranéen",LOOKUP('Eligibilité_projet'!K16,'(ne pas modifier) BDD_REF'!$A$236:$A$239,'(ne pas modifier) BDD_REF'!$B$236:$B$239),LOOKUP('Eligibilité_projet'!K16,'(ne pas modifier) BDD_REF'!$A$236:$A$239,'(ne pas modifier) BDD_REF'!$D$236:$D$239)))</f>
        <v>0</v>
      </c>
      <c r="M26" s="75">
        <f t="shared" si="1"/>
        <v>0</v>
      </c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ht="15.75" customHeight="1">
      <c r="A27" s="19"/>
      <c r="B27" s="46" t="s">
        <v>177</v>
      </c>
      <c r="C27" s="83">
        <f>'Eligibilité_projet'!B14 + 1</f>
        <v>21</v>
      </c>
      <c r="D27" s="83">
        <f>'Eligibilité_projet'!C14 + 1</f>
        <v>1</v>
      </c>
      <c r="E27" s="83">
        <f>'Eligibilité_projet'!D14 + 1</f>
        <v>1</v>
      </c>
      <c r="F27" s="83">
        <f>'Eligibilité_projet'!E14 + 1</f>
        <v>1</v>
      </c>
      <c r="G27" s="83">
        <f>'Eligibilité_projet'!F14 + 1</f>
        <v>1</v>
      </c>
      <c r="H27" s="83">
        <f>'Eligibilité_projet'!G14 + 1</f>
        <v>1</v>
      </c>
      <c r="I27" s="83">
        <f>'Eligibilité_projet'!H14 + 1</f>
        <v>1</v>
      </c>
      <c r="J27" s="83">
        <f>'Eligibilité_projet'!I14 + 1</f>
        <v>1</v>
      </c>
      <c r="K27" s="83">
        <f>'Eligibilité_projet'!J14 + 1</f>
        <v>1</v>
      </c>
      <c r="L27" s="83">
        <f>'Eligibilité_projet'!K14 + 1</f>
        <v>1</v>
      </c>
      <c r="M27" s="75">
        <f t="shared" si="1"/>
        <v>30</v>
      </c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ht="15.75" customHeight="1">
      <c r="A28" s="19"/>
      <c r="B28" s="73" t="s">
        <v>178</v>
      </c>
      <c r="C28" s="84">
        <f>((C25/C27)-C26)*'Eligibilité_projet'!B8*44/12</f>
        <v>147.6514286</v>
      </c>
      <c r="D28" s="84">
        <f>((D25/D27)-D26)*'Eligibilité_projet'!C8*44/12</f>
        <v>0</v>
      </c>
      <c r="E28" s="84">
        <f>((E25/E27)-E26)*'Eligibilité_projet'!D8*44/12</f>
        <v>0</v>
      </c>
      <c r="F28" s="84">
        <f>((F25/F27)-F26)*'Eligibilité_projet'!E8*44/12</f>
        <v>0</v>
      </c>
      <c r="G28" s="84">
        <f>((G25/G27)-G26)*'Eligibilité_projet'!F8*44/12</f>
        <v>0</v>
      </c>
      <c r="H28" s="84">
        <f>((H25/H27)-H26)*'Eligibilité_projet'!G8*44/12</f>
        <v>0</v>
      </c>
      <c r="I28" s="84">
        <f>((I25/I27)-I26)*'Eligibilité_projet'!H8*44/12</f>
        <v>0</v>
      </c>
      <c r="J28" s="84">
        <f>((J25/J27)-J26)*'Eligibilité_projet'!I8*44/12</f>
        <v>0</v>
      </c>
      <c r="K28" s="84">
        <f>((K25/K27)-K26)*'Eligibilité_projet'!J8*44/12</f>
        <v>0</v>
      </c>
      <c r="L28" s="84">
        <f>((L25/L27)-L26)*'Eligibilité_projet'!K8*44/12</f>
        <v>0</v>
      </c>
      <c r="M28" s="84">
        <f t="shared" si="1"/>
        <v>147.6514286</v>
      </c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ht="15.75" customHeight="1">
      <c r="A29" s="19"/>
      <c r="B29" s="36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ht="15.75" customHeight="1">
      <c r="A30" s="19"/>
      <c r="B30" s="36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ht="15.75" customHeight="1">
      <c r="A31" s="19"/>
      <c r="B31" s="36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ht="15.75" customHeight="1">
      <c r="A32" s="19"/>
      <c r="B32" s="36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ht="15.75" customHeight="1">
      <c r="A33" s="19"/>
      <c r="B33" s="85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ht="15.75" customHeight="1">
      <c r="A34" s="19"/>
      <c r="B34" s="36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ht="15.75" customHeight="1">
      <c r="A35" s="19"/>
      <c r="B35" s="36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ht="15.75" customHeight="1">
      <c r="A36" s="19"/>
      <c r="B36" s="36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ht="15.75" customHeight="1">
      <c r="A37" s="19"/>
      <c r="B37" s="36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ht="15.75" customHeight="1">
      <c r="A38" s="19"/>
      <c r="B38" s="36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ht="15.75" customHeight="1">
      <c r="A39" s="19"/>
      <c r="B39" s="36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ht="15.75" customHeight="1">
      <c r="A40" s="19"/>
      <c r="B40" s="36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ht="15.75" customHeight="1">
      <c r="A41" s="19"/>
      <c r="B41" s="36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ht="15.75" customHeight="1">
      <c r="A42" s="19"/>
      <c r="B42" s="36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ht="15.75" customHeight="1">
      <c r="A43" s="19"/>
      <c r="B43" s="36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ht="15.75" customHeight="1">
      <c r="A44" s="19"/>
      <c r="B44" s="36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ht="15.75" customHeight="1">
      <c r="A45" s="19"/>
      <c r="B45" s="36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ht="15.75" customHeight="1">
      <c r="A46" s="19"/>
      <c r="B46" s="36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ht="15.75" customHeight="1">
      <c r="A47" s="19"/>
      <c r="B47" s="36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ht="15.75" customHeight="1">
      <c r="A48" s="19"/>
      <c r="B48" s="36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ht="15.75" customHeight="1">
      <c r="A49" s="19"/>
      <c r="B49" s="36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ht="15.75" customHeight="1">
      <c r="A50" s="19"/>
      <c r="B50" s="36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ht="15.75" customHeight="1">
      <c r="A51" s="19"/>
      <c r="B51" s="36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ht="15.75" customHeight="1">
      <c r="A52" s="19"/>
      <c r="B52" s="36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ht="15.75" customHeight="1">
      <c r="A53" s="19"/>
      <c r="B53" s="36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ht="15.75" customHeight="1">
      <c r="A54" s="19"/>
      <c r="B54" s="36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ht="15.75" customHeight="1">
      <c r="A55" s="19"/>
      <c r="B55" s="36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ht="15.75" customHeight="1">
      <c r="A56" s="19"/>
      <c r="B56" s="36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ht="15.75" customHeight="1">
      <c r="A57" s="19"/>
      <c r="B57" s="36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ht="15.75" customHeight="1">
      <c r="A58" s="19"/>
      <c r="B58" s="36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ht="15.75" customHeight="1">
      <c r="A59" s="19"/>
      <c r="B59" s="36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ht="15.75" customHeight="1">
      <c r="A60" s="19"/>
      <c r="B60" s="36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ht="15.75" customHeight="1">
      <c r="A61" s="19"/>
      <c r="B61" s="36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ht="15.75" customHeight="1">
      <c r="A62" s="19"/>
      <c r="B62" s="36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ht="15.75" customHeight="1">
      <c r="A63" s="19"/>
      <c r="B63" s="36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ht="15.75" customHeight="1">
      <c r="A64" s="19"/>
      <c r="B64" s="36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ht="15.75" customHeight="1">
      <c r="A65" s="19"/>
      <c r="B65" s="36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ht="15.75" customHeight="1">
      <c r="A66" s="19"/>
      <c r="B66" s="36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ht="15.75" customHeight="1">
      <c r="A67" s="19"/>
      <c r="B67" s="36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ht="15.75" customHeight="1">
      <c r="A68" s="19"/>
      <c r="B68" s="36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ht="15.75" customHeight="1">
      <c r="A69" s="19"/>
      <c r="B69" s="36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ht="15.75" customHeight="1">
      <c r="A70" s="19"/>
      <c r="B70" s="36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ht="15.75" customHeight="1">
      <c r="A71" s="19"/>
      <c r="B71" s="36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ht="15.75" customHeight="1">
      <c r="A72" s="19"/>
      <c r="B72" s="36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ht="15.75" customHeight="1">
      <c r="A73" s="19"/>
      <c r="B73" s="36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ht="15.75" customHeight="1">
      <c r="A74" s="19"/>
      <c r="B74" s="36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ht="15.75" customHeight="1">
      <c r="A75" s="19"/>
      <c r="B75" s="36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ht="15.75" customHeight="1">
      <c r="A76" s="19"/>
      <c r="B76" s="36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ht="15.75" customHeight="1">
      <c r="A77" s="19"/>
      <c r="B77" s="36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ht="15.75" customHeight="1">
      <c r="A78" s="19"/>
      <c r="B78" s="36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ht="15.75" customHeight="1">
      <c r="A79" s="19"/>
      <c r="B79" s="36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ht="15.75" customHeight="1">
      <c r="A80" s="19"/>
      <c r="B80" s="36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ht="15.75" customHeight="1">
      <c r="A81" s="19"/>
      <c r="B81" s="36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ht="15.75" customHeight="1">
      <c r="A82" s="19"/>
      <c r="B82" s="36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ht="15.75" customHeight="1">
      <c r="A83" s="19"/>
      <c r="B83" s="36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ht="15.75" customHeight="1">
      <c r="A84" s="19"/>
      <c r="B84" s="36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ht="15.75" customHeight="1">
      <c r="A85" s="19"/>
      <c r="B85" s="36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ht="15.75" customHeight="1">
      <c r="A86" s="19"/>
      <c r="B86" s="36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ht="15.75" customHeight="1">
      <c r="A87" s="19"/>
      <c r="B87" s="36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ht="15.75" customHeight="1">
      <c r="A88" s="19"/>
      <c r="B88" s="36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ht="15.75" customHeight="1">
      <c r="A89" s="19"/>
      <c r="B89" s="36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ht="15.75" customHeight="1">
      <c r="A90" s="19"/>
      <c r="B90" s="36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ht="15.75" customHeight="1">
      <c r="A91" s="19"/>
      <c r="B91" s="36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ht="15.75" customHeight="1">
      <c r="A92" s="19"/>
      <c r="B92" s="36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ht="15.75" customHeight="1">
      <c r="A93" s="19"/>
      <c r="B93" s="36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ht="15.75" customHeight="1">
      <c r="A94" s="19"/>
      <c r="B94" s="36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ht="15.75" customHeight="1">
      <c r="A95" s="19"/>
      <c r="B95" s="36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ht="15.75" customHeight="1">
      <c r="A96" s="19"/>
      <c r="B96" s="36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ht="15.75" customHeight="1">
      <c r="A97" s="19"/>
      <c r="B97" s="36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ht="15.75" customHeight="1">
      <c r="A98" s="19"/>
      <c r="B98" s="36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ht="15.75" customHeight="1">
      <c r="A99" s="19"/>
      <c r="B99" s="36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ht="15.75" customHeight="1">
      <c r="A100" s="19"/>
      <c r="B100" s="36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ht="15.75" customHeight="1">
      <c r="A101" s="19"/>
      <c r="B101" s="36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ht="15.75" customHeight="1">
      <c r="A102" s="19"/>
      <c r="B102" s="36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ht="15.75" customHeight="1">
      <c r="A103" s="19"/>
      <c r="B103" s="36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ht="15.75" customHeight="1">
      <c r="A104" s="19"/>
      <c r="B104" s="36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ht="15.75" customHeight="1">
      <c r="A105" s="19"/>
      <c r="B105" s="36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ht="15.75" customHeight="1">
      <c r="A106" s="19"/>
      <c r="B106" s="36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ht="15.75" customHeight="1">
      <c r="A107" s="19"/>
      <c r="B107" s="36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ht="15.75" customHeight="1">
      <c r="A108" s="19"/>
      <c r="B108" s="36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ht="15.75" customHeight="1">
      <c r="A109" s="19"/>
      <c r="B109" s="36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ht="15.75" customHeight="1">
      <c r="A110" s="19"/>
      <c r="B110" s="36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ht="15.75" customHeight="1">
      <c r="A111" s="19"/>
      <c r="B111" s="36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ht="15.75" customHeight="1">
      <c r="A112" s="19"/>
      <c r="B112" s="36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ht="15.75" customHeight="1">
      <c r="A113" s="19"/>
      <c r="B113" s="36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ht="15.75" customHeight="1">
      <c r="A114" s="19"/>
      <c r="B114" s="36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ht="15.75" customHeight="1">
      <c r="A115" s="19"/>
      <c r="B115" s="36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ht="15.75" customHeight="1">
      <c r="A116" s="19"/>
      <c r="B116" s="36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ht="15.75" customHeight="1">
      <c r="A117" s="19"/>
      <c r="B117" s="36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ht="15.75" customHeight="1">
      <c r="A118" s="19"/>
      <c r="B118" s="36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ht="15.75" customHeight="1">
      <c r="A119" s="19"/>
      <c r="B119" s="36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ht="15.75" customHeight="1">
      <c r="A120" s="19"/>
      <c r="B120" s="36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ht="15.75" customHeight="1">
      <c r="A121" s="19"/>
      <c r="B121" s="36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ht="15.75" customHeight="1">
      <c r="A122" s="19"/>
      <c r="B122" s="36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ht="15.75" customHeight="1">
      <c r="A123" s="19"/>
      <c r="B123" s="36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ht="15.75" customHeight="1">
      <c r="A124" s="19"/>
      <c r="B124" s="36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ht="15.75" customHeight="1">
      <c r="A125" s="19"/>
      <c r="B125" s="36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ht="15.75" customHeight="1">
      <c r="A126" s="19"/>
      <c r="B126" s="36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ht="15.75" customHeight="1">
      <c r="A127" s="19"/>
      <c r="B127" s="36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ht="15.75" customHeight="1">
      <c r="A128" s="19"/>
      <c r="B128" s="36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ht="15.75" customHeight="1">
      <c r="A129" s="19"/>
      <c r="B129" s="36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ht="15.75" customHeight="1">
      <c r="A130" s="19"/>
      <c r="B130" s="36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ht="15.75" customHeight="1">
      <c r="A131" s="19"/>
      <c r="B131" s="36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ht="15.75" customHeight="1">
      <c r="A132" s="19"/>
      <c r="B132" s="36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ht="15.75" customHeight="1">
      <c r="A133" s="19"/>
      <c r="B133" s="36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ht="15.75" customHeight="1">
      <c r="A134" s="19"/>
      <c r="B134" s="36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ht="15.75" customHeight="1">
      <c r="A135" s="19"/>
      <c r="B135" s="36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ht="15.75" customHeight="1">
      <c r="A136" s="19"/>
      <c r="B136" s="36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ht="15.75" customHeight="1">
      <c r="A137" s="19"/>
      <c r="B137" s="36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ht="15.75" customHeight="1">
      <c r="A138" s="19"/>
      <c r="B138" s="36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ht="15.75" customHeight="1">
      <c r="A139" s="19"/>
      <c r="B139" s="36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ht="15.75" customHeight="1">
      <c r="A140" s="19"/>
      <c r="B140" s="36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ht="15.75" customHeight="1">
      <c r="A141" s="19"/>
      <c r="B141" s="36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ht="15.75" customHeight="1">
      <c r="A142" s="19"/>
      <c r="B142" s="36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ht="15.75" customHeight="1">
      <c r="A143" s="19"/>
      <c r="B143" s="36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ht="15.75" customHeight="1">
      <c r="A144" s="19"/>
      <c r="B144" s="36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ht="15.75" customHeight="1">
      <c r="A145" s="19"/>
      <c r="B145" s="36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ht="15.75" customHeight="1">
      <c r="A146" s="19"/>
      <c r="B146" s="36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ht="15.75" customHeight="1">
      <c r="A147" s="19"/>
      <c r="B147" s="36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ht="15.75" customHeight="1">
      <c r="A148" s="19"/>
      <c r="B148" s="36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ht="15.75" customHeight="1">
      <c r="A149" s="19"/>
      <c r="B149" s="36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ht="15.75" customHeight="1">
      <c r="A150" s="19"/>
      <c r="B150" s="36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ht="15.75" customHeight="1">
      <c r="A151" s="19"/>
      <c r="B151" s="36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ht="15.75" customHeight="1">
      <c r="A152" s="19"/>
      <c r="B152" s="36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ht="15.75" customHeight="1">
      <c r="A153" s="19"/>
      <c r="B153" s="36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ht="15.75" customHeight="1">
      <c r="A154" s="19"/>
      <c r="B154" s="36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ht="15.75" customHeight="1">
      <c r="A155" s="19"/>
      <c r="B155" s="36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ht="15.75" customHeight="1">
      <c r="A156" s="19"/>
      <c r="B156" s="36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ht="15.75" customHeight="1">
      <c r="A157" s="19"/>
      <c r="B157" s="36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ht="15.75" customHeight="1">
      <c r="A158" s="19"/>
      <c r="B158" s="36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ht="15.75" customHeight="1">
      <c r="A159" s="19"/>
      <c r="B159" s="36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ht="15.75" customHeight="1">
      <c r="A160" s="19"/>
      <c r="B160" s="36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ht="15.75" customHeight="1">
      <c r="A161" s="19"/>
      <c r="B161" s="36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ht="15.75" customHeight="1">
      <c r="A162" s="19"/>
      <c r="B162" s="36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ht="15.75" customHeight="1">
      <c r="A163" s="19"/>
      <c r="B163" s="36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ht="15.75" customHeight="1">
      <c r="A164" s="19"/>
      <c r="B164" s="36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ht="15.75" customHeight="1">
      <c r="A165" s="19"/>
      <c r="B165" s="36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ht="15.75" customHeight="1">
      <c r="A166" s="19"/>
      <c r="B166" s="36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ht="15.75" customHeight="1">
      <c r="A167" s="19"/>
      <c r="B167" s="36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ht="15.75" customHeight="1">
      <c r="A168" s="19"/>
      <c r="B168" s="36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ht="15.75" customHeight="1">
      <c r="A169" s="19"/>
      <c r="B169" s="36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ht="15.75" customHeight="1">
      <c r="A170" s="19"/>
      <c r="B170" s="36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ht="15.75" customHeight="1">
      <c r="A171" s="19"/>
      <c r="B171" s="36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ht="15.75" customHeight="1">
      <c r="A172" s="19"/>
      <c r="B172" s="36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ht="15.75" customHeight="1">
      <c r="A173" s="19"/>
      <c r="B173" s="36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ht="15.75" customHeight="1">
      <c r="A174" s="19"/>
      <c r="B174" s="36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ht="15.75" customHeight="1">
      <c r="A175" s="19"/>
      <c r="B175" s="36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ht="15.75" customHeight="1">
      <c r="A176" s="19"/>
      <c r="B176" s="36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ht="15.75" customHeight="1">
      <c r="A177" s="19"/>
      <c r="B177" s="36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ht="15.75" customHeight="1">
      <c r="A178" s="19"/>
      <c r="B178" s="36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ht="15.75" customHeight="1">
      <c r="A179" s="19"/>
      <c r="B179" s="36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ht="15.75" customHeight="1">
      <c r="A180" s="19"/>
      <c r="B180" s="36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ht="15.75" customHeight="1">
      <c r="A181" s="19"/>
      <c r="B181" s="36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ht="15.75" customHeight="1">
      <c r="A182" s="19"/>
      <c r="B182" s="36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ht="15.75" customHeight="1">
      <c r="A183" s="19"/>
      <c r="B183" s="36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ht="15.75" customHeight="1">
      <c r="A184" s="19"/>
      <c r="B184" s="36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ht="15.75" customHeight="1">
      <c r="A185" s="19"/>
      <c r="B185" s="36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ht="15.75" customHeight="1">
      <c r="A186" s="19"/>
      <c r="B186" s="36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ht="15.75" customHeight="1">
      <c r="A187" s="19"/>
      <c r="B187" s="36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ht="15.75" customHeight="1">
      <c r="A188" s="19"/>
      <c r="B188" s="36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ht="15.75" customHeight="1">
      <c r="A189" s="19"/>
      <c r="B189" s="36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ht="15.75" customHeight="1">
      <c r="A190" s="19"/>
      <c r="B190" s="36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ht="15.75" customHeight="1">
      <c r="A191" s="19"/>
      <c r="B191" s="36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ht="15.75" customHeight="1">
      <c r="A192" s="19"/>
      <c r="B192" s="36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ht="15.75" customHeight="1">
      <c r="A193" s="19"/>
      <c r="B193" s="36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ht="15.75" customHeight="1">
      <c r="A194" s="19"/>
      <c r="B194" s="36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ht="15.75" customHeight="1">
      <c r="A195" s="19"/>
      <c r="B195" s="36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ht="15.75" customHeight="1">
      <c r="A196" s="19"/>
      <c r="B196" s="36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ht="15.75" customHeight="1">
      <c r="A197" s="19"/>
      <c r="B197" s="36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ht="15.75" customHeight="1">
      <c r="A198" s="19"/>
      <c r="B198" s="36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ht="15.75" customHeight="1">
      <c r="A199" s="19"/>
      <c r="B199" s="36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ht="15.75" customHeight="1">
      <c r="A200" s="19"/>
      <c r="B200" s="36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ht="15.75" customHeight="1">
      <c r="A201" s="19"/>
      <c r="B201" s="36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ht="15.75" customHeight="1">
      <c r="A202" s="19"/>
      <c r="B202" s="36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ht="15.75" customHeight="1">
      <c r="A203" s="19"/>
      <c r="B203" s="36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ht="15.75" customHeight="1">
      <c r="A204" s="19"/>
      <c r="B204" s="36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ht="15.75" customHeight="1">
      <c r="A205" s="19"/>
      <c r="B205" s="36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ht="15.75" customHeight="1">
      <c r="A206" s="19"/>
      <c r="B206" s="36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ht="15.75" customHeight="1">
      <c r="A207" s="19"/>
      <c r="B207" s="36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ht="15.75" customHeight="1">
      <c r="A208" s="19"/>
      <c r="B208" s="36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ht="15.75" customHeight="1">
      <c r="A209" s="19"/>
      <c r="B209" s="36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ht="15.75" customHeight="1">
      <c r="A210" s="19"/>
      <c r="B210" s="36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ht="15.75" customHeight="1">
      <c r="A211" s="19"/>
      <c r="B211" s="36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ht="15.75" customHeight="1">
      <c r="A212" s="19"/>
      <c r="B212" s="36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ht="15.75" customHeight="1">
      <c r="A213" s="19"/>
      <c r="B213" s="36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ht="15.75" customHeight="1">
      <c r="A214" s="19"/>
      <c r="B214" s="36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ht="15.75" customHeight="1">
      <c r="A215" s="19"/>
      <c r="B215" s="36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ht="15.75" customHeight="1">
      <c r="A216" s="19"/>
      <c r="B216" s="36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ht="15.75" customHeight="1">
      <c r="A217" s="19"/>
      <c r="B217" s="36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ht="15.75" customHeight="1">
      <c r="A218" s="19"/>
      <c r="B218" s="36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ht="15.75" customHeight="1">
      <c r="A219" s="19"/>
      <c r="B219" s="36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ht="15.75" customHeight="1">
      <c r="A220" s="19"/>
      <c r="B220" s="36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ht="15.75" customHeight="1">
      <c r="A221" s="19"/>
      <c r="B221" s="36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ht="15.75" customHeight="1">
      <c r="A222" s="19"/>
      <c r="B222" s="36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ht="15.75" customHeight="1">
      <c r="A223" s="19"/>
      <c r="B223" s="36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ht="15.75" customHeight="1">
      <c r="A224" s="19"/>
      <c r="B224" s="36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ht="15.75" customHeight="1">
      <c r="A225" s="19"/>
      <c r="B225" s="36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ht="15.75" customHeight="1">
      <c r="A226" s="19"/>
      <c r="B226" s="36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ht="15.75" customHeight="1">
      <c r="A227" s="19"/>
      <c r="B227" s="36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ht="15.75" customHeight="1">
      <c r="A228" s="19"/>
      <c r="B228" s="36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ht="15.75" customHeight="1">
      <c r="A229" s="19"/>
      <c r="B229" s="36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ht="15.75" customHeight="1">
      <c r="A230" s="19"/>
      <c r="B230" s="36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ht="15.75" customHeight="1">
      <c r="A231" s="19"/>
      <c r="B231" s="36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ht="15.75" customHeight="1">
      <c r="A232" s="19"/>
      <c r="B232" s="36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ht="15.75" customHeight="1">
      <c r="A233" s="19"/>
      <c r="B233" s="36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ht="15.75" customHeight="1">
      <c r="A234" s="19"/>
      <c r="B234" s="36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ht="15.75" customHeight="1">
      <c r="A235" s="19"/>
      <c r="B235" s="36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ht="15.75" customHeight="1">
      <c r="A236" s="19"/>
      <c r="B236" s="36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ht="15.75" customHeight="1">
      <c r="A237" s="19"/>
      <c r="B237" s="36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ht="15.75" customHeight="1">
      <c r="A238" s="19"/>
      <c r="B238" s="36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ht="15.75" customHeight="1">
      <c r="A239" s="19"/>
      <c r="B239" s="36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ht="15.75" customHeight="1">
      <c r="A240" s="19"/>
      <c r="B240" s="36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ht="15.75" customHeight="1">
      <c r="A241" s="19"/>
      <c r="B241" s="36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ht="15.75" customHeight="1">
      <c r="A242" s="19"/>
      <c r="B242" s="36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ht="15.75" customHeight="1">
      <c r="A243" s="19"/>
      <c r="B243" s="36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ht="15.75" customHeight="1">
      <c r="A244" s="19"/>
      <c r="B244" s="36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ht="15.75" customHeight="1">
      <c r="A245" s="19"/>
      <c r="B245" s="36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ht="15.75" customHeight="1">
      <c r="A246" s="19"/>
      <c r="B246" s="36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ht="15.75" customHeight="1">
      <c r="A247" s="19"/>
      <c r="B247" s="36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ht="15.75" customHeight="1">
      <c r="A248" s="19"/>
      <c r="B248" s="36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ht="15.75" customHeight="1">
      <c r="A249" s="19"/>
      <c r="B249" s="36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ht="15.75" customHeight="1">
      <c r="A250" s="19"/>
      <c r="B250" s="36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ht="15.75" customHeight="1">
      <c r="A251" s="19"/>
      <c r="B251" s="36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ht="15.75" customHeight="1">
      <c r="A252" s="19"/>
      <c r="B252" s="36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ht="15.75" customHeight="1">
      <c r="A253" s="19"/>
      <c r="B253" s="36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ht="15.75" customHeight="1">
      <c r="A254" s="19"/>
      <c r="B254" s="36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ht="15.75" customHeight="1">
      <c r="A255" s="19"/>
      <c r="B255" s="36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ht="15.75" customHeight="1">
      <c r="A256" s="19"/>
      <c r="B256" s="36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ht="15.75" customHeight="1">
      <c r="A257" s="19"/>
      <c r="B257" s="36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ht="15.75" customHeight="1">
      <c r="A258" s="19"/>
      <c r="B258" s="36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ht="15.75" customHeight="1">
      <c r="A259" s="19"/>
      <c r="B259" s="36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ht="15.75" customHeight="1">
      <c r="A260" s="19"/>
      <c r="B260" s="36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ht="15.75" customHeight="1">
      <c r="A261" s="19"/>
      <c r="B261" s="36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ht="15.75" customHeight="1">
      <c r="A262" s="19"/>
      <c r="B262" s="36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ht="15.75" customHeight="1">
      <c r="A263" s="19"/>
      <c r="B263" s="36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ht="15.75" customHeight="1">
      <c r="A264" s="19"/>
      <c r="B264" s="36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ht="15.75" customHeight="1">
      <c r="A265" s="19"/>
      <c r="B265" s="36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ht="15.75" customHeight="1">
      <c r="A266" s="19"/>
      <c r="B266" s="36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ht="15.75" customHeight="1">
      <c r="A267" s="19"/>
      <c r="B267" s="36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ht="15.75" customHeight="1">
      <c r="A268" s="19"/>
      <c r="B268" s="36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ht="15.75" customHeight="1">
      <c r="A269" s="19"/>
      <c r="B269" s="36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ht="15.75" customHeight="1">
      <c r="A270" s="19"/>
      <c r="B270" s="36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ht="15.75" customHeight="1">
      <c r="A271" s="19"/>
      <c r="B271" s="36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ht="15.75" customHeight="1">
      <c r="A272" s="19"/>
      <c r="B272" s="36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ht="15.75" customHeight="1">
      <c r="A273" s="19"/>
      <c r="B273" s="36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ht="15.75" customHeight="1">
      <c r="A274" s="19"/>
      <c r="B274" s="36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ht="15.75" customHeight="1">
      <c r="A275" s="19"/>
      <c r="B275" s="36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ht="15.75" customHeight="1">
      <c r="A276" s="19"/>
      <c r="B276" s="36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ht="15.75" customHeight="1">
      <c r="A277" s="19"/>
      <c r="B277" s="36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ht="15.75" customHeight="1">
      <c r="A278" s="19"/>
      <c r="B278" s="36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ht="15.75" customHeight="1">
      <c r="A279" s="19"/>
      <c r="B279" s="36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ht="15.75" customHeight="1">
      <c r="A280" s="19"/>
      <c r="B280" s="36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ht="15.75" customHeight="1">
      <c r="A281" s="19"/>
      <c r="B281" s="36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ht="15.75" customHeight="1">
      <c r="A282" s="19"/>
      <c r="B282" s="36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ht="15.75" customHeight="1">
      <c r="A283" s="19"/>
      <c r="B283" s="36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ht="15.75" customHeight="1">
      <c r="A284" s="19"/>
      <c r="B284" s="36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ht="15.75" customHeight="1">
      <c r="A285" s="19"/>
      <c r="B285" s="36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ht="15.75" customHeight="1">
      <c r="A286" s="19"/>
      <c r="B286" s="36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ht="15.75" customHeight="1">
      <c r="A287" s="19"/>
      <c r="B287" s="36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ht="15.75" customHeight="1">
      <c r="A288" s="19"/>
      <c r="B288" s="36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ht="15.75" customHeight="1">
      <c r="A289" s="19"/>
      <c r="B289" s="36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ht="15.75" customHeight="1">
      <c r="A290" s="19"/>
      <c r="B290" s="36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ht="15.75" customHeight="1">
      <c r="A291" s="19"/>
      <c r="B291" s="36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ht="15.75" customHeight="1">
      <c r="A292" s="19"/>
      <c r="B292" s="36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ht="15.75" customHeight="1">
      <c r="A293" s="19"/>
      <c r="B293" s="36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ht="15.75" customHeight="1">
      <c r="A294" s="19"/>
      <c r="B294" s="36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ht="15.75" customHeight="1">
      <c r="A295" s="19"/>
      <c r="B295" s="36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ht="15.75" customHeight="1">
      <c r="A296" s="19"/>
      <c r="B296" s="36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ht="15.75" customHeight="1">
      <c r="A297" s="19"/>
      <c r="B297" s="36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ht="15.75" customHeight="1">
      <c r="A298" s="19"/>
      <c r="B298" s="36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ht="15.75" customHeight="1">
      <c r="A299" s="19"/>
      <c r="B299" s="36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ht="15.75" customHeight="1">
      <c r="A300" s="19"/>
      <c r="B300" s="36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ht="15.75" customHeight="1">
      <c r="A301" s="19"/>
      <c r="B301" s="36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ht="15.75" customHeight="1">
      <c r="A302" s="19"/>
      <c r="B302" s="36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ht="15.75" customHeight="1">
      <c r="A303" s="19"/>
      <c r="B303" s="36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ht="15.75" customHeight="1">
      <c r="A304" s="19"/>
      <c r="B304" s="36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ht="15.75" customHeight="1">
      <c r="A305" s="19"/>
      <c r="B305" s="36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ht="15.75" customHeight="1">
      <c r="A306" s="19"/>
      <c r="B306" s="36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ht="15.75" customHeight="1">
      <c r="A307" s="19"/>
      <c r="B307" s="36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ht="15.75" customHeight="1">
      <c r="A308" s="19"/>
      <c r="B308" s="36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ht="15.75" customHeight="1">
      <c r="A309" s="19"/>
      <c r="B309" s="36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ht="15.75" customHeight="1">
      <c r="A310" s="19"/>
      <c r="B310" s="36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ht="15.75" customHeight="1">
      <c r="A311" s="19"/>
      <c r="B311" s="36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ht="15.75" customHeight="1">
      <c r="A312" s="19"/>
      <c r="B312" s="36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ht="15.75" customHeight="1">
      <c r="A313" s="19"/>
      <c r="B313" s="36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ht="15.75" customHeight="1">
      <c r="A314" s="19"/>
      <c r="B314" s="36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ht="15.75" customHeight="1">
      <c r="A315" s="19"/>
      <c r="B315" s="36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ht="15.75" customHeight="1">
      <c r="A316" s="19"/>
      <c r="B316" s="36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ht="15.75" customHeight="1">
      <c r="A317" s="19"/>
      <c r="B317" s="36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ht="15.75" customHeight="1">
      <c r="A318" s="19"/>
      <c r="B318" s="36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ht="15.75" customHeight="1">
      <c r="A319" s="19"/>
      <c r="B319" s="36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ht="15.75" customHeight="1">
      <c r="A320" s="19"/>
      <c r="B320" s="36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ht="15.75" customHeight="1">
      <c r="A321" s="19"/>
      <c r="B321" s="36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ht="15.75" customHeight="1">
      <c r="A322" s="19"/>
      <c r="B322" s="36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ht="15.75" customHeight="1">
      <c r="A323" s="19"/>
      <c r="B323" s="36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ht="15.75" customHeight="1">
      <c r="A324" s="19"/>
      <c r="B324" s="36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ht="15.75" customHeight="1">
      <c r="A325" s="19"/>
      <c r="B325" s="36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ht="15.75" customHeight="1">
      <c r="A326" s="19"/>
      <c r="B326" s="36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ht="15.75" customHeight="1">
      <c r="A327" s="19"/>
      <c r="B327" s="36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ht="15.75" customHeight="1">
      <c r="A328" s="19"/>
      <c r="B328" s="36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ht="15.75" customHeight="1">
      <c r="A329" s="19"/>
      <c r="B329" s="36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ht="15.75" customHeight="1">
      <c r="A330" s="19"/>
      <c r="B330" s="36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ht="15.75" customHeight="1">
      <c r="A331" s="19"/>
      <c r="B331" s="36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ht="15.75" customHeight="1">
      <c r="A332" s="19"/>
      <c r="B332" s="36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ht="15.75" customHeight="1">
      <c r="A333" s="19"/>
      <c r="B333" s="36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ht="15.75" customHeight="1">
      <c r="A334" s="19"/>
      <c r="B334" s="36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ht="15.75" customHeight="1">
      <c r="A335" s="19"/>
      <c r="B335" s="36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ht="15.75" customHeight="1">
      <c r="A336" s="19"/>
      <c r="B336" s="36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ht="15.75" customHeight="1">
      <c r="A337" s="19"/>
      <c r="B337" s="36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ht="15.75" customHeight="1">
      <c r="A338" s="19"/>
      <c r="B338" s="36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ht="15.75" customHeight="1">
      <c r="A339" s="19"/>
      <c r="B339" s="36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ht="15.75" customHeight="1">
      <c r="A340" s="19"/>
      <c r="B340" s="36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ht="15.75" customHeight="1">
      <c r="A341" s="19"/>
      <c r="B341" s="36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ht="15.75" customHeight="1">
      <c r="A342" s="19"/>
      <c r="B342" s="36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ht="15.75" customHeight="1">
      <c r="A343" s="19"/>
      <c r="B343" s="36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ht="15.75" customHeight="1">
      <c r="A344" s="19"/>
      <c r="B344" s="36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ht="15.75" customHeight="1">
      <c r="A345" s="19"/>
      <c r="B345" s="36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ht="15.75" customHeight="1">
      <c r="A346" s="19"/>
      <c r="B346" s="36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ht="15.75" customHeight="1">
      <c r="A347" s="19"/>
      <c r="B347" s="36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ht="15.75" customHeight="1">
      <c r="A348" s="19"/>
      <c r="B348" s="36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ht="15.75" customHeight="1">
      <c r="A349" s="19"/>
      <c r="B349" s="36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ht="15.75" customHeight="1">
      <c r="A350" s="19"/>
      <c r="B350" s="36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ht="15.75" customHeight="1">
      <c r="A351" s="19"/>
      <c r="B351" s="36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ht="15.75" customHeight="1">
      <c r="A352" s="19"/>
      <c r="B352" s="36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ht="15.75" customHeight="1">
      <c r="A353" s="19"/>
      <c r="B353" s="36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ht="15.75" customHeight="1">
      <c r="A354" s="19"/>
      <c r="B354" s="36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ht="15.75" customHeight="1">
      <c r="A355" s="19"/>
      <c r="B355" s="36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ht="15.75" customHeight="1">
      <c r="A356" s="19"/>
      <c r="B356" s="36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ht="15.75" customHeight="1">
      <c r="A357" s="19"/>
      <c r="B357" s="36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ht="15.75" customHeight="1">
      <c r="A358" s="19"/>
      <c r="B358" s="36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ht="15.75" customHeight="1">
      <c r="A359" s="19"/>
      <c r="B359" s="36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ht="15.75" customHeight="1">
      <c r="A360" s="19"/>
      <c r="B360" s="36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ht="15.75" customHeight="1">
      <c r="A361" s="19"/>
      <c r="B361" s="36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ht="15.75" customHeight="1">
      <c r="A362" s="19"/>
      <c r="B362" s="36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ht="15.75" customHeight="1">
      <c r="A363" s="19"/>
      <c r="B363" s="36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ht="15.75" customHeight="1">
      <c r="A364" s="19"/>
      <c r="B364" s="36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ht="15.75" customHeight="1">
      <c r="A365" s="19"/>
      <c r="B365" s="36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ht="15.75" customHeight="1">
      <c r="A366" s="19"/>
      <c r="B366" s="36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ht="15.75" customHeight="1">
      <c r="A367" s="19"/>
      <c r="B367" s="36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ht="15.75" customHeight="1">
      <c r="A368" s="19"/>
      <c r="B368" s="36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ht="15.75" customHeight="1">
      <c r="A369" s="19"/>
      <c r="B369" s="36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ht="15.75" customHeight="1">
      <c r="A370" s="19"/>
      <c r="B370" s="36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ht="15.75" customHeight="1">
      <c r="A371" s="19"/>
      <c r="B371" s="36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ht="15.75" customHeight="1">
      <c r="A372" s="19"/>
      <c r="B372" s="36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ht="15.75" customHeight="1">
      <c r="A373" s="19"/>
      <c r="B373" s="36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ht="15.75" customHeight="1">
      <c r="A374" s="19"/>
      <c r="B374" s="36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ht="15.75" customHeight="1">
      <c r="A375" s="19"/>
      <c r="B375" s="36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ht="15.75" customHeight="1">
      <c r="A376" s="19"/>
      <c r="B376" s="36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ht="15.75" customHeight="1">
      <c r="A377" s="19"/>
      <c r="B377" s="36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ht="15.75" customHeight="1">
      <c r="A378" s="19"/>
      <c r="B378" s="36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ht="15.75" customHeight="1">
      <c r="A379" s="19"/>
      <c r="B379" s="36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ht="15.75" customHeight="1">
      <c r="A380" s="19"/>
      <c r="B380" s="36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ht="15.75" customHeight="1">
      <c r="A381" s="19"/>
      <c r="B381" s="36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ht="15.75" customHeight="1">
      <c r="A382" s="19"/>
      <c r="B382" s="36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ht="15.75" customHeight="1">
      <c r="A383" s="19"/>
      <c r="B383" s="36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ht="15.75" customHeight="1">
      <c r="A384" s="19"/>
      <c r="B384" s="36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ht="15.75" customHeight="1">
      <c r="A385" s="19"/>
      <c r="B385" s="36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ht="15.75" customHeight="1">
      <c r="A386" s="19"/>
      <c r="B386" s="36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ht="15.75" customHeight="1">
      <c r="A387" s="19"/>
      <c r="B387" s="36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ht="15.75" customHeight="1">
      <c r="A388" s="19"/>
      <c r="B388" s="36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ht="15.75" customHeight="1">
      <c r="A389" s="19"/>
      <c r="B389" s="36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ht="15.75" customHeight="1">
      <c r="A390" s="19"/>
      <c r="B390" s="36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ht="15.75" customHeight="1">
      <c r="A391" s="19"/>
      <c r="B391" s="36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ht="15.75" customHeight="1">
      <c r="A392" s="19"/>
      <c r="B392" s="36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ht="15.75" customHeight="1">
      <c r="A393" s="19"/>
      <c r="B393" s="36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ht="15.75" customHeight="1">
      <c r="A394" s="19"/>
      <c r="B394" s="36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ht="15.75" customHeight="1">
      <c r="A395" s="19"/>
      <c r="B395" s="36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ht="15.75" customHeight="1">
      <c r="A396" s="19"/>
      <c r="B396" s="36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ht="15.75" customHeight="1">
      <c r="A397" s="19"/>
      <c r="B397" s="36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ht="15.75" customHeight="1">
      <c r="A398" s="19"/>
      <c r="B398" s="36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ht="15.75" customHeight="1">
      <c r="A399" s="19"/>
      <c r="B399" s="36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ht="15.75" customHeight="1">
      <c r="A400" s="19"/>
      <c r="B400" s="36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ht="15.75" customHeight="1">
      <c r="A401" s="19"/>
      <c r="B401" s="36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ht="15.75" customHeight="1">
      <c r="A402" s="19"/>
      <c r="B402" s="36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ht="15.75" customHeight="1">
      <c r="A403" s="19"/>
      <c r="B403" s="36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ht="15.75" customHeight="1">
      <c r="A404" s="19"/>
      <c r="B404" s="36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ht="15.75" customHeight="1">
      <c r="A405" s="19"/>
      <c r="B405" s="36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ht="15.75" customHeight="1">
      <c r="A406" s="19"/>
      <c r="B406" s="36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ht="15.75" customHeight="1">
      <c r="A407" s="19"/>
      <c r="B407" s="36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ht="15.75" customHeight="1">
      <c r="A408" s="19"/>
      <c r="B408" s="36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ht="15.75" customHeight="1">
      <c r="A409" s="19"/>
      <c r="B409" s="36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ht="15.75" customHeight="1">
      <c r="A410" s="19"/>
      <c r="B410" s="36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ht="15.75" customHeight="1">
      <c r="A411" s="19"/>
      <c r="B411" s="36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ht="15.75" customHeight="1">
      <c r="A412" s="19"/>
      <c r="B412" s="36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ht="15.75" customHeight="1">
      <c r="A413" s="19"/>
      <c r="B413" s="36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ht="15.75" customHeight="1">
      <c r="A414" s="19"/>
      <c r="B414" s="36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ht="15.75" customHeight="1">
      <c r="A415" s="19"/>
      <c r="B415" s="36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ht="15.75" customHeight="1">
      <c r="A416" s="19"/>
      <c r="B416" s="36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ht="15.75" customHeight="1">
      <c r="A417" s="19"/>
      <c r="B417" s="36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ht="15.75" customHeight="1">
      <c r="A418" s="19"/>
      <c r="B418" s="36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ht="15.75" customHeight="1">
      <c r="A419" s="19"/>
      <c r="B419" s="36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ht="15.75" customHeight="1">
      <c r="A420" s="19"/>
      <c r="B420" s="36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ht="15.75" customHeight="1">
      <c r="A421" s="19"/>
      <c r="B421" s="36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ht="15.75" customHeight="1">
      <c r="A422" s="19"/>
      <c r="B422" s="36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ht="15.75" customHeight="1">
      <c r="A423" s="19"/>
      <c r="B423" s="36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ht="15.75" customHeight="1">
      <c r="A424" s="19"/>
      <c r="B424" s="36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ht="15.75" customHeight="1">
      <c r="A425" s="19"/>
      <c r="B425" s="36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ht="15.75" customHeight="1">
      <c r="A426" s="19"/>
      <c r="B426" s="36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ht="15.75" customHeight="1">
      <c r="A427" s="19"/>
      <c r="B427" s="36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ht="15.75" customHeight="1">
      <c r="A428" s="19"/>
      <c r="B428" s="36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ht="15.75" customHeight="1">
      <c r="A429" s="19"/>
      <c r="B429" s="36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ht="15.75" customHeight="1">
      <c r="A430" s="19"/>
      <c r="B430" s="36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ht="15.75" customHeight="1">
      <c r="A431" s="19"/>
      <c r="B431" s="36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ht="15.75" customHeight="1">
      <c r="A432" s="19"/>
      <c r="B432" s="36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ht="15.75" customHeight="1">
      <c r="A433" s="19"/>
      <c r="B433" s="36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ht="15.75" customHeight="1">
      <c r="A434" s="19"/>
      <c r="B434" s="36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ht="15.75" customHeight="1">
      <c r="A435" s="19"/>
      <c r="B435" s="36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ht="15.75" customHeight="1">
      <c r="A436" s="19"/>
      <c r="B436" s="36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ht="15.75" customHeight="1">
      <c r="A437" s="19"/>
      <c r="B437" s="36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ht="15.75" customHeight="1">
      <c r="A438" s="19"/>
      <c r="B438" s="36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ht="15.75" customHeight="1">
      <c r="A439" s="19"/>
      <c r="B439" s="36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ht="15.75" customHeight="1">
      <c r="A440" s="19"/>
      <c r="B440" s="36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ht="15.75" customHeight="1">
      <c r="A441" s="19"/>
      <c r="B441" s="36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ht="15.75" customHeight="1">
      <c r="A442" s="19"/>
      <c r="B442" s="36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ht="15.75" customHeight="1">
      <c r="A443" s="19"/>
      <c r="B443" s="36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ht="15.75" customHeight="1">
      <c r="A444" s="19"/>
      <c r="B444" s="36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ht="15.75" customHeight="1">
      <c r="A445" s="19"/>
      <c r="B445" s="36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ht="15.75" customHeight="1">
      <c r="A446" s="19"/>
      <c r="B446" s="36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ht="15.75" customHeight="1">
      <c r="A447" s="19"/>
      <c r="B447" s="36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ht="15.75" customHeight="1">
      <c r="A448" s="19"/>
      <c r="B448" s="36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ht="15.75" customHeight="1">
      <c r="A449" s="19"/>
      <c r="B449" s="36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ht="15.75" customHeight="1">
      <c r="A450" s="19"/>
      <c r="B450" s="36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ht="15.75" customHeight="1">
      <c r="A451" s="19"/>
      <c r="B451" s="36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ht="15.75" customHeight="1">
      <c r="A452" s="19"/>
      <c r="B452" s="36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ht="15.75" customHeight="1">
      <c r="A453" s="19"/>
      <c r="B453" s="36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ht="15.75" customHeight="1">
      <c r="A454" s="19"/>
      <c r="B454" s="36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ht="15.75" customHeight="1">
      <c r="A455" s="19"/>
      <c r="B455" s="36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ht="15.75" customHeight="1">
      <c r="A456" s="19"/>
      <c r="B456" s="36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ht="15.75" customHeight="1">
      <c r="A457" s="19"/>
      <c r="B457" s="36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ht="15.75" customHeight="1">
      <c r="A458" s="19"/>
      <c r="B458" s="36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ht="15.75" customHeight="1">
      <c r="A459" s="19"/>
      <c r="B459" s="36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ht="15.75" customHeight="1">
      <c r="A460" s="19"/>
      <c r="B460" s="36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ht="15.75" customHeight="1">
      <c r="A461" s="19"/>
      <c r="B461" s="36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ht="15.75" customHeight="1">
      <c r="A462" s="19"/>
      <c r="B462" s="36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ht="15.75" customHeight="1">
      <c r="A463" s="19"/>
      <c r="B463" s="36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ht="15.75" customHeight="1">
      <c r="A464" s="19"/>
      <c r="B464" s="36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ht="15.75" customHeight="1">
      <c r="A465" s="19"/>
      <c r="B465" s="36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ht="15.75" customHeight="1">
      <c r="A466" s="19"/>
      <c r="B466" s="36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ht="15.75" customHeight="1">
      <c r="A467" s="19"/>
      <c r="B467" s="36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ht="15.75" customHeight="1">
      <c r="A468" s="19"/>
      <c r="B468" s="36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ht="15.75" customHeight="1">
      <c r="A469" s="19"/>
      <c r="B469" s="36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ht="15.75" customHeight="1">
      <c r="A470" s="19"/>
      <c r="B470" s="36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ht="15.75" customHeight="1">
      <c r="A471" s="19"/>
      <c r="B471" s="36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ht="15.75" customHeight="1">
      <c r="A472" s="19"/>
      <c r="B472" s="36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ht="15.75" customHeight="1">
      <c r="A473" s="19"/>
      <c r="B473" s="36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ht="15.75" customHeight="1">
      <c r="A474" s="19"/>
      <c r="B474" s="36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ht="15.75" customHeight="1">
      <c r="A475" s="19"/>
      <c r="B475" s="36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ht="15.75" customHeight="1">
      <c r="A476" s="19"/>
      <c r="B476" s="36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ht="15.75" customHeight="1">
      <c r="A477" s="19"/>
      <c r="B477" s="36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ht="15.75" customHeight="1">
      <c r="A478" s="19"/>
      <c r="B478" s="36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ht="15.75" customHeight="1">
      <c r="A479" s="19"/>
      <c r="B479" s="36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ht="15.75" customHeight="1">
      <c r="A480" s="19"/>
      <c r="B480" s="36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ht="15.75" customHeight="1">
      <c r="A481" s="19"/>
      <c r="B481" s="36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ht="15.75" customHeight="1">
      <c r="A482" s="19"/>
      <c r="B482" s="36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ht="15.75" customHeight="1">
      <c r="A483" s="19"/>
      <c r="B483" s="36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ht="15.75" customHeight="1">
      <c r="A484" s="19"/>
      <c r="B484" s="36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ht="15.75" customHeight="1">
      <c r="A485" s="19"/>
      <c r="B485" s="36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ht="15.75" customHeight="1">
      <c r="A486" s="19"/>
      <c r="B486" s="36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ht="15.75" customHeight="1">
      <c r="A487" s="19"/>
      <c r="B487" s="36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ht="15.75" customHeight="1">
      <c r="A488" s="19"/>
      <c r="B488" s="36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ht="15.75" customHeight="1">
      <c r="A489" s="19"/>
      <c r="B489" s="36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ht="15.75" customHeight="1">
      <c r="A490" s="19"/>
      <c r="B490" s="36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ht="15.75" customHeight="1">
      <c r="A491" s="19"/>
      <c r="B491" s="36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ht="15.75" customHeight="1">
      <c r="A492" s="19"/>
      <c r="B492" s="36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ht="15.75" customHeight="1">
      <c r="A493" s="19"/>
      <c r="B493" s="36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ht="15.75" customHeight="1">
      <c r="A494" s="19"/>
      <c r="B494" s="36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ht="15.75" customHeight="1">
      <c r="A495" s="19"/>
      <c r="B495" s="36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ht="15.75" customHeight="1">
      <c r="A496" s="19"/>
      <c r="B496" s="36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ht="15.75" customHeight="1">
      <c r="A497" s="19"/>
      <c r="B497" s="36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ht="15.75" customHeight="1">
      <c r="A498" s="19"/>
      <c r="B498" s="36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ht="15.75" customHeight="1">
      <c r="A499" s="19"/>
      <c r="B499" s="36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ht="15.75" customHeight="1">
      <c r="A500" s="19"/>
      <c r="B500" s="36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ht="15.75" customHeight="1">
      <c r="A501" s="19"/>
      <c r="B501" s="36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ht="15.75" customHeight="1">
      <c r="A502" s="19"/>
      <c r="B502" s="36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ht="15.75" customHeight="1">
      <c r="A503" s="19"/>
      <c r="B503" s="36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ht="15.75" customHeight="1">
      <c r="A504" s="19"/>
      <c r="B504" s="36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ht="15.75" customHeight="1">
      <c r="A505" s="19"/>
      <c r="B505" s="36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ht="15.75" customHeight="1">
      <c r="A506" s="19"/>
      <c r="B506" s="36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ht="15.75" customHeight="1">
      <c r="A507" s="19"/>
      <c r="B507" s="36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ht="15.75" customHeight="1">
      <c r="A508" s="19"/>
      <c r="B508" s="36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ht="15.75" customHeight="1">
      <c r="A509" s="19"/>
      <c r="B509" s="36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ht="15.75" customHeight="1">
      <c r="A510" s="19"/>
      <c r="B510" s="36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ht="15.75" customHeight="1">
      <c r="A511" s="19"/>
      <c r="B511" s="36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ht="15.75" customHeight="1">
      <c r="A512" s="19"/>
      <c r="B512" s="36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ht="15.75" customHeight="1">
      <c r="A513" s="19"/>
      <c r="B513" s="36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ht="15.75" customHeight="1">
      <c r="A514" s="19"/>
      <c r="B514" s="36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ht="15.75" customHeight="1">
      <c r="A515" s="19"/>
      <c r="B515" s="36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ht="15.75" customHeight="1">
      <c r="A516" s="19"/>
      <c r="B516" s="36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ht="15.75" customHeight="1">
      <c r="A517" s="19"/>
      <c r="B517" s="36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ht="15.75" customHeight="1">
      <c r="A518" s="19"/>
      <c r="B518" s="36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ht="15.75" customHeight="1">
      <c r="A519" s="19"/>
      <c r="B519" s="36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ht="15.75" customHeight="1">
      <c r="A520" s="19"/>
      <c r="B520" s="36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ht="15.75" customHeight="1">
      <c r="A521" s="19"/>
      <c r="B521" s="36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ht="15.75" customHeight="1">
      <c r="A522" s="19"/>
      <c r="B522" s="36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ht="15.75" customHeight="1">
      <c r="A523" s="19"/>
      <c r="B523" s="36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ht="15.75" customHeight="1">
      <c r="A524" s="19"/>
      <c r="B524" s="36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ht="15.75" customHeight="1">
      <c r="A525" s="19"/>
      <c r="B525" s="36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ht="15.75" customHeight="1">
      <c r="A526" s="19"/>
      <c r="B526" s="36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ht="15.75" customHeight="1">
      <c r="A527" s="19"/>
      <c r="B527" s="36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ht="15.75" customHeight="1">
      <c r="A528" s="19"/>
      <c r="B528" s="36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ht="15.75" customHeight="1">
      <c r="A529" s="19"/>
      <c r="B529" s="36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ht="15.75" customHeight="1">
      <c r="A530" s="19"/>
      <c r="B530" s="36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ht="15.75" customHeight="1">
      <c r="A531" s="19"/>
      <c r="B531" s="36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ht="15.75" customHeight="1">
      <c r="A532" s="19"/>
      <c r="B532" s="36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ht="15.75" customHeight="1">
      <c r="A533" s="19"/>
      <c r="B533" s="36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ht="15.75" customHeight="1">
      <c r="A534" s="19"/>
      <c r="B534" s="36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ht="15.75" customHeight="1">
      <c r="A535" s="19"/>
      <c r="B535" s="36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ht="15.75" customHeight="1">
      <c r="A536" s="19"/>
      <c r="B536" s="36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ht="15.75" customHeight="1">
      <c r="A537" s="19"/>
      <c r="B537" s="36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ht="15.75" customHeight="1">
      <c r="A538" s="19"/>
      <c r="B538" s="36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ht="15.75" customHeight="1">
      <c r="A539" s="19"/>
      <c r="B539" s="36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ht="15.75" customHeight="1">
      <c r="A540" s="19"/>
      <c r="B540" s="36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ht="15.75" customHeight="1">
      <c r="A541" s="19"/>
      <c r="B541" s="36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ht="15.75" customHeight="1">
      <c r="A542" s="19"/>
      <c r="B542" s="36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ht="15.75" customHeight="1">
      <c r="A543" s="19"/>
      <c r="B543" s="36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ht="15.75" customHeight="1">
      <c r="A544" s="19"/>
      <c r="B544" s="36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ht="15.75" customHeight="1">
      <c r="A545" s="19"/>
      <c r="B545" s="36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ht="15.75" customHeight="1">
      <c r="A546" s="19"/>
      <c r="B546" s="36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ht="15.75" customHeight="1">
      <c r="A547" s="19"/>
      <c r="B547" s="36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ht="15.75" customHeight="1">
      <c r="A548" s="19"/>
      <c r="B548" s="36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ht="15.75" customHeight="1">
      <c r="A549" s="19"/>
      <c r="B549" s="36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ht="15.75" customHeight="1">
      <c r="A550" s="19"/>
      <c r="B550" s="36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ht="15.75" customHeight="1">
      <c r="A551" s="19"/>
      <c r="B551" s="36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ht="15.75" customHeight="1">
      <c r="A552" s="19"/>
      <c r="B552" s="36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ht="15.75" customHeight="1">
      <c r="A553" s="19"/>
      <c r="B553" s="36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ht="15.75" customHeight="1">
      <c r="A554" s="19"/>
      <c r="B554" s="36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ht="15.75" customHeight="1">
      <c r="A555" s="19"/>
      <c r="B555" s="36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ht="15.75" customHeight="1">
      <c r="A556" s="19"/>
      <c r="B556" s="36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ht="15.75" customHeight="1">
      <c r="A557" s="19"/>
      <c r="B557" s="36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ht="15.75" customHeight="1">
      <c r="A558" s="19"/>
      <c r="B558" s="36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ht="15.75" customHeight="1">
      <c r="A559" s="19"/>
      <c r="B559" s="36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ht="15.75" customHeight="1">
      <c r="A560" s="19"/>
      <c r="B560" s="36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ht="15.75" customHeight="1">
      <c r="A561" s="19"/>
      <c r="B561" s="36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ht="15.75" customHeight="1">
      <c r="A562" s="19"/>
      <c r="B562" s="36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ht="15.75" customHeight="1">
      <c r="A563" s="19"/>
      <c r="B563" s="36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ht="15.75" customHeight="1">
      <c r="A564" s="19"/>
      <c r="B564" s="36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ht="15.75" customHeight="1">
      <c r="A565" s="19"/>
      <c r="B565" s="36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ht="15.75" customHeight="1">
      <c r="A566" s="19"/>
      <c r="B566" s="36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ht="15.75" customHeight="1">
      <c r="A567" s="19"/>
      <c r="B567" s="36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ht="15.75" customHeight="1">
      <c r="A568" s="19"/>
      <c r="B568" s="36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ht="15.75" customHeight="1">
      <c r="A569" s="19"/>
      <c r="B569" s="36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ht="15.75" customHeight="1">
      <c r="A570" s="19"/>
      <c r="B570" s="36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ht="15.75" customHeight="1">
      <c r="A571" s="19"/>
      <c r="B571" s="36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ht="15.75" customHeight="1">
      <c r="A572" s="19"/>
      <c r="B572" s="36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ht="15.75" customHeight="1">
      <c r="A573" s="19"/>
      <c r="B573" s="36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ht="15.75" customHeight="1">
      <c r="A574" s="19"/>
      <c r="B574" s="36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ht="15.75" customHeight="1">
      <c r="A575" s="19"/>
      <c r="B575" s="36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ht="15.75" customHeight="1">
      <c r="A576" s="19"/>
      <c r="B576" s="36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ht="15.75" customHeight="1">
      <c r="A577" s="19"/>
      <c r="B577" s="36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ht="15.75" customHeight="1">
      <c r="A578" s="19"/>
      <c r="B578" s="36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ht="15.75" customHeight="1">
      <c r="A579" s="19"/>
      <c r="B579" s="36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ht="15.75" customHeight="1">
      <c r="A580" s="19"/>
      <c r="B580" s="36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ht="15.75" customHeight="1">
      <c r="A581" s="19"/>
      <c r="B581" s="36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ht="15.75" customHeight="1">
      <c r="A582" s="19"/>
      <c r="B582" s="36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ht="15.75" customHeight="1">
      <c r="A583" s="19"/>
      <c r="B583" s="36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ht="15.75" customHeight="1">
      <c r="A584" s="19"/>
      <c r="B584" s="36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ht="15.75" customHeight="1">
      <c r="A585" s="19"/>
      <c r="B585" s="36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ht="15.75" customHeight="1">
      <c r="A586" s="19"/>
      <c r="B586" s="36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ht="15.75" customHeight="1">
      <c r="A587" s="19"/>
      <c r="B587" s="36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ht="15.75" customHeight="1">
      <c r="A588" s="19"/>
      <c r="B588" s="36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ht="15.75" customHeight="1">
      <c r="A589" s="19"/>
      <c r="B589" s="36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ht="15.75" customHeight="1">
      <c r="A590" s="19"/>
      <c r="B590" s="36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ht="15.75" customHeight="1">
      <c r="A591" s="19"/>
      <c r="B591" s="36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ht="15.75" customHeight="1">
      <c r="A592" s="19"/>
      <c r="B592" s="36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ht="15.75" customHeight="1">
      <c r="A593" s="19"/>
      <c r="B593" s="36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ht="15.75" customHeight="1">
      <c r="A594" s="19"/>
      <c r="B594" s="36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ht="15.75" customHeight="1">
      <c r="A595" s="19"/>
      <c r="B595" s="36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ht="15.75" customHeight="1">
      <c r="A596" s="19"/>
      <c r="B596" s="36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ht="15.75" customHeight="1">
      <c r="A597" s="19"/>
      <c r="B597" s="36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ht="15.75" customHeight="1">
      <c r="A598" s="19"/>
      <c r="B598" s="36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ht="15.75" customHeight="1">
      <c r="A599" s="19"/>
      <c r="B599" s="36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ht="15.75" customHeight="1">
      <c r="A600" s="19"/>
      <c r="B600" s="36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ht="15.75" customHeight="1">
      <c r="A601" s="19"/>
      <c r="B601" s="36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ht="15.75" customHeight="1">
      <c r="A602" s="19"/>
      <c r="B602" s="36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ht="15.75" customHeight="1">
      <c r="A603" s="19"/>
      <c r="B603" s="36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ht="15.75" customHeight="1">
      <c r="A604" s="19"/>
      <c r="B604" s="36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ht="15.75" customHeight="1">
      <c r="A605" s="19"/>
      <c r="B605" s="36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ht="15.75" customHeight="1">
      <c r="A606" s="19"/>
      <c r="B606" s="36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ht="15.75" customHeight="1">
      <c r="A607" s="19"/>
      <c r="B607" s="36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ht="15.75" customHeight="1">
      <c r="A608" s="19"/>
      <c r="B608" s="36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ht="15.75" customHeight="1">
      <c r="A609" s="19"/>
      <c r="B609" s="36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ht="15.75" customHeight="1">
      <c r="A610" s="19"/>
      <c r="B610" s="36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ht="15.75" customHeight="1">
      <c r="A611" s="19"/>
      <c r="B611" s="36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ht="15.75" customHeight="1">
      <c r="A612" s="19"/>
      <c r="B612" s="36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ht="15.75" customHeight="1">
      <c r="A613" s="19"/>
      <c r="B613" s="36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ht="15.75" customHeight="1">
      <c r="A614" s="19"/>
      <c r="B614" s="36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ht="15.75" customHeight="1">
      <c r="A615" s="19"/>
      <c r="B615" s="36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ht="15.75" customHeight="1">
      <c r="A616" s="19"/>
      <c r="B616" s="36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ht="15.75" customHeight="1">
      <c r="A617" s="19"/>
      <c r="B617" s="36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ht="15.75" customHeight="1">
      <c r="A618" s="19"/>
      <c r="B618" s="36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ht="15.75" customHeight="1">
      <c r="A619" s="19"/>
      <c r="B619" s="36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ht="15.75" customHeight="1">
      <c r="A620" s="19"/>
      <c r="B620" s="36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ht="15.75" customHeight="1">
      <c r="A621" s="19"/>
      <c r="B621" s="36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ht="15.75" customHeight="1">
      <c r="A622" s="19"/>
      <c r="B622" s="36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ht="15.75" customHeight="1">
      <c r="A623" s="19"/>
      <c r="B623" s="36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ht="15.75" customHeight="1">
      <c r="A624" s="19"/>
      <c r="B624" s="36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ht="15.75" customHeight="1">
      <c r="A625" s="19"/>
      <c r="B625" s="36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ht="15.75" customHeight="1">
      <c r="A626" s="19"/>
      <c r="B626" s="36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ht="15.75" customHeight="1">
      <c r="A627" s="19"/>
      <c r="B627" s="36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ht="15.75" customHeight="1">
      <c r="A628" s="19"/>
      <c r="B628" s="36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ht="15.75" customHeight="1">
      <c r="A629" s="19"/>
      <c r="B629" s="36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ht="15.75" customHeight="1">
      <c r="A630" s="19"/>
      <c r="B630" s="36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ht="15.75" customHeight="1">
      <c r="A631" s="19"/>
      <c r="B631" s="36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ht="15.75" customHeight="1">
      <c r="A632" s="19"/>
      <c r="B632" s="36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ht="15.75" customHeight="1">
      <c r="A633" s="19"/>
      <c r="B633" s="36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ht="15.75" customHeight="1">
      <c r="A634" s="19"/>
      <c r="B634" s="36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ht="15.75" customHeight="1">
      <c r="A635" s="19"/>
      <c r="B635" s="36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ht="15.75" customHeight="1">
      <c r="A636" s="19"/>
      <c r="B636" s="36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ht="15.75" customHeight="1">
      <c r="A637" s="19"/>
      <c r="B637" s="36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ht="15.75" customHeight="1">
      <c r="A638" s="19"/>
      <c r="B638" s="36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ht="15.75" customHeight="1">
      <c r="A639" s="19"/>
      <c r="B639" s="36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ht="15.75" customHeight="1">
      <c r="A640" s="19"/>
      <c r="B640" s="36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ht="15.75" customHeight="1">
      <c r="A641" s="19"/>
      <c r="B641" s="36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ht="15.75" customHeight="1">
      <c r="A642" s="19"/>
      <c r="B642" s="36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ht="15.75" customHeight="1">
      <c r="A643" s="19"/>
      <c r="B643" s="36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ht="15.75" customHeight="1">
      <c r="A644" s="19"/>
      <c r="B644" s="36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ht="15.75" customHeight="1">
      <c r="A645" s="19"/>
      <c r="B645" s="36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ht="15.75" customHeight="1">
      <c r="A646" s="19"/>
      <c r="B646" s="36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ht="15.75" customHeight="1">
      <c r="A647" s="19"/>
      <c r="B647" s="36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ht="15.75" customHeight="1">
      <c r="A648" s="19"/>
      <c r="B648" s="36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ht="15.75" customHeight="1">
      <c r="A649" s="19"/>
      <c r="B649" s="36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ht="15.75" customHeight="1">
      <c r="A650" s="19"/>
      <c r="B650" s="36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ht="15.75" customHeight="1">
      <c r="A651" s="19"/>
      <c r="B651" s="36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ht="15.75" customHeight="1">
      <c r="A652" s="19"/>
      <c r="B652" s="36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ht="15.75" customHeight="1">
      <c r="A653" s="19"/>
      <c r="B653" s="36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ht="15.75" customHeight="1">
      <c r="A654" s="19"/>
      <c r="B654" s="36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ht="15.75" customHeight="1">
      <c r="A655" s="19"/>
      <c r="B655" s="36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ht="15.75" customHeight="1">
      <c r="A656" s="19"/>
      <c r="B656" s="36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ht="15.75" customHeight="1">
      <c r="A657" s="19"/>
      <c r="B657" s="36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ht="15.75" customHeight="1">
      <c r="A658" s="19"/>
      <c r="B658" s="36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ht="15.75" customHeight="1">
      <c r="A659" s="19"/>
      <c r="B659" s="36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ht="15.75" customHeight="1">
      <c r="A660" s="19"/>
      <c r="B660" s="36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ht="15.75" customHeight="1">
      <c r="A661" s="19"/>
      <c r="B661" s="36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ht="15.75" customHeight="1">
      <c r="A662" s="19"/>
      <c r="B662" s="36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ht="15.75" customHeight="1">
      <c r="A663" s="19"/>
      <c r="B663" s="36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ht="15.75" customHeight="1">
      <c r="A664" s="19"/>
      <c r="B664" s="36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ht="15.75" customHeight="1">
      <c r="A665" s="19"/>
      <c r="B665" s="36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ht="15.75" customHeight="1">
      <c r="A666" s="19"/>
      <c r="B666" s="36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ht="15.75" customHeight="1">
      <c r="A667" s="19"/>
      <c r="B667" s="36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ht="15.75" customHeight="1">
      <c r="A668" s="19"/>
      <c r="B668" s="36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ht="15.75" customHeight="1">
      <c r="A669" s="19"/>
      <c r="B669" s="36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ht="15.75" customHeight="1">
      <c r="A670" s="19"/>
      <c r="B670" s="36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ht="15.75" customHeight="1">
      <c r="A671" s="19"/>
      <c r="B671" s="36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ht="15.75" customHeight="1">
      <c r="A672" s="19"/>
      <c r="B672" s="36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ht="15.75" customHeight="1">
      <c r="A673" s="19"/>
      <c r="B673" s="36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ht="15.75" customHeight="1">
      <c r="A674" s="19"/>
      <c r="B674" s="36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ht="15.75" customHeight="1">
      <c r="A675" s="19"/>
      <c r="B675" s="36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ht="15.75" customHeight="1">
      <c r="A676" s="19"/>
      <c r="B676" s="36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ht="15.75" customHeight="1">
      <c r="A677" s="19"/>
      <c r="B677" s="36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ht="15.75" customHeight="1">
      <c r="A678" s="19"/>
      <c r="B678" s="36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ht="15.75" customHeight="1">
      <c r="A679" s="19"/>
      <c r="B679" s="36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ht="15.75" customHeight="1">
      <c r="A680" s="19"/>
      <c r="B680" s="36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ht="15.75" customHeight="1">
      <c r="A681" s="19"/>
      <c r="B681" s="36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ht="15.75" customHeight="1">
      <c r="A682" s="19"/>
      <c r="B682" s="36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ht="15.75" customHeight="1">
      <c r="A683" s="19"/>
      <c r="B683" s="36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ht="15.75" customHeight="1">
      <c r="A684" s="19"/>
      <c r="B684" s="36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ht="15.75" customHeight="1">
      <c r="A685" s="19"/>
      <c r="B685" s="36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ht="15.75" customHeight="1">
      <c r="A686" s="19"/>
      <c r="B686" s="36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ht="15.75" customHeight="1">
      <c r="A687" s="19"/>
      <c r="B687" s="36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ht="15.75" customHeight="1">
      <c r="A688" s="19"/>
      <c r="B688" s="36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ht="15.75" customHeight="1">
      <c r="A689" s="19"/>
      <c r="B689" s="36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ht="15.75" customHeight="1">
      <c r="A690" s="19"/>
      <c r="B690" s="36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ht="15.75" customHeight="1">
      <c r="A691" s="19"/>
      <c r="B691" s="36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ht="15.75" customHeight="1">
      <c r="A692" s="19"/>
      <c r="B692" s="36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ht="15.75" customHeight="1">
      <c r="A693" s="19"/>
      <c r="B693" s="36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ht="15.75" customHeight="1">
      <c r="A694" s="19"/>
      <c r="B694" s="36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ht="15.75" customHeight="1">
      <c r="A695" s="19"/>
      <c r="B695" s="36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ht="15.75" customHeight="1">
      <c r="A696" s="19"/>
      <c r="B696" s="36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ht="15.75" customHeight="1">
      <c r="A697" s="19"/>
      <c r="B697" s="36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ht="15.75" customHeight="1">
      <c r="A698" s="19"/>
      <c r="B698" s="36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ht="15.75" customHeight="1">
      <c r="A699" s="19"/>
      <c r="B699" s="36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ht="15.75" customHeight="1">
      <c r="A700" s="19"/>
      <c r="B700" s="36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ht="15.75" customHeight="1">
      <c r="A701" s="19"/>
      <c r="B701" s="36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ht="15.75" customHeight="1">
      <c r="A702" s="19"/>
      <c r="B702" s="36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ht="15.75" customHeight="1">
      <c r="A703" s="19"/>
      <c r="B703" s="36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ht="15.75" customHeight="1">
      <c r="A704" s="19"/>
      <c r="B704" s="36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ht="15.75" customHeight="1">
      <c r="A705" s="19"/>
      <c r="B705" s="36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ht="15.75" customHeight="1">
      <c r="A706" s="19"/>
      <c r="B706" s="36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ht="15.75" customHeight="1">
      <c r="A707" s="19"/>
      <c r="B707" s="36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ht="15.75" customHeight="1">
      <c r="A708" s="19"/>
      <c r="B708" s="36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ht="15.75" customHeight="1">
      <c r="A709" s="19"/>
      <c r="B709" s="36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ht="15.75" customHeight="1">
      <c r="A710" s="19"/>
      <c r="B710" s="36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ht="15.75" customHeight="1">
      <c r="A711" s="19"/>
      <c r="B711" s="36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ht="15.75" customHeight="1">
      <c r="A712" s="19"/>
      <c r="B712" s="36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ht="15.75" customHeight="1">
      <c r="A713" s="19"/>
      <c r="B713" s="36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ht="15.75" customHeight="1">
      <c r="A714" s="19"/>
      <c r="B714" s="36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ht="15.75" customHeight="1">
      <c r="A715" s="19"/>
      <c r="B715" s="36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ht="15.75" customHeight="1">
      <c r="A716" s="19"/>
      <c r="B716" s="36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ht="15.75" customHeight="1">
      <c r="A717" s="19"/>
      <c r="B717" s="36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ht="15.75" customHeight="1">
      <c r="A718" s="19"/>
      <c r="B718" s="36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ht="15.75" customHeight="1">
      <c r="A719" s="19"/>
      <c r="B719" s="36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ht="15.75" customHeight="1">
      <c r="A720" s="19"/>
      <c r="B720" s="36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ht="15.75" customHeight="1">
      <c r="A721" s="19"/>
      <c r="B721" s="36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ht="15.75" customHeight="1">
      <c r="A722" s="19"/>
      <c r="B722" s="36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ht="15.75" customHeight="1">
      <c r="A723" s="19"/>
      <c r="B723" s="36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ht="15.75" customHeight="1">
      <c r="A724" s="19"/>
      <c r="B724" s="36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ht="15.75" customHeight="1">
      <c r="A725" s="19"/>
      <c r="B725" s="36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ht="15.75" customHeight="1">
      <c r="A726" s="19"/>
      <c r="B726" s="36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ht="15.75" customHeight="1">
      <c r="A727" s="19"/>
      <c r="B727" s="36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ht="15.75" customHeight="1">
      <c r="A728" s="19"/>
      <c r="B728" s="36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ht="15.75" customHeight="1">
      <c r="A729" s="19"/>
      <c r="B729" s="36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ht="15.75" customHeight="1">
      <c r="A730" s="19"/>
      <c r="B730" s="36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ht="15.75" customHeight="1">
      <c r="A731" s="19"/>
      <c r="B731" s="36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ht="15.75" customHeight="1">
      <c r="A732" s="19"/>
      <c r="B732" s="36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ht="15.75" customHeight="1">
      <c r="A733" s="19"/>
      <c r="B733" s="36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ht="15.75" customHeight="1">
      <c r="A734" s="19"/>
      <c r="B734" s="36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ht="15.75" customHeight="1">
      <c r="A735" s="19"/>
      <c r="B735" s="36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ht="15.75" customHeight="1">
      <c r="A736" s="19"/>
      <c r="B736" s="36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ht="15.75" customHeight="1">
      <c r="A737" s="19"/>
      <c r="B737" s="36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ht="15.75" customHeight="1">
      <c r="A738" s="19"/>
      <c r="B738" s="36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ht="15.75" customHeight="1">
      <c r="A739" s="19"/>
      <c r="B739" s="36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ht="15.75" customHeight="1">
      <c r="A740" s="19"/>
      <c r="B740" s="36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ht="15.75" customHeight="1">
      <c r="A741" s="19"/>
      <c r="B741" s="36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ht="15.75" customHeight="1">
      <c r="A742" s="19"/>
      <c r="B742" s="36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ht="15.75" customHeight="1">
      <c r="A743" s="19"/>
      <c r="B743" s="36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ht="15.75" customHeight="1">
      <c r="A744" s="19"/>
      <c r="B744" s="36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ht="15.75" customHeight="1">
      <c r="A745" s="19"/>
      <c r="B745" s="36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ht="15.75" customHeight="1">
      <c r="A746" s="19"/>
      <c r="B746" s="36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ht="15.75" customHeight="1">
      <c r="A747" s="19"/>
      <c r="B747" s="36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ht="15.75" customHeight="1">
      <c r="A748" s="19"/>
      <c r="B748" s="36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ht="15.75" customHeight="1">
      <c r="A749" s="19"/>
      <c r="B749" s="36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ht="15.75" customHeight="1">
      <c r="A750" s="19"/>
      <c r="B750" s="36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ht="15.75" customHeight="1">
      <c r="A751" s="19"/>
      <c r="B751" s="36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ht="15.75" customHeight="1">
      <c r="A752" s="19"/>
      <c r="B752" s="36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ht="15.75" customHeight="1">
      <c r="A753" s="19"/>
      <c r="B753" s="36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ht="15.75" customHeight="1">
      <c r="A754" s="19"/>
      <c r="B754" s="36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ht="15.75" customHeight="1">
      <c r="A755" s="19"/>
      <c r="B755" s="36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ht="15.75" customHeight="1">
      <c r="A756" s="19"/>
      <c r="B756" s="36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ht="15.75" customHeight="1">
      <c r="A757" s="19"/>
      <c r="B757" s="36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ht="15.75" customHeight="1">
      <c r="A758" s="19"/>
      <c r="B758" s="36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ht="15.75" customHeight="1">
      <c r="A759" s="19"/>
      <c r="B759" s="36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ht="15.75" customHeight="1">
      <c r="A760" s="19"/>
      <c r="B760" s="36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ht="15.75" customHeight="1">
      <c r="A761" s="19"/>
      <c r="B761" s="36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ht="15.75" customHeight="1">
      <c r="A762" s="19"/>
      <c r="B762" s="36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ht="15.75" customHeight="1">
      <c r="A763" s="19"/>
      <c r="B763" s="36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ht="15.75" customHeight="1">
      <c r="A764" s="19"/>
      <c r="B764" s="36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ht="15.75" customHeight="1">
      <c r="A765" s="19"/>
      <c r="B765" s="36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ht="15.75" customHeight="1">
      <c r="A766" s="19"/>
      <c r="B766" s="36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ht="15.75" customHeight="1">
      <c r="A767" s="19"/>
      <c r="B767" s="36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ht="15.75" customHeight="1">
      <c r="A768" s="19"/>
      <c r="B768" s="36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ht="15.75" customHeight="1">
      <c r="A769" s="19"/>
      <c r="B769" s="36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ht="15.75" customHeight="1">
      <c r="A770" s="19"/>
      <c r="B770" s="36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ht="15.75" customHeight="1">
      <c r="A771" s="19"/>
      <c r="B771" s="36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ht="15.75" customHeight="1">
      <c r="A772" s="19"/>
      <c r="B772" s="36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ht="15.75" customHeight="1">
      <c r="A773" s="19"/>
      <c r="B773" s="36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ht="15.75" customHeight="1">
      <c r="A774" s="19"/>
      <c r="B774" s="36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ht="15.75" customHeight="1">
      <c r="A775" s="19"/>
      <c r="B775" s="36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ht="15.75" customHeight="1">
      <c r="A776" s="19"/>
      <c r="B776" s="36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ht="15.75" customHeight="1">
      <c r="A777" s="19"/>
      <c r="B777" s="36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ht="15.75" customHeight="1">
      <c r="A778" s="19"/>
      <c r="B778" s="36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ht="15.75" customHeight="1">
      <c r="A779" s="19"/>
      <c r="B779" s="36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ht="15.75" customHeight="1">
      <c r="A780" s="19"/>
      <c r="B780" s="36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ht="15.75" customHeight="1">
      <c r="A781" s="19"/>
      <c r="B781" s="36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ht="15.75" customHeight="1">
      <c r="A782" s="19"/>
      <c r="B782" s="36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ht="15.75" customHeight="1">
      <c r="A783" s="19"/>
      <c r="B783" s="36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ht="15.75" customHeight="1">
      <c r="A784" s="19"/>
      <c r="B784" s="36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ht="15.75" customHeight="1">
      <c r="A785" s="19"/>
      <c r="B785" s="36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ht="15.75" customHeight="1">
      <c r="A786" s="19"/>
      <c r="B786" s="36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ht="15.75" customHeight="1">
      <c r="A787" s="19"/>
      <c r="B787" s="36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ht="15.75" customHeight="1">
      <c r="A788" s="19"/>
      <c r="B788" s="36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ht="15.75" customHeight="1">
      <c r="A789" s="19"/>
      <c r="B789" s="36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ht="15.75" customHeight="1">
      <c r="A790" s="19"/>
      <c r="B790" s="36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ht="15.75" customHeight="1">
      <c r="A791" s="19"/>
      <c r="B791" s="36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ht="15.75" customHeight="1">
      <c r="A792" s="19"/>
      <c r="B792" s="36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ht="15.75" customHeight="1">
      <c r="A793" s="19"/>
      <c r="B793" s="36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ht="15.75" customHeight="1">
      <c r="A794" s="19"/>
      <c r="B794" s="36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ht="15.75" customHeight="1">
      <c r="A795" s="19"/>
      <c r="B795" s="36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ht="15.75" customHeight="1">
      <c r="A796" s="19"/>
      <c r="B796" s="36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ht="15.75" customHeight="1">
      <c r="A797" s="19"/>
      <c r="B797" s="36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ht="15.75" customHeight="1">
      <c r="A798" s="19"/>
      <c r="B798" s="36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ht="15.75" customHeight="1">
      <c r="A799" s="19"/>
      <c r="B799" s="36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ht="15.75" customHeight="1">
      <c r="A800" s="19"/>
      <c r="B800" s="36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ht="15.75" customHeight="1">
      <c r="A801" s="19"/>
      <c r="B801" s="36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ht="15.75" customHeight="1">
      <c r="A802" s="19"/>
      <c r="B802" s="36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ht="15.75" customHeight="1">
      <c r="A803" s="19"/>
      <c r="B803" s="36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ht="15.75" customHeight="1">
      <c r="A804" s="19"/>
      <c r="B804" s="36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ht="15.75" customHeight="1">
      <c r="A805" s="19"/>
      <c r="B805" s="36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ht="15.75" customHeight="1">
      <c r="A806" s="19"/>
      <c r="B806" s="36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ht="15.75" customHeight="1">
      <c r="A807" s="19"/>
      <c r="B807" s="36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ht="15.75" customHeight="1">
      <c r="A808" s="19"/>
      <c r="B808" s="36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ht="15.75" customHeight="1">
      <c r="A809" s="19"/>
      <c r="B809" s="36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ht="15.75" customHeight="1">
      <c r="A810" s="19"/>
      <c r="B810" s="36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ht="15.75" customHeight="1">
      <c r="A811" s="19"/>
      <c r="B811" s="36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ht="15.75" customHeight="1">
      <c r="A812" s="19"/>
      <c r="B812" s="36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ht="15.75" customHeight="1">
      <c r="A813" s="19"/>
      <c r="B813" s="36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ht="15.75" customHeight="1">
      <c r="A814" s="19"/>
      <c r="B814" s="36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ht="15.75" customHeight="1">
      <c r="A815" s="19"/>
      <c r="B815" s="36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ht="15.75" customHeight="1">
      <c r="A816" s="19"/>
      <c r="B816" s="36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ht="15.75" customHeight="1">
      <c r="A817" s="19"/>
      <c r="B817" s="36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ht="15.75" customHeight="1">
      <c r="A818" s="19"/>
      <c r="B818" s="36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ht="15.75" customHeight="1">
      <c r="A819" s="19"/>
      <c r="B819" s="36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ht="15.75" customHeight="1">
      <c r="A820" s="19"/>
      <c r="B820" s="36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ht="15.75" customHeight="1">
      <c r="A821" s="19"/>
      <c r="B821" s="36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ht="15.75" customHeight="1">
      <c r="A822" s="19"/>
      <c r="B822" s="36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ht="15.75" customHeight="1">
      <c r="A823" s="19"/>
      <c r="B823" s="36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ht="15.75" customHeight="1">
      <c r="A824" s="19"/>
      <c r="B824" s="36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ht="15.75" customHeight="1">
      <c r="A825" s="19"/>
      <c r="B825" s="36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ht="15.75" customHeight="1">
      <c r="A826" s="19"/>
      <c r="B826" s="36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ht="15.75" customHeight="1">
      <c r="A827" s="19"/>
      <c r="B827" s="36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ht="15.75" customHeight="1">
      <c r="A828" s="19"/>
      <c r="B828" s="36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ht="15.75" customHeight="1">
      <c r="A829" s="19"/>
      <c r="B829" s="36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ht="15.75" customHeight="1">
      <c r="A830" s="19"/>
      <c r="B830" s="36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ht="15.75" customHeight="1">
      <c r="A831" s="19"/>
      <c r="B831" s="36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ht="15.75" customHeight="1">
      <c r="A832" s="19"/>
      <c r="B832" s="36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ht="15.75" customHeight="1">
      <c r="A833" s="19"/>
      <c r="B833" s="36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ht="15.75" customHeight="1">
      <c r="A834" s="19"/>
      <c r="B834" s="36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ht="15.75" customHeight="1">
      <c r="A835" s="19"/>
      <c r="B835" s="36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ht="15.75" customHeight="1">
      <c r="A836" s="19"/>
      <c r="B836" s="36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ht="15.75" customHeight="1">
      <c r="A837" s="19"/>
      <c r="B837" s="36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ht="15.75" customHeight="1">
      <c r="A838" s="19"/>
      <c r="B838" s="36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ht="15.75" customHeight="1">
      <c r="A839" s="19"/>
      <c r="B839" s="36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ht="15.75" customHeight="1">
      <c r="A840" s="19"/>
      <c r="B840" s="36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ht="15.75" customHeight="1">
      <c r="A841" s="19"/>
      <c r="B841" s="36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ht="15.75" customHeight="1">
      <c r="A842" s="19"/>
      <c r="B842" s="36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ht="15.75" customHeight="1">
      <c r="A843" s="19"/>
      <c r="B843" s="36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ht="15.75" customHeight="1">
      <c r="A844" s="19"/>
      <c r="B844" s="36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ht="15.75" customHeight="1">
      <c r="A845" s="19"/>
      <c r="B845" s="36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ht="15.75" customHeight="1">
      <c r="A846" s="19"/>
      <c r="B846" s="36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ht="15.75" customHeight="1">
      <c r="A847" s="19"/>
      <c r="B847" s="36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ht="15.75" customHeight="1">
      <c r="A848" s="19"/>
      <c r="B848" s="36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ht="15.75" customHeight="1">
      <c r="A849" s="19"/>
      <c r="B849" s="36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ht="15.75" customHeight="1">
      <c r="A850" s="19"/>
      <c r="B850" s="36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ht="15.75" customHeight="1">
      <c r="A851" s="19"/>
      <c r="B851" s="36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ht="15.75" customHeight="1">
      <c r="A852" s="19"/>
      <c r="B852" s="36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ht="15.75" customHeight="1">
      <c r="A853" s="19"/>
      <c r="B853" s="36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ht="15.75" customHeight="1">
      <c r="A854" s="19"/>
      <c r="B854" s="36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ht="15.75" customHeight="1">
      <c r="A855" s="19"/>
      <c r="B855" s="36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ht="15.75" customHeight="1">
      <c r="A856" s="19"/>
      <c r="B856" s="36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ht="15.75" customHeight="1">
      <c r="A857" s="19"/>
      <c r="B857" s="36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ht="15.75" customHeight="1">
      <c r="A858" s="19"/>
      <c r="B858" s="36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ht="15.75" customHeight="1">
      <c r="A859" s="19"/>
      <c r="B859" s="36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ht="15.75" customHeight="1">
      <c r="A860" s="19"/>
      <c r="B860" s="36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ht="15.75" customHeight="1">
      <c r="A861" s="19"/>
      <c r="B861" s="36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ht="15.75" customHeight="1">
      <c r="A862" s="19"/>
      <c r="B862" s="36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ht="15.75" customHeight="1">
      <c r="A863" s="19"/>
      <c r="B863" s="36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ht="15.75" customHeight="1">
      <c r="A864" s="19"/>
      <c r="B864" s="36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ht="15.75" customHeight="1">
      <c r="A865" s="19"/>
      <c r="B865" s="36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ht="15.75" customHeight="1">
      <c r="A866" s="19"/>
      <c r="B866" s="36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ht="15.75" customHeight="1">
      <c r="A867" s="19"/>
      <c r="B867" s="36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ht="15.75" customHeight="1">
      <c r="A868" s="19"/>
      <c r="B868" s="36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ht="15.75" customHeight="1">
      <c r="A869" s="19"/>
      <c r="B869" s="36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ht="15.75" customHeight="1">
      <c r="A870" s="19"/>
      <c r="B870" s="36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ht="15.75" customHeight="1">
      <c r="A871" s="19"/>
      <c r="B871" s="36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ht="15.75" customHeight="1">
      <c r="A872" s="19"/>
      <c r="B872" s="36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ht="15.75" customHeight="1">
      <c r="A873" s="19"/>
      <c r="B873" s="36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ht="15.75" customHeight="1">
      <c r="A874" s="19"/>
      <c r="B874" s="36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ht="15.75" customHeight="1">
      <c r="A875" s="19"/>
      <c r="B875" s="36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ht="15.75" customHeight="1">
      <c r="A876" s="19"/>
      <c r="B876" s="36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ht="15.75" customHeight="1">
      <c r="A877" s="19"/>
      <c r="B877" s="36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ht="15.75" customHeight="1">
      <c r="A878" s="19"/>
      <c r="B878" s="36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ht="15.75" customHeight="1">
      <c r="A879" s="19"/>
      <c r="B879" s="36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ht="15.75" customHeight="1">
      <c r="A880" s="19"/>
      <c r="B880" s="36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ht="15.75" customHeight="1">
      <c r="A881" s="19"/>
      <c r="B881" s="36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ht="15.75" customHeight="1">
      <c r="A882" s="19"/>
      <c r="B882" s="36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ht="15.75" customHeight="1">
      <c r="A883" s="19"/>
      <c r="B883" s="36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ht="15.75" customHeight="1">
      <c r="A884" s="19"/>
      <c r="B884" s="36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ht="15.75" customHeight="1">
      <c r="A885" s="19"/>
      <c r="B885" s="36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ht="15.75" customHeight="1">
      <c r="A886" s="19"/>
      <c r="B886" s="36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ht="15.75" customHeight="1">
      <c r="A887" s="19"/>
      <c r="B887" s="36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ht="15.75" customHeight="1">
      <c r="A888" s="19"/>
      <c r="B888" s="36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ht="15.75" customHeight="1">
      <c r="A889" s="19"/>
      <c r="B889" s="36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ht="15.75" customHeight="1">
      <c r="A890" s="19"/>
      <c r="B890" s="36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ht="15.75" customHeight="1">
      <c r="A891" s="19"/>
      <c r="B891" s="36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ht="15.75" customHeight="1">
      <c r="A892" s="19"/>
      <c r="B892" s="36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ht="15.75" customHeight="1">
      <c r="A893" s="19"/>
      <c r="B893" s="36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ht="15.75" customHeight="1">
      <c r="A894" s="19"/>
      <c r="B894" s="36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ht="15.75" customHeight="1">
      <c r="A895" s="19"/>
      <c r="B895" s="36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ht="15.75" customHeight="1">
      <c r="A896" s="19"/>
      <c r="B896" s="36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ht="15.75" customHeight="1">
      <c r="A897" s="19"/>
      <c r="B897" s="36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ht="15.75" customHeight="1">
      <c r="A898" s="19"/>
      <c r="B898" s="36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ht="15.75" customHeight="1">
      <c r="A899" s="19"/>
      <c r="B899" s="36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ht="15.75" customHeight="1">
      <c r="A900" s="19"/>
      <c r="B900" s="36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ht="15.75" customHeight="1">
      <c r="A901" s="19"/>
      <c r="B901" s="36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ht="15.75" customHeight="1">
      <c r="A902" s="19"/>
      <c r="B902" s="36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ht="15.75" customHeight="1">
      <c r="A903" s="19"/>
      <c r="B903" s="36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ht="15.75" customHeight="1">
      <c r="A904" s="19"/>
      <c r="B904" s="36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ht="15.75" customHeight="1">
      <c r="A905" s="19"/>
      <c r="B905" s="36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ht="15.75" customHeight="1">
      <c r="A906" s="19"/>
      <c r="B906" s="36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ht="15.75" customHeight="1">
      <c r="A907" s="19"/>
      <c r="B907" s="36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ht="15.75" customHeight="1">
      <c r="A908" s="19"/>
      <c r="B908" s="36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ht="15.75" customHeight="1">
      <c r="A909" s="19"/>
      <c r="B909" s="36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ht="15.75" customHeight="1">
      <c r="A910" s="19"/>
      <c r="B910" s="36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ht="15.75" customHeight="1">
      <c r="A911" s="19"/>
      <c r="B911" s="36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ht="15.75" customHeight="1">
      <c r="A912" s="19"/>
      <c r="B912" s="36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ht="15.75" customHeight="1">
      <c r="A913" s="19"/>
      <c r="B913" s="36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ht="15.75" customHeight="1">
      <c r="A914" s="19"/>
      <c r="B914" s="36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ht="15.75" customHeight="1">
      <c r="A915" s="19"/>
      <c r="B915" s="36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ht="15.75" customHeight="1">
      <c r="A916" s="19"/>
      <c r="B916" s="36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ht="15.75" customHeight="1">
      <c r="A917" s="19"/>
      <c r="B917" s="36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ht="15.75" customHeight="1">
      <c r="A918" s="19"/>
      <c r="B918" s="36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ht="15.75" customHeight="1">
      <c r="A919" s="19"/>
      <c r="B919" s="36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ht="15.75" customHeight="1">
      <c r="A920" s="19"/>
      <c r="B920" s="36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ht="15.75" customHeight="1">
      <c r="A921" s="19"/>
      <c r="B921" s="36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ht="15.75" customHeight="1">
      <c r="A922" s="19"/>
      <c r="B922" s="36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ht="15.75" customHeight="1">
      <c r="A923" s="19"/>
      <c r="B923" s="36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ht="15.75" customHeight="1">
      <c r="A924" s="19"/>
      <c r="B924" s="36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ht="15.75" customHeight="1">
      <c r="A925" s="19"/>
      <c r="B925" s="36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ht="15.75" customHeight="1">
      <c r="A926" s="19"/>
      <c r="B926" s="36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ht="15.75" customHeight="1">
      <c r="A927" s="19"/>
      <c r="B927" s="36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ht="15.75" customHeight="1">
      <c r="A928" s="19"/>
      <c r="B928" s="36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ht="15.75" customHeight="1">
      <c r="A929" s="19"/>
      <c r="B929" s="36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ht="15.75" customHeight="1">
      <c r="A930" s="19"/>
      <c r="B930" s="36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ht="15.75" customHeight="1">
      <c r="A931" s="19"/>
      <c r="B931" s="36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ht="15.75" customHeight="1">
      <c r="A932" s="19"/>
      <c r="B932" s="36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ht="15.75" customHeight="1">
      <c r="A933" s="19"/>
      <c r="B933" s="36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ht="15.75" customHeight="1">
      <c r="A934" s="19"/>
      <c r="B934" s="36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ht="15.75" customHeight="1">
      <c r="A935" s="19"/>
      <c r="B935" s="36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ht="15.75" customHeight="1">
      <c r="A936" s="19"/>
      <c r="B936" s="36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ht="15.75" customHeight="1">
      <c r="A937" s="19"/>
      <c r="B937" s="36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ht="15.75" customHeight="1">
      <c r="A938" s="19"/>
      <c r="B938" s="36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ht="15.75" customHeight="1">
      <c r="A939" s="19"/>
      <c r="B939" s="36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ht="15.75" customHeight="1">
      <c r="A940" s="19"/>
      <c r="B940" s="36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ht="15.75" customHeight="1">
      <c r="A941" s="19"/>
      <c r="B941" s="36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ht="15.75" customHeight="1">
      <c r="A942" s="19"/>
      <c r="B942" s="36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ht="15.75" customHeight="1">
      <c r="A943" s="19"/>
      <c r="B943" s="36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ht="15.75" customHeight="1">
      <c r="A944" s="19"/>
      <c r="B944" s="36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ht="15.75" customHeight="1">
      <c r="A945" s="19"/>
      <c r="B945" s="36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ht="15.75" customHeight="1">
      <c r="A946" s="19"/>
      <c r="B946" s="36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ht="15.75" customHeight="1">
      <c r="A947" s="19"/>
      <c r="B947" s="36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ht="15.75" customHeight="1">
      <c r="A948" s="19"/>
      <c r="B948" s="36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ht="15.75" customHeight="1">
      <c r="A949" s="19"/>
      <c r="B949" s="36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ht="15.75" customHeight="1">
      <c r="A950" s="19"/>
      <c r="B950" s="36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ht="15.75" customHeight="1">
      <c r="A951" s="19"/>
      <c r="B951" s="36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ht="15.75" customHeight="1">
      <c r="A952" s="19"/>
      <c r="B952" s="36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ht="15.75" customHeight="1">
      <c r="A953" s="19"/>
      <c r="B953" s="36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ht="15.75" customHeight="1">
      <c r="A954" s="19"/>
      <c r="B954" s="36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ht="15.75" customHeight="1">
      <c r="A955" s="19"/>
      <c r="B955" s="36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ht="15.75" customHeight="1">
      <c r="A956" s="19"/>
      <c r="B956" s="36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ht="15.75" customHeight="1">
      <c r="A957" s="19"/>
      <c r="B957" s="36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ht="15.75" customHeight="1">
      <c r="A958" s="19"/>
      <c r="B958" s="36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ht="15.75" customHeight="1">
      <c r="A959" s="19"/>
      <c r="B959" s="36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ht="15.75" customHeight="1">
      <c r="A960" s="19"/>
      <c r="B960" s="36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ht="15.75" customHeight="1">
      <c r="A961" s="19"/>
      <c r="B961" s="36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ht="15.75" customHeight="1">
      <c r="A962" s="19"/>
      <c r="B962" s="36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ht="15.75" customHeight="1">
      <c r="A963" s="19"/>
      <c r="B963" s="36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ht="15.75" customHeight="1">
      <c r="A964" s="19"/>
      <c r="B964" s="36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ht="15.75" customHeight="1">
      <c r="A965" s="19"/>
      <c r="B965" s="36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ht="15.75" customHeight="1">
      <c r="A966" s="19"/>
      <c r="B966" s="36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ht="15.75" customHeight="1">
      <c r="A967" s="19"/>
      <c r="B967" s="36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ht="15.75" customHeight="1">
      <c r="A968" s="19"/>
      <c r="B968" s="36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ht="15.75" customHeight="1">
      <c r="A969" s="19"/>
      <c r="B969" s="36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ht="15.75" customHeight="1">
      <c r="A970" s="19"/>
      <c r="B970" s="36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ht="15.75" customHeight="1">
      <c r="A971" s="19"/>
      <c r="B971" s="36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ht="15.75" customHeight="1">
      <c r="A972" s="19"/>
      <c r="B972" s="36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ht="15.75" customHeight="1">
      <c r="A973" s="19"/>
      <c r="B973" s="36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ht="15.75" customHeight="1">
      <c r="A974" s="19"/>
      <c r="B974" s="36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ht="15.75" customHeight="1">
      <c r="A975" s="19"/>
      <c r="B975" s="36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ht="15.75" customHeight="1">
      <c r="A976" s="19"/>
      <c r="B976" s="36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ht="15.75" customHeight="1">
      <c r="A977" s="19"/>
      <c r="B977" s="36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ht="15.75" customHeight="1">
      <c r="A978" s="19"/>
      <c r="B978" s="36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ht="15.75" customHeight="1">
      <c r="A979" s="19"/>
      <c r="B979" s="36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ht="15.75" customHeight="1">
      <c r="A980" s="19"/>
      <c r="B980" s="36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ht="15.75" customHeight="1">
      <c r="A981" s="19"/>
      <c r="B981" s="36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ht="15.75" customHeight="1">
      <c r="A982" s="19"/>
      <c r="B982" s="36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ht="15.75" customHeight="1">
      <c r="A983" s="19"/>
      <c r="B983" s="36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ht="15.75" customHeight="1">
      <c r="A984" s="19"/>
      <c r="B984" s="36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ht="15.75" customHeight="1">
      <c r="A985" s="19"/>
      <c r="B985" s="36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ht="15.75" customHeight="1">
      <c r="A986" s="19"/>
      <c r="B986" s="36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ht="15.75" customHeight="1">
      <c r="A987" s="19"/>
      <c r="B987" s="36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ht="15.75" customHeight="1">
      <c r="A988" s="19"/>
      <c r="B988" s="36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ht="15.75" customHeight="1">
      <c r="A989" s="19"/>
      <c r="B989" s="36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ht="15.75" customHeight="1">
      <c r="A990" s="19"/>
      <c r="B990" s="36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ht="15.75" customHeight="1">
      <c r="A991" s="19"/>
      <c r="B991" s="36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ht="15.75" customHeight="1">
      <c r="A992" s="19"/>
      <c r="B992" s="36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ht="15.75" customHeight="1">
      <c r="A993" s="19"/>
      <c r="B993" s="36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ht="15.75" customHeight="1">
      <c r="A994" s="19"/>
      <c r="B994" s="36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ht="15.75" customHeight="1">
      <c r="A995" s="19"/>
      <c r="B995" s="36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ht="15.75" customHeight="1">
      <c r="A996" s="19"/>
      <c r="B996" s="36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ht="15.75" customHeight="1">
      <c r="A997" s="19"/>
      <c r="B997" s="36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ht="15.75" customHeight="1">
      <c r="A998" s="19"/>
      <c r="B998" s="36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ht="15.75" customHeight="1">
      <c r="A999" s="19"/>
      <c r="B999" s="36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ht="15.75" customHeight="1">
      <c r="A1000" s="19"/>
      <c r="B1000" s="36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mergeCells count="1">
    <mergeCell ref="A2:M2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5"/>
    <col customWidth="1" min="2" max="2" width="29.5"/>
    <col customWidth="1" min="3" max="3" width="10.75"/>
    <col customWidth="1" min="4" max="26" width="10.0"/>
  </cols>
  <sheetData>
    <row r="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>
      <c r="A2" s="19"/>
      <c r="B2" s="59" t="s">
        <v>56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1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>
      <c r="A4" s="19"/>
      <c r="B4" s="19"/>
      <c r="C4" s="62" t="s">
        <v>8</v>
      </c>
      <c r="D4" s="62" t="s">
        <v>9</v>
      </c>
      <c r="E4" s="62" t="s">
        <v>10</v>
      </c>
      <c r="F4" s="62" t="s">
        <v>11</v>
      </c>
      <c r="G4" s="62" t="s">
        <v>12</v>
      </c>
      <c r="H4" s="62" t="s">
        <v>13</v>
      </c>
      <c r="I4" s="62" t="s">
        <v>14</v>
      </c>
      <c r="J4" s="62" t="s">
        <v>15</v>
      </c>
      <c r="K4" s="62" t="s">
        <v>16</v>
      </c>
      <c r="L4" s="62" t="s">
        <v>17</v>
      </c>
      <c r="M4" s="65" t="s">
        <v>57</v>
      </c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>
      <c r="A5" s="19"/>
      <c r="B5" s="46" t="s">
        <v>179</v>
      </c>
      <c r="C5" s="75">
        <f>IF(AND('Eligibilité_projet'!B13="Hors climat Mediterranéen",'Eligibilité_projet'!B16="Grandes cultures"),'(ne pas modifier) BDD_REF'!$C$267,IF(AND('Eligibilité_projet'!B13="Hors climat Mediterranéen",'Eligibilité_projet'!B16="Prairies permanentes"),'(ne pas modifier) BDD_REF'!$C$266,IF(AND('Eligibilité_projet'!B13="Hors climat Mediterranéen",'Eligibilité_projet'!B16="Viticulture"),'(ne pas modifier) BDD_REF'!$C$265,IF(AND('Eligibilité_projet'!B13="Climat Sec Mediterranéen",'Eligibilité_projet'!B16="Grandes cultures"),'(ne pas modifier) BDD_REF'!$B$267,IF(AND('Eligibilité_projet'!B13="Climat Sec Mediterranéen",'Eligibilité_projet'!B16="Prairies permanentes"),'(ne pas modifier) BDD_REF'!$B$266,IF('Eligibilité_projet'!B13="",0,'(ne pas modifier) BDD_REF'!$B$265))))))</f>
        <v>52</v>
      </c>
      <c r="D5" s="75">
        <f>IF(AND('Eligibilité_projet'!C13="Hors climat Mediterranéen",'Eligibilité_projet'!C16="Grandes cultures"),'(ne pas modifier) BDD_REF'!$C$267,IF(AND('Eligibilité_projet'!C13="Hors climat Mediterranéen",'Eligibilité_projet'!C16="Prairies permanentes"),'(ne pas modifier) BDD_REF'!$C$266,IF(AND('Eligibilité_projet'!C13="Hors climat Mediterranéen",'Eligibilité_projet'!C16="Viticulture"),'(ne pas modifier) BDD_REF'!$C$265,IF(AND('Eligibilité_projet'!C13="Climat Sec Mediterranéen",'Eligibilité_projet'!C16="Grandes cultures"),'(ne pas modifier) BDD_REF'!$B$267,IF(AND('Eligibilité_projet'!C13="Climat Sec Mediterranéen",'Eligibilité_projet'!C16="Prairies permanentes"),'(ne pas modifier) BDD_REF'!$B$266,IF('Eligibilité_projet'!C13="",0,'(ne pas modifier) BDD_REF'!$B$265))))))</f>
        <v>0</v>
      </c>
      <c r="E5" s="66">
        <f>IF(AND('Eligibilité_projet'!D13="Hors climat Mediterranéen",'Eligibilité_projet'!D16="Grandes cultures"),'(ne pas modifier) BDD_REF'!$C$267,IF(AND('Eligibilité_projet'!D13="Hors climat Mediterranéen",'Eligibilité_projet'!D16="Prairies permanentes"),'(ne pas modifier) BDD_REF'!$C$266,IF(AND('Eligibilité_projet'!D13="Hors climat Mediterranéen",'Eligibilité_projet'!D16="Viticulture"),'(ne pas modifier) BDD_REF'!$C$265,IF(AND('Eligibilité_projet'!D13="Climat Sec Mediterranéen",'Eligibilité_projet'!D16="Grandes cultures"),'(ne pas modifier) BDD_REF'!$B$267,IF(AND('Eligibilité_projet'!D13="Climat Sec Mediterranéen",'Eligibilité_projet'!D16="Prairies permanentes"),'(ne pas modifier) BDD_REF'!$B$266,IF('Eligibilité_projet'!D13="",0,'(ne pas modifier) BDD_REF'!$B$265))))))</f>
        <v>0</v>
      </c>
      <c r="F5" s="66">
        <f>IF(AND('Eligibilité_projet'!E13="Hors climat Mediterranéen",'Eligibilité_projet'!E16="Grandes cultures"),'(ne pas modifier) BDD_REF'!$C$267,IF(AND('Eligibilité_projet'!E13="Hors climat Mediterranéen",'Eligibilité_projet'!E16="Prairies permanentes"),'(ne pas modifier) BDD_REF'!$C$266,IF(AND('Eligibilité_projet'!E13="Hors climat Mediterranéen",'Eligibilité_projet'!E16="Viticulture"),'(ne pas modifier) BDD_REF'!$C$265,IF(AND('Eligibilité_projet'!E13="Climat Sec Mediterranéen",'Eligibilité_projet'!E16="Grandes cultures"),'(ne pas modifier) BDD_REF'!$B$267,IF(AND('Eligibilité_projet'!E13="Climat Sec Mediterranéen",'Eligibilité_projet'!E16="Prairies permanentes"),'(ne pas modifier) BDD_REF'!$B$266,IF('Eligibilité_projet'!E13="",0,'(ne pas modifier) BDD_REF'!$B$265))))))</f>
        <v>0</v>
      </c>
      <c r="G5" s="66">
        <f>IF(AND('Eligibilité_projet'!F13="Hors climat Mediterranéen",'Eligibilité_projet'!F16="Grandes cultures"),'(ne pas modifier) BDD_REF'!$C$267,IF(AND('Eligibilité_projet'!F13="Hors climat Mediterranéen",'Eligibilité_projet'!F16="Prairies permanentes"),'(ne pas modifier) BDD_REF'!$C$266,IF(AND('Eligibilité_projet'!F13="Hors climat Mediterranéen",'Eligibilité_projet'!F16="Viticulture"),'(ne pas modifier) BDD_REF'!$C$265,IF(AND('Eligibilité_projet'!F13="Climat Sec Mediterranéen",'Eligibilité_projet'!F16="Grandes cultures"),'(ne pas modifier) BDD_REF'!$B$267,IF(AND('Eligibilité_projet'!F13="Climat Sec Mediterranéen",'Eligibilité_projet'!F16="Prairies permanentes"),'(ne pas modifier) BDD_REF'!$B$266,IF('Eligibilité_projet'!F13="",0,'(ne pas modifier) BDD_REF'!$B$265))))))</f>
        <v>0</v>
      </c>
      <c r="H5" s="66">
        <f>IF(AND('Eligibilité_projet'!G13="Hors climat Mediterranéen",'Eligibilité_projet'!G16="Grandes cultures"),'(ne pas modifier) BDD_REF'!$C$267,IF(AND('Eligibilité_projet'!G13="Hors climat Mediterranéen",'Eligibilité_projet'!G16="Prairies permanentes"),'(ne pas modifier) BDD_REF'!$C$266,IF(AND('Eligibilité_projet'!G13="Hors climat Mediterranéen",'Eligibilité_projet'!G16="Viticulture"),'(ne pas modifier) BDD_REF'!$C$265,IF(AND('Eligibilité_projet'!G13="Climat Sec Mediterranéen",'Eligibilité_projet'!G16="Grandes cultures"),'(ne pas modifier) BDD_REF'!$B$267,IF(AND('Eligibilité_projet'!G13="Climat Sec Mediterranéen",'Eligibilité_projet'!G16="Prairies permanentes"),'(ne pas modifier) BDD_REF'!$B$266,IF('Eligibilité_projet'!G13="",0,'(ne pas modifier) BDD_REF'!$B$265))))))</f>
        <v>0</v>
      </c>
      <c r="I5" s="66">
        <f>IF(AND('Eligibilité_projet'!H13="Hors climat Mediterranéen",'Eligibilité_projet'!H16="Grandes cultures"),'(ne pas modifier) BDD_REF'!$C$267,IF(AND('Eligibilité_projet'!H13="Hors climat Mediterranéen",'Eligibilité_projet'!H16="Prairies permanentes"),'(ne pas modifier) BDD_REF'!$C$266,IF(AND('Eligibilité_projet'!H13="Hors climat Mediterranéen",'Eligibilité_projet'!H16="Viticulture"),'(ne pas modifier) BDD_REF'!$C$265,IF(AND('Eligibilité_projet'!H13="Climat Sec Mediterranéen",'Eligibilité_projet'!H16="Grandes cultures"),'(ne pas modifier) BDD_REF'!$B$267,IF(AND('Eligibilité_projet'!H13="Climat Sec Mediterranéen",'Eligibilité_projet'!H16="Prairies permanentes"),'(ne pas modifier) BDD_REF'!$B$266,IF('Eligibilité_projet'!H13="",0,'(ne pas modifier) BDD_REF'!$B$265))))))</f>
        <v>0</v>
      </c>
      <c r="J5" s="66">
        <f>IF(AND('Eligibilité_projet'!I13="Hors climat Mediterranéen",'Eligibilité_projet'!I16="Grandes cultures"),'(ne pas modifier) BDD_REF'!$C$267,IF(AND('Eligibilité_projet'!I13="Hors climat Mediterranéen",'Eligibilité_projet'!I16="Prairies permanentes"),'(ne pas modifier) BDD_REF'!$C$266,IF(AND('Eligibilité_projet'!I13="Hors climat Mediterranéen",'Eligibilité_projet'!I16="Viticulture"),'(ne pas modifier) BDD_REF'!$C$265,IF(AND('Eligibilité_projet'!I13="Climat Sec Mediterranéen",'Eligibilité_projet'!I16="Grandes cultures"),'(ne pas modifier) BDD_REF'!$B$267,IF(AND('Eligibilité_projet'!I13="Climat Sec Mediterranéen",'Eligibilité_projet'!I16="Prairies permanentes"),'(ne pas modifier) BDD_REF'!$B$266,IF('Eligibilité_projet'!I13="",0,'(ne pas modifier) BDD_REF'!$B$265))))))</f>
        <v>0</v>
      </c>
      <c r="K5" s="66">
        <f>IF(AND('Eligibilité_projet'!J13="Hors climat Mediterranéen",'Eligibilité_projet'!J16="Grandes cultures"),'(ne pas modifier) BDD_REF'!$C$267,IF(AND('Eligibilité_projet'!J13="Hors climat Mediterranéen",'Eligibilité_projet'!J16="Prairies permanentes"),'(ne pas modifier) BDD_REF'!$C$266,IF(AND('Eligibilité_projet'!J13="Hors climat Mediterranéen",'Eligibilité_projet'!J16="Viticulture"),'(ne pas modifier) BDD_REF'!$C$265,IF(AND('Eligibilité_projet'!J13="Climat Sec Mediterranéen",'Eligibilité_projet'!J16="Grandes cultures"),'(ne pas modifier) BDD_REF'!$B$267,IF(AND('Eligibilité_projet'!J13="Climat Sec Mediterranéen",'Eligibilité_projet'!J16="Prairies permanentes"),'(ne pas modifier) BDD_REF'!$B$266,IF('Eligibilité_projet'!J13="",0,'(ne pas modifier) BDD_REF'!$B$265))))))</f>
        <v>0</v>
      </c>
      <c r="L5" s="66">
        <f>IF(AND('Eligibilité_projet'!K13="Hors climat Mediterranéen",'Eligibilité_projet'!K16="Grandes cultures"),'(ne pas modifier) BDD_REF'!$C$267,IF(AND('Eligibilité_projet'!K13="Hors climat Mediterranéen",'Eligibilité_projet'!K16="Prairies permanentes"),'(ne pas modifier) BDD_REF'!$C$266,IF(AND('Eligibilité_projet'!K13="Hors climat Mediterranéen",'Eligibilité_projet'!K16="Viticulture"),'(ne pas modifier) BDD_REF'!$C$265,IF(AND('Eligibilité_projet'!K13="Climat Sec Mediterranéen",'Eligibilité_projet'!K16="Grandes cultures"),'(ne pas modifier) BDD_REF'!$B$267,IF(AND('Eligibilité_projet'!K13="Climat Sec Mediterranéen",'Eligibilité_projet'!K16="Prairies permanentes"),'(ne pas modifier) BDD_REF'!$B$266,IF('Eligibilité_projet'!K13="",0,'(ne pas modifier) BDD_REF'!$B$265))))))</f>
        <v>0</v>
      </c>
      <c r="M5" s="75">
        <f t="shared" ref="M5:M9" si="1">SUM(C5:L5)</f>
        <v>52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>
      <c r="A6" s="19"/>
      <c r="B6" s="46" t="s">
        <v>180</v>
      </c>
      <c r="C6" s="75">
        <f>IF('Eligibilité_projet'!B13="Hors climat Mediterranéen",'(ne pas modifier) BDD_REF'!$C$271,IF('Eligibilité_projet'!B13="",0,'(ne pas modifier) BDD_REF'!$B$271))</f>
        <v>47</v>
      </c>
      <c r="D6" s="75">
        <f>IF('Eligibilité_projet'!C13="Hors climat Mediterranéen",'(ne pas modifier) BDD_REF'!$C$271,IF('Eligibilité_projet'!C13="",0,'(ne pas modifier) BDD_REF'!$B$271))</f>
        <v>0</v>
      </c>
      <c r="E6" s="75">
        <f>IF('Eligibilité_projet'!D13="Hors climat Mediterranéen",'(ne pas modifier) BDD_REF'!$C$271,IF('Eligibilité_projet'!D13="",0,'(ne pas modifier) BDD_REF'!$B$271))</f>
        <v>0</v>
      </c>
      <c r="F6" s="75">
        <f>IF('Eligibilité_projet'!E13="Hors climat Mediterranéen",'(ne pas modifier) BDD_REF'!$C$271,IF('Eligibilité_projet'!E13="",0,'(ne pas modifier) BDD_REF'!$B$271))</f>
        <v>0</v>
      </c>
      <c r="G6" s="75">
        <f>IF('Eligibilité_projet'!F13="Hors climat Mediterranéen",'(ne pas modifier) BDD_REF'!$C$271,IF('Eligibilité_projet'!F13="",0,'(ne pas modifier) BDD_REF'!$B$271))</f>
        <v>0</v>
      </c>
      <c r="H6" s="75">
        <f>IF('Eligibilité_projet'!G13="Hors climat Mediterranéen",'(ne pas modifier) BDD_REF'!$C$271,IF('Eligibilité_projet'!G13="",0,'(ne pas modifier) BDD_REF'!$B$271))</f>
        <v>0</v>
      </c>
      <c r="I6" s="75">
        <f>IF('Eligibilité_projet'!H13="Hors climat Mediterranéen",'(ne pas modifier) BDD_REF'!$C$271,IF('Eligibilité_projet'!H13="",0,'(ne pas modifier) BDD_REF'!$B$271))</f>
        <v>0</v>
      </c>
      <c r="J6" s="75">
        <f>IF('Eligibilité_projet'!I13="Hors climat Mediterranéen",'(ne pas modifier) BDD_REF'!$C$271,IF('Eligibilité_projet'!I13="",0,'(ne pas modifier) BDD_REF'!$B$271))</f>
        <v>0</v>
      </c>
      <c r="K6" s="75">
        <f>IF('Eligibilité_projet'!J13="Hors climat Mediterranéen",'(ne pas modifier) BDD_REF'!$C$271,IF('Eligibilité_projet'!J13="",0,'(ne pas modifier) BDD_REF'!$B$271))</f>
        <v>0</v>
      </c>
      <c r="L6" s="75">
        <f>IF('Eligibilité_projet'!K13="Hors climat Mediterranéen",'(ne pas modifier) BDD_REF'!$C$271,IF('Eligibilité_projet'!K13="",0,'(ne pas modifier) BDD_REF'!$B$271))</f>
        <v>0</v>
      </c>
      <c r="M6" s="75">
        <f t="shared" si="1"/>
        <v>47</v>
      </c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>
      <c r="A7" s="19"/>
      <c r="B7" s="46" t="s">
        <v>181</v>
      </c>
      <c r="C7" s="75">
        <f>'Eligibilité_projet'!B15</f>
        <v>0.8</v>
      </c>
      <c r="D7" s="75" t="str">
        <f>'Eligibilité_projet'!C15</f>
        <v/>
      </c>
      <c r="E7" s="75" t="str">
        <f>'Eligibilité_projet'!D15</f>
        <v/>
      </c>
      <c r="F7" s="75" t="str">
        <f>'Eligibilité_projet'!E15</f>
        <v/>
      </c>
      <c r="G7" s="75" t="str">
        <f>'Eligibilité_projet'!F15</f>
        <v/>
      </c>
      <c r="H7" s="75" t="str">
        <f>'Eligibilité_projet'!G15</f>
        <v/>
      </c>
      <c r="I7" s="75" t="str">
        <f>'Eligibilité_projet'!H15</f>
        <v/>
      </c>
      <c r="J7" s="75" t="str">
        <f>'Eligibilité_projet'!I15</f>
        <v/>
      </c>
      <c r="K7" s="75" t="str">
        <f>'Eligibilité_projet'!J15</f>
        <v/>
      </c>
      <c r="L7" s="75" t="str">
        <f>'Eligibilité_projet'!K15</f>
        <v/>
      </c>
      <c r="M7" s="75">
        <f t="shared" si="1"/>
        <v>0.8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>
      <c r="A8" s="19"/>
      <c r="B8" s="46" t="s">
        <v>182</v>
      </c>
      <c r="C8" s="75">
        <f>'Eligibilité_projet'!B14</f>
        <v>20</v>
      </c>
      <c r="D8" s="75" t="str">
        <f>'Eligibilité_projet'!C14</f>
        <v/>
      </c>
      <c r="E8" s="75" t="str">
        <f>'Eligibilité_projet'!D14</f>
        <v/>
      </c>
      <c r="F8" s="75" t="str">
        <f>'Eligibilité_projet'!E14</f>
        <v/>
      </c>
      <c r="G8" s="75" t="str">
        <f>'Eligibilité_projet'!F14</f>
        <v/>
      </c>
      <c r="H8" s="75" t="str">
        <f>'Eligibilité_projet'!G14</f>
        <v/>
      </c>
      <c r="I8" s="75" t="str">
        <f>'Eligibilité_projet'!H14</f>
        <v/>
      </c>
      <c r="J8" s="75" t="str">
        <f>'Eligibilité_projet'!I14</f>
        <v/>
      </c>
      <c r="K8" s="75" t="str">
        <f>'Eligibilité_projet'!J14</f>
        <v/>
      </c>
      <c r="L8" s="75" t="str">
        <f>'Eligibilité_projet'!K14</f>
        <v/>
      </c>
      <c r="M8" s="75">
        <f t="shared" si="1"/>
        <v>20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>
      <c r="A9" s="19"/>
      <c r="B9" s="73" t="s">
        <v>183</v>
      </c>
      <c r="C9" s="73">
        <f>((C6-C5)+('(ne pas modifier) BDD_REF'!$B$275*C7*C8))*'Eligibilité_projet'!B8*44/12</f>
        <v>37.488</v>
      </c>
      <c r="D9" s="73">
        <f>((D6-D5)+('(ne pas modifier) BDD_REF'!$B$275*D7*D8))*'Eligibilité_projet'!C8*44/12</f>
        <v>0</v>
      </c>
      <c r="E9" s="73">
        <f>((E6-E5)+('(ne pas modifier) BDD_REF'!$B$275*E7*E8))*'Eligibilité_projet'!D8*44/12</f>
        <v>0</v>
      </c>
      <c r="F9" s="73">
        <f>((F6-F5)+('(ne pas modifier) BDD_REF'!$B$275*F7*F8))*'Eligibilité_projet'!E8*44/12</f>
        <v>0</v>
      </c>
      <c r="G9" s="73">
        <f>((G6-G5)+('(ne pas modifier) BDD_REF'!$B$275*G7*G8))*'Eligibilité_projet'!F8*44/12</f>
        <v>0</v>
      </c>
      <c r="H9" s="73">
        <f>((H6-H5)+('(ne pas modifier) BDD_REF'!$B$275*H7*H8))*'Eligibilité_projet'!G8*44/12</f>
        <v>0</v>
      </c>
      <c r="I9" s="73">
        <f>((I6-I5)+('(ne pas modifier) BDD_REF'!$B$275*I7*I8))*'Eligibilité_projet'!H8*44/12</f>
        <v>0</v>
      </c>
      <c r="J9" s="73">
        <f>((J6-J5)+('(ne pas modifier) BDD_REF'!$B$275*J7*J8))*'Eligibilité_projet'!I8*44/12</f>
        <v>0</v>
      </c>
      <c r="K9" s="73">
        <f>((K6-K5)+('(ne pas modifier) BDD_REF'!$B$275*K7*K8))*'Eligibilité_projet'!J8*44/12</f>
        <v>0</v>
      </c>
      <c r="L9" s="73">
        <f>((L6-L5)+('(ne pas modifier) BDD_REF'!$B$275*L7*L8))*'Eligibilité_projet'!K8*44/12</f>
        <v>0</v>
      </c>
      <c r="M9" s="73">
        <f t="shared" si="1"/>
        <v>37.488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>
      <c r="A11" s="19"/>
      <c r="B11" s="86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ht="15.7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ht="15.75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ht="15.7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ht="15.7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ht="15.75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ht="15.7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ht="15.7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ht="15.7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ht="15.75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ht="15.75" customHeight="1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ht="15.75" customHeight="1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ht="15.75" customHeight="1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ht="15.75" customHeight="1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ht="15.75" customHeight="1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ht="15.75" customHeight="1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ht="15.75" customHeight="1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ht="15.75" customHeight="1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ht="15.75" customHeight="1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ht="15.75" customHeight="1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ht="15.75" customHeight="1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ht="15.75" customHeight="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ht="15.75" customHeight="1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ht="15.75" customHeight="1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ht="15.75" customHeight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ht="15.75" customHeight="1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ht="15.75" customHeight="1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ht="15.75" customHeight="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ht="15.75" customHeight="1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ht="15.75" customHeight="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ht="15.75" customHeight="1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ht="15.75" customHeight="1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ht="15.75" customHeight="1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ht="15.75" customHeight="1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ht="15.75" customHeight="1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ht="15.75" customHeight="1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ht="15.75" customHeight="1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ht="15.75" customHeight="1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ht="15.75" customHeight="1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ht="15.75" customHeight="1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ht="15.75" customHeight="1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ht="15.75" customHeight="1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ht="15.75" customHeight="1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ht="15.75" customHeight="1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ht="15.75" customHeight="1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ht="15.75" customHeight="1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ht="15.75" customHeight="1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ht="15.75" customHeight="1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ht="15.75" customHeight="1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ht="15.75" customHeight="1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ht="15.75" customHeight="1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ht="15.75" customHeight="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ht="15.75" customHeight="1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ht="15.75" customHeight="1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ht="15.75" customHeight="1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ht="15.75" customHeight="1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ht="15.75" customHeight="1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ht="15.75" customHeight="1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ht="15.75" customHeight="1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ht="15.75" customHeight="1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ht="15.75" customHeight="1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ht="15.75" customHeight="1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ht="15.75" customHeight="1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ht="15.75" customHeight="1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ht="15.75" customHeight="1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ht="15.75" customHeight="1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ht="15.75" customHeight="1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ht="15.75" customHeight="1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ht="15.75" customHeight="1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ht="15.75" customHeight="1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ht="15.75" customHeight="1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ht="15.75" customHeight="1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ht="15.75" customHeight="1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ht="15.75" customHeight="1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ht="15.75" customHeight="1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ht="15.75" customHeight="1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ht="15.75" customHeight="1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ht="15.75" customHeight="1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ht="15.75" customHeight="1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ht="15.75" customHeight="1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ht="15.75" customHeight="1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ht="15.75" customHeight="1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ht="15.75" customHeight="1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ht="15.75" customHeight="1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ht="15.75" customHeight="1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ht="15.75" customHeight="1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ht="15.75" customHeight="1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ht="15.75" customHeight="1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ht="15.75" customHeight="1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ht="15.75" customHeight="1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ht="15.75" customHeight="1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ht="15.75" customHeight="1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ht="15.75" customHeight="1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ht="15.75" customHeight="1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ht="15.75" customHeight="1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ht="15.75" customHeight="1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ht="15.75" customHeight="1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ht="15.75" customHeight="1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ht="15.75" customHeight="1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ht="15.75" customHeight="1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ht="15.75" customHeight="1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ht="15.75" customHeight="1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ht="15.75" customHeight="1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ht="15.75" customHeight="1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ht="15.75" customHeight="1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ht="15.75" customHeight="1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ht="15.75" customHeight="1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ht="15.75" customHeight="1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ht="15.75" customHeight="1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ht="15.7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ht="15.75" customHeight="1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ht="15.75" customHeight="1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ht="15.75" customHeight="1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ht="15.75" customHeight="1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ht="15.75" customHeight="1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ht="15.75" customHeight="1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ht="15.75" customHeight="1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ht="15.75" customHeight="1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ht="15.75" customHeight="1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ht="15.75" customHeight="1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ht="15.75" customHeight="1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ht="15.75" customHeight="1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ht="15.75" customHeight="1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ht="15.75" customHeight="1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ht="15.75" customHeight="1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ht="15.75" customHeight="1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ht="15.75" customHeight="1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ht="15.75" customHeight="1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ht="15.75" customHeight="1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ht="15.75" customHeight="1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ht="15.75" customHeight="1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ht="15.75" customHeight="1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ht="15.75" customHeight="1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ht="15.75" customHeight="1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ht="15.75" customHeight="1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ht="15.75" customHeight="1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ht="15.75" customHeight="1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ht="15.75" customHeight="1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ht="15.75" customHeight="1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ht="15.75" customHeight="1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ht="15.75" customHeight="1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ht="15.75" customHeight="1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ht="15.75" customHeight="1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ht="15.75" customHeight="1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ht="15.75" customHeight="1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ht="15.75" customHeight="1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ht="15.75" customHeight="1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ht="15.75" customHeight="1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ht="15.75" customHeight="1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ht="15.75" customHeight="1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ht="15.75" customHeight="1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ht="15.75" customHeight="1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ht="15.75" customHeight="1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ht="15.75" customHeight="1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ht="15.75" customHeight="1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ht="15.75" customHeight="1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ht="15.75" customHeight="1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ht="15.75" customHeight="1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ht="15.75" customHeight="1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ht="15.75" customHeight="1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ht="15.75" customHeight="1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ht="15.75" customHeight="1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ht="15.75" customHeight="1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ht="15.75" customHeight="1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ht="15.75" customHeight="1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ht="15.75" customHeight="1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ht="15.75" customHeight="1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ht="15.75" customHeight="1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ht="15.75" customHeight="1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ht="15.75" customHeight="1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ht="15.75" customHeight="1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ht="15.75" customHeight="1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ht="15.75" customHeight="1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ht="15.75" customHeight="1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ht="15.75" customHeight="1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ht="15.75" customHeight="1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ht="15.75" customHeight="1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ht="15.75" customHeight="1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ht="15.75" customHeight="1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ht="15.75" customHeight="1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ht="15.75" customHeight="1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ht="15.75" customHeight="1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ht="15.75" customHeight="1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ht="15.75" customHeight="1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ht="15.75" customHeight="1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ht="15.75" customHeight="1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ht="15.75" customHeight="1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ht="15.75" customHeight="1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ht="15.75" customHeight="1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ht="15.75" customHeight="1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ht="15.75" customHeight="1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ht="15.75" customHeight="1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ht="15.75" customHeight="1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ht="15.75" customHeight="1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ht="15.75" customHeight="1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ht="15.75" customHeight="1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ht="15.75" customHeight="1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ht="15.75" customHeight="1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ht="15.75" customHeight="1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ht="15.75" customHeight="1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ht="15.75" customHeight="1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ht="15.75" customHeight="1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ht="15.75" customHeight="1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ht="15.75" customHeight="1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ht="15.75" customHeight="1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ht="15.75" customHeight="1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ht="15.75" customHeight="1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ht="15.75" customHeight="1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ht="15.75" customHeight="1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ht="15.75" customHeight="1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ht="15.75" customHeight="1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ht="15.75" customHeight="1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ht="15.75" customHeight="1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ht="15.75" customHeight="1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ht="15.75" customHeight="1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ht="15.75" customHeight="1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ht="15.75" customHeight="1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ht="15.75" customHeight="1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ht="15.75" customHeight="1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ht="15.75" customHeight="1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ht="15.75" customHeight="1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ht="15.75" customHeight="1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ht="15.75" customHeight="1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ht="15.75" customHeight="1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ht="15.75" customHeight="1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ht="15.75" customHeight="1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ht="15.75" customHeight="1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ht="15.75" customHeight="1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ht="15.75" customHeight="1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ht="15.75" customHeight="1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ht="15.75" customHeight="1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ht="15.75" customHeight="1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ht="15.75" customHeight="1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ht="15.75" customHeight="1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ht="15.75" customHeight="1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ht="15.75" customHeight="1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ht="15.75" customHeight="1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ht="15.75" customHeight="1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ht="15.75" customHeight="1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ht="15.75" customHeight="1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ht="15.75" customHeight="1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ht="15.75" customHeight="1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ht="15.75" customHeight="1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ht="15.75" customHeight="1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ht="15.75" customHeight="1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ht="15.75" customHeight="1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ht="15.75" customHeight="1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ht="15.75" customHeight="1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ht="15.75" customHeight="1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ht="15.75" customHeight="1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ht="15.75" customHeight="1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ht="15.75" customHeight="1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ht="15.75" customHeight="1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ht="15.75" customHeight="1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ht="15.75" customHeight="1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ht="15.75" customHeight="1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ht="15.75" customHeight="1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ht="15.75" customHeight="1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ht="15.75" customHeight="1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ht="15.75" customHeight="1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ht="15.75" customHeight="1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ht="15.75" customHeight="1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ht="15.75" customHeight="1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ht="15.75" customHeight="1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ht="15.75" customHeight="1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ht="15.75" customHeight="1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ht="15.75" customHeight="1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ht="15.75" customHeight="1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ht="15.75" customHeight="1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ht="15.75" customHeight="1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ht="15.75" customHeight="1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ht="15.75" customHeight="1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ht="15.75" customHeight="1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ht="15.75" customHeight="1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ht="15.75" customHeight="1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ht="15.75" customHeight="1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ht="15.75" customHeight="1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ht="15.75" customHeight="1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ht="15.75" customHeight="1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ht="15.75" customHeight="1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ht="15.75" customHeight="1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ht="15.75" customHeight="1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ht="15.75" customHeight="1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ht="15.75" customHeight="1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ht="15.75" customHeight="1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ht="15.75" customHeight="1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ht="15.75" customHeight="1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ht="15.75" customHeight="1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ht="15.75" customHeight="1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ht="15.75" customHeight="1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ht="15.75" customHeight="1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ht="15.75" customHeight="1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ht="15.75" customHeight="1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ht="15.75" customHeight="1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ht="15.75" customHeight="1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ht="15.75" customHeight="1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ht="15.75" customHeight="1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ht="15.75" customHeight="1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ht="15.75" customHeight="1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ht="15.75" customHeight="1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ht="15.75" customHeight="1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ht="15.75" customHeight="1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ht="15.75" customHeight="1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ht="15.75" customHeight="1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ht="15.75" customHeight="1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ht="15.75" customHeight="1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ht="15.75" customHeight="1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ht="15.75" customHeight="1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ht="15.75" customHeight="1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ht="15.75" customHeight="1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ht="15.75" customHeight="1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ht="15.75" customHeight="1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ht="15.75" customHeight="1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ht="15.75" customHeight="1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ht="15.75" customHeight="1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ht="15.75" customHeight="1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ht="15.75" customHeight="1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ht="15.75" customHeight="1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ht="15.75" customHeight="1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ht="15.75" customHeight="1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ht="15.75" customHeight="1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ht="15.75" customHeight="1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ht="15.75" customHeight="1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ht="15.75" customHeight="1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ht="15.75" customHeight="1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ht="15.75" customHeight="1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ht="15.75" customHeight="1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ht="15.75" customHeight="1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ht="15.75" customHeight="1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ht="15.75" customHeight="1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ht="15.75" customHeight="1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ht="15.75" customHeight="1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ht="15.75" customHeight="1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ht="15.75" customHeight="1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ht="15.75" customHeight="1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ht="15.75" customHeight="1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ht="15.75" customHeight="1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ht="15.75" customHeight="1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ht="15.75" customHeight="1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ht="15.75" customHeight="1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ht="15.75" customHeight="1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ht="15.75" customHeight="1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ht="15.75" customHeight="1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ht="15.75" customHeight="1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ht="15.75" customHeight="1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ht="15.75" customHeight="1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ht="15.75" customHeight="1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ht="15.75" customHeight="1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ht="15.75" customHeight="1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ht="15.75" customHeight="1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ht="15.75" customHeight="1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ht="15.75" customHeight="1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ht="15.75" customHeight="1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ht="15.75" customHeight="1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ht="15.75" customHeight="1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ht="15.75" customHeight="1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ht="15.75" customHeight="1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ht="15.75" customHeight="1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ht="15.75" customHeight="1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ht="15.75" customHeight="1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ht="15.75" customHeight="1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ht="15.75" customHeight="1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ht="15.75" customHeight="1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ht="15.75" customHeight="1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ht="15.75" customHeight="1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ht="15.75" customHeight="1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ht="15.75" customHeight="1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ht="15.75" customHeight="1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ht="15.75" customHeight="1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ht="15.75" customHeight="1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ht="15.75" customHeight="1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ht="15.75" customHeight="1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ht="15.75" customHeight="1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ht="15.75" customHeight="1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ht="15.75" customHeight="1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ht="15.75" customHeight="1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ht="15.75" customHeight="1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ht="15.75" customHeight="1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ht="15.75" customHeight="1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ht="15.75" customHeight="1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ht="15.75" customHeight="1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ht="15.75" customHeight="1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ht="15.75" customHeight="1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ht="15.75" customHeight="1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ht="15.75" customHeight="1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ht="15.75" customHeight="1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ht="15.75" customHeight="1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ht="15.75" customHeight="1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ht="15.75" customHeight="1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ht="15.75" customHeight="1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ht="15.75" customHeight="1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ht="15.75" customHeight="1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ht="15.75" customHeight="1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ht="15.75" customHeight="1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ht="15.75" customHeight="1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ht="15.75" customHeight="1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ht="15.75" customHeight="1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ht="15.75" customHeight="1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ht="15.75" customHeight="1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ht="15.75" customHeight="1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ht="15.75" customHeight="1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ht="15.75" customHeight="1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ht="15.75" customHeight="1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ht="15.75" customHeight="1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ht="15.75" customHeight="1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ht="15.75" customHeight="1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ht="15.75" customHeight="1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ht="15.75" customHeight="1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ht="15.75" customHeight="1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ht="15.75" customHeight="1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ht="15.75" customHeight="1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ht="15.75" customHeight="1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ht="15.75" customHeight="1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ht="15.75" customHeight="1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ht="15.75" customHeight="1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ht="15.75" customHeight="1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ht="15.75" customHeight="1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ht="15.75" customHeight="1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ht="15.75" customHeight="1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ht="15.75" customHeight="1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ht="15.75" customHeight="1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ht="15.75" customHeight="1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ht="15.75" customHeight="1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ht="15.75" customHeight="1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ht="15.75" customHeight="1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ht="15.75" customHeight="1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ht="15.75" customHeight="1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ht="15.75" customHeight="1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ht="15.75" customHeight="1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ht="15.75" customHeight="1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ht="15.75" customHeight="1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ht="15.75" customHeight="1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ht="15.75" customHeight="1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ht="15.75" customHeight="1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ht="15.75" customHeight="1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ht="15.75" customHeight="1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ht="15.75" customHeight="1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ht="15.75" customHeight="1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ht="15.75" customHeight="1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ht="15.75" customHeight="1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ht="15.75" customHeight="1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ht="15.75" customHeight="1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ht="15.75" customHeight="1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ht="15.75" customHeight="1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ht="15.75" customHeight="1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ht="15.75" customHeight="1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ht="15.75" customHeight="1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ht="15.75" customHeight="1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ht="15.75" customHeight="1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ht="15.75" customHeight="1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ht="15.75" customHeight="1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ht="15.75" customHeight="1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ht="15.75" customHeight="1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ht="15.75" customHeight="1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ht="15.75" customHeight="1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ht="15.75" customHeight="1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ht="15.75" customHeight="1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ht="15.75" customHeight="1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ht="15.75" customHeight="1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ht="15.75" customHeight="1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ht="15.75" customHeight="1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ht="15.75" customHeight="1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ht="15.75" customHeight="1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ht="15.75" customHeight="1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ht="15.75" customHeight="1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ht="15.75" customHeight="1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ht="15.75" customHeight="1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ht="15.75" customHeight="1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ht="15.75" customHeight="1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ht="15.75" customHeight="1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ht="15.75" customHeight="1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ht="15.75" customHeight="1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ht="15.75" customHeight="1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ht="15.75" customHeight="1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ht="15.75" customHeight="1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ht="15.75" customHeight="1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ht="15.75" customHeight="1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ht="15.75" customHeight="1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ht="15.75" customHeight="1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ht="15.75" customHeight="1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ht="15.75" customHeight="1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ht="15.75" customHeight="1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ht="15.75" customHeight="1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ht="15.75" customHeight="1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ht="15.75" customHeight="1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ht="15.75" customHeight="1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ht="15.75" customHeight="1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ht="15.75" customHeight="1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ht="15.75" customHeight="1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ht="15.75" customHeight="1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ht="15.75" customHeight="1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ht="15.75" customHeight="1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ht="15.75" customHeight="1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ht="15.75" customHeight="1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ht="15.75" customHeight="1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ht="15.75" customHeight="1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ht="15.75" customHeight="1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ht="15.75" customHeight="1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ht="15.75" customHeight="1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ht="15.75" customHeight="1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ht="15.75" customHeight="1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ht="15.75" customHeight="1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ht="15.75" customHeight="1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ht="15.75" customHeight="1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ht="15.75" customHeight="1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ht="15.75" customHeight="1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ht="15.75" customHeight="1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ht="15.75" customHeight="1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ht="15.75" customHeight="1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ht="15.75" customHeight="1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ht="15.75" customHeight="1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ht="15.75" customHeight="1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ht="15.75" customHeight="1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ht="15.75" customHeight="1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ht="15.75" customHeight="1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ht="15.75" customHeight="1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ht="15.75" customHeight="1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ht="15.75" customHeight="1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ht="15.75" customHeight="1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ht="15.75" customHeight="1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ht="15.75" customHeight="1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ht="15.75" customHeight="1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ht="15.75" customHeight="1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ht="15.75" customHeight="1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ht="15.75" customHeight="1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ht="15.75" customHeight="1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ht="15.75" customHeight="1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ht="15.75" customHeight="1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ht="15.75" customHeight="1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ht="15.75" customHeight="1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ht="15.75" customHeight="1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ht="15.75" customHeight="1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ht="15.75" customHeight="1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ht="15.75" customHeight="1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ht="15.75" customHeight="1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ht="15.75" customHeight="1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ht="15.75" customHeight="1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ht="15.75" customHeight="1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ht="15.75" customHeight="1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ht="15.75" customHeight="1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ht="15.75" customHeight="1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ht="15.75" customHeight="1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ht="15.75" customHeight="1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ht="15.75" customHeight="1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ht="15.75" customHeight="1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ht="15.75" customHeight="1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ht="15.75" customHeight="1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ht="15.75" customHeight="1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ht="15.75" customHeight="1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ht="15.75" customHeight="1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ht="15.75" customHeight="1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ht="15.75" customHeight="1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ht="15.75" customHeight="1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ht="15.75" customHeight="1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ht="15.75" customHeight="1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ht="15.75" customHeight="1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ht="15.75" customHeight="1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ht="15.75" customHeight="1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ht="15.75" customHeight="1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ht="15.75" customHeight="1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ht="15.75" customHeight="1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ht="15.75" customHeight="1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ht="15.75" customHeight="1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ht="15.75" customHeight="1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ht="15.75" customHeight="1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ht="15.75" customHeight="1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ht="15.75" customHeight="1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ht="15.75" customHeight="1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ht="15.75" customHeight="1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ht="15.75" customHeight="1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ht="15.75" customHeight="1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ht="15.75" customHeight="1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ht="15.75" customHeight="1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ht="15.75" customHeight="1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ht="15.75" customHeight="1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ht="15.75" customHeight="1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ht="15.75" customHeight="1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ht="15.75" customHeight="1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ht="15.75" customHeight="1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ht="15.75" customHeight="1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ht="15.75" customHeight="1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ht="15.75" customHeight="1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ht="15.75" customHeight="1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ht="15.75" customHeight="1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ht="15.75" customHeight="1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ht="15.75" customHeight="1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ht="15.75" customHeight="1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ht="15.75" customHeight="1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ht="15.75" customHeight="1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ht="15.75" customHeight="1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ht="15.75" customHeight="1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ht="15.75" customHeight="1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ht="15.75" customHeight="1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ht="15.75" customHeight="1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ht="15.75" customHeight="1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ht="15.75" customHeight="1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ht="15.75" customHeight="1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ht="15.75" customHeight="1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ht="15.75" customHeight="1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ht="15.75" customHeight="1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ht="15.75" customHeight="1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ht="15.75" customHeight="1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ht="15.75" customHeight="1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ht="15.75" customHeight="1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ht="15.75" customHeight="1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ht="15.75" customHeight="1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ht="15.75" customHeight="1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ht="15.75" customHeight="1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ht="15.75" customHeight="1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ht="15.75" customHeight="1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ht="15.75" customHeight="1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ht="15.75" customHeight="1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ht="15.75" customHeight="1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ht="15.75" customHeight="1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ht="15.75" customHeight="1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ht="15.75" customHeight="1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ht="15.75" customHeight="1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ht="15.75" customHeight="1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ht="15.75" customHeight="1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ht="15.75" customHeight="1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ht="15.75" customHeight="1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ht="15.75" customHeight="1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ht="15.75" customHeight="1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ht="15.75" customHeight="1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ht="15.75" customHeight="1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ht="15.75" customHeight="1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ht="15.75" customHeight="1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ht="15.75" customHeight="1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ht="15.75" customHeight="1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ht="15.75" customHeight="1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ht="15.75" customHeight="1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ht="15.75" customHeight="1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ht="15.75" customHeight="1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ht="15.75" customHeight="1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ht="15.75" customHeight="1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ht="15.75" customHeight="1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ht="15.75" customHeight="1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ht="15.75" customHeight="1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ht="15.75" customHeight="1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ht="15.75" customHeight="1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ht="15.75" customHeight="1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ht="15.75" customHeight="1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ht="15.75" customHeight="1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ht="15.75" customHeight="1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ht="15.75" customHeight="1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ht="15.75" customHeight="1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ht="15.75" customHeight="1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ht="15.75" customHeight="1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ht="15.75" customHeight="1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ht="15.75" customHeight="1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ht="15.75" customHeight="1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ht="15.75" customHeight="1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ht="15.75" customHeight="1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ht="15.75" customHeight="1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ht="15.75" customHeight="1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ht="15.75" customHeight="1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ht="15.75" customHeight="1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ht="15.75" customHeight="1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ht="15.75" customHeight="1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ht="15.75" customHeight="1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ht="15.75" customHeight="1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ht="15.75" customHeight="1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ht="15.75" customHeight="1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ht="15.75" customHeight="1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ht="15.75" customHeight="1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ht="15.75" customHeight="1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ht="15.75" customHeight="1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ht="15.75" customHeight="1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ht="15.75" customHeight="1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ht="15.75" customHeight="1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ht="15.75" customHeight="1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ht="15.75" customHeight="1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ht="15.75" customHeight="1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ht="15.75" customHeight="1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ht="15.75" customHeight="1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ht="15.75" customHeight="1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ht="15.75" customHeight="1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ht="15.75" customHeight="1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ht="15.75" customHeight="1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ht="15.75" customHeight="1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ht="15.75" customHeight="1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ht="15.75" customHeight="1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ht="15.75" customHeight="1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ht="15.75" customHeight="1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ht="15.75" customHeight="1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ht="15.75" customHeight="1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ht="15.75" customHeight="1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ht="15.75" customHeight="1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ht="15.75" customHeight="1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ht="15.75" customHeight="1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ht="15.75" customHeight="1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ht="15.75" customHeight="1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ht="15.75" customHeight="1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ht="15.75" customHeight="1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ht="15.75" customHeight="1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ht="15.75" customHeight="1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ht="15.75" customHeight="1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ht="15.75" customHeight="1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ht="15.75" customHeight="1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ht="15.75" customHeight="1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ht="15.75" customHeight="1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ht="15.75" customHeight="1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ht="15.75" customHeight="1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ht="15.75" customHeight="1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ht="15.75" customHeight="1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ht="15.75" customHeight="1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ht="15.75" customHeight="1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ht="15.75" customHeight="1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ht="15.75" customHeight="1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ht="15.75" customHeight="1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ht="15.75" customHeight="1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ht="15.75" customHeight="1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ht="15.75" customHeight="1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ht="15.75" customHeight="1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ht="15.75" customHeight="1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ht="15.75" customHeight="1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ht="15.75" customHeight="1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ht="15.75" customHeight="1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ht="15.75" customHeight="1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ht="15.75" customHeight="1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ht="15.75" customHeight="1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ht="15.75" customHeight="1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ht="15.75" customHeight="1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ht="15.75" customHeight="1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ht="15.75" customHeight="1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ht="15.75" customHeight="1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ht="15.75" customHeight="1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ht="15.75" customHeight="1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ht="15.75" customHeight="1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ht="15.75" customHeight="1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ht="15.75" customHeight="1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ht="15.75" customHeight="1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ht="15.75" customHeight="1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ht="15.75" customHeight="1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ht="15.75" customHeight="1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ht="15.75" customHeight="1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ht="15.75" customHeight="1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ht="15.75" customHeight="1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ht="15.75" customHeight="1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ht="15.75" customHeight="1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ht="15.75" customHeight="1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ht="15.75" customHeight="1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ht="15.75" customHeight="1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ht="15.75" customHeight="1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ht="15.75" customHeight="1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ht="15.75" customHeight="1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ht="15.75" customHeight="1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ht="15.75" customHeight="1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ht="15.75" customHeight="1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ht="15.75" customHeight="1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ht="15.75" customHeight="1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ht="15.75" customHeight="1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ht="15.75" customHeight="1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ht="15.75" customHeight="1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ht="15.75" customHeight="1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ht="15.75" customHeight="1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ht="15.75" customHeight="1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ht="15.75" customHeight="1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ht="15.75" customHeight="1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ht="15.75" customHeight="1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ht="15.75" customHeight="1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ht="15.75" customHeight="1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ht="15.75" customHeight="1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ht="15.75" customHeight="1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ht="15.75" customHeight="1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ht="15.75" customHeight="1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ht="15.75" customHeight="1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ht="15.75" customHeight="1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ht="15.75" customHeight="1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ht="15.75" customHeight="1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ht="15.75" customHeight="1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ht="15.75" customHeight="1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ht="15.75" customHeight="1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ht="15.75" customHeight="1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ht="15.75" customHeight="1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ht="15.75" customHeight="1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ht="15.75" customHeight="1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ht="15.75" customHeight="1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ht="15.75" customHeight="1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ht="15.75" customHeight="1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ht="15.75" customHeight="1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ht="15.75" customHeight="1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ht="15.75" customHeight="1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ht="15.75" customHeight="1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ht="15.75" customHeight="1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ht="15.75" customHeight="1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ht="15.75" customHeight="1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ht="15.75" customHeight="1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ht="15.75" customHeight="1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ht="15.75" customHeight="1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ht="15.75" customHeight="1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ht="15.75" customHeight="1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ht="15.75" customHeight="1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ht="15.75" customHeight="1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ht="15.75" customHeight="1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ht="15.75" customHeight="1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ht="15.75" customHeight="1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ht="15.75" customHeight="1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ht="15.75" customHeight="1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ht="15.75" customHeight="1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ht="15.75" customHeight="1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ht="15.75" customHeight="1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ht="15.75" customHeight="1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ht="15.75" customHeight="1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ht="15.75" customHeight="1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ht="15.75" customHeight="1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ht="15.75" customHeight="1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ht="15.75" customHeight="1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ht="15.75" customHeight="1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ht="15.75" customHeight="1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ht="15.75" customHeight="1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ht="15.75" customHeight="1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ht="15.75" customHeight="1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ht="15.75" customHeight="1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ht="15.75" customHeight="1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ht="15.75" customHeight="1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ht="15.75" customHeight="1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ht="15.75" customHeight="1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ht="15.75" customHeight="1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ht="15.75" customHeight="1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ht="15.75" customHeight="1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ht="15.75" customHeight="1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ht="15.75" customHeight="1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ht="15.75" customHeight="1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ht="15.75" customHeight="1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ht="15.75" customHeight="1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ht="15.75" customHeight="1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ht="15.75" customHeight="1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ht="15.75" customHeight="1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ht="15.75" customHeight="1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ht="15.75" customHeight="1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ht="15.75" customHeight="1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ht="15.75" customHeight="1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ht="15.75" customHeight="1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ht="15.75" customHeight="1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ht="15.75" customHeight="1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ht="15.75" customHeight="1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ht="15.75" customHeight="1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ht="15.75" customHeight="1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ht="15.75" customHeight="1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ht="15.75" customHeight="1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ht="15.75" customHeight="1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ht="15.75" customHeight="1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ht="15.75" customHeight="1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ht="15.75" customHeight="1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ht="15.75" customHeight="1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ht="15.75" customHeight="1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ht="15.75" customHeight="1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ht="15.75" customHeight="1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ht="15.75" customHeight="1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ht="15.75" customHeight="1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ht="15.75" customHeight="1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ht="15.75" customHeight="1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ht="15.75" customHeight="1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ht="15.75" customHeight="1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ht="15.75" customHeight="1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ht="15.75" customHeight="1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ht="15.75" customHeight="1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ht="15.75" customHeight="1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ht="15.75" customHeight="1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ht="15.75" customHeight="1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ht="15.75" customHeight="1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ht="15.75" customHeight="1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ht="15.75" customHeight="1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ht="15.75" customHeight="1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ht="15.75" customHeight="1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ht="15.75" customHeight="1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ht="15.75" customHeight="1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ht="15.75" customHeight="1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ht="15.75" customHeight="1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ht="15.75" customHeight="1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ht="15.75" customHeight="1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ht="15.75" customHeight="1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ht="15.75" customHeight="1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ht="15.75" customHeight="1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ht="15.75" customHeight="1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ht="15.75" customHeight="1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ht="15.75" customHeight="1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ht="15.75" customHeight="1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ht="15.75" customHeight="1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ht="15.75" customHeight="1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ht="15.75" customHeight="1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ht="15.75" customHeight="1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ht="15.75" customHeight="1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ht="15.75" customHeight="1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ht="15.75" customHeight="1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ht="15.75" customHeight="1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ht="15.75" customHeight="1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ht="15.75" customHeight="1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ht="15.75" customHeight="1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ht="15.75" customHeight="1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ht="15.75" customHeight="1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ht="15.75" customHeight="1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ht="15.75" customHeight="1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ht="15.75" customHeight="1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ht="15.75" customHeight="1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ht="15.75" customHeight="1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ht="15.75" customHeight="1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ht="15.75" customHeight="1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ht="15.75" customHeight="1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ht="15.75" customHeight="1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ht="15.75" customHeight="1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ht="15.75" customHeight="1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ht="15.75" customHeight="1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ht="15.75" customHeight="1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ht="15.75" customHeight="1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ht="15.75" customHeight="1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ht="15.75" customHeight="1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ht="15.75" customHeight="1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ht="15.75" customHeight="1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ht="15.75" customHeight="1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ht="15.75" customHeight="1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ht="15.75" customHeight="1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ht="15.75" customHeight="1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ht="15.75" customHeight="1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ht="15.75" customHeight="1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ht="15.75" customHeight="1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ht="15.75" customHeight="1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ht="15.75" customHeight="1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ht="15.75" customHeight="1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ht="15.75" customHeight="1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ht="15.75" customHeight="1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ht="15.75" customHeight="1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ht="15.75" customHeight="1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ht="15.75" customHeight="1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ht="15.75" customHeight="1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ht="15.75" customHeight="1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ht="15.75" customHeight="1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ht="15.75" customHeight="1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ht="15.75" customHeight="1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ht="15.75" customHeight="1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ht="15.75" customHeight="1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ht="15.75" customHeight="1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ht="15.75" customHeight="1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ht="15.75" customHeight="1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ht="15.75" customHeight="1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ht="15.75" customHeight="1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ht="15.75" customHeight="1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ht="15.75" customHeight="1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ht="15.75" customHeight="1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ht="15.75" customHeight="1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ht="15.75" customHeight="1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ht="15.75" customHeight="1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ht="15.75" customHeight="1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ht="15.75" customHeight="1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ht="15.75" customHeight="1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ht="15.75" customHeight="1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ht="15.75" customHeight="1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ht="15.75" customHeight="1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ht="15.75" customHeight="1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ht="15.75" customHeight="1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ht="15.75" customHeight="1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ht="15.75" customHeight="1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ht="15.75" customHeight="1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ht="15.75" customHeight="1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ht="15.75" customHeight="1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ht="15.75" customHeight="1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ht="15.75" customHeight="1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ht="15.75" customHeight="1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ht="15.75" customHeight="1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ht="15.75" customHeight="1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ht="15.75" customHeight="1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ht="15.75" customHeight="1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ht="15.75" customHeight="1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ht="15.75" customHeight="1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ht="15.75" customHeight="1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ht="15.75" customHeight="1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ht="15.75" customHeight="1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ht="15.75" customHeight="1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ht="15.75" customHeight="1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ht="15.75" customHeight="1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ht="15.75" customHeight="1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ht="15.75" customHeight="1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ht="15.75" customHeight="1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ht="15.75" customHeight="1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ht="15.75" customHeight="1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ht="15.75" customHeight="1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ht="15.75" customHeight="1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ht="15.75" customHeight="1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ht="15.75" customHeight="1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ht="15.75" customHeight="1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mergeCells count="1">
    <mergeCell ref="B2:M2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9.13"/>
    <col customWidth="1" min="2" max="2" width="38.88"/>
    <col customWidth="1" min="3" max="4" width="10.0"/>
    <col customWidth="1" min="5" max="5" width="19.63"/>
    <col customWidth="1" min="6" max="26" width="10.0"/>
  </cols>
  <sheetData>
    <row r="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ht="47.25" customHeight="1">
      <c r="A2" s="19"/>
      <c r="B2" s="64" t="s">
        <v>184</v>
      </c>
      <c r="C2" s="61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>
      <c r="A4" s="19"/>
      <c r="B4" s="87" t="s">
        <v>185</v>
      </c>
      <c r="C4" s="88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>
      <c r="A6" s="89" t="s">
        <v>186</v>
      </c>
      <c r="B6" s="30" t="s">
        <v>187</v>
      </c>
      <c r="C6" s="63" t="str">
        <f>IF('Eligibilité_projet'!C2="NON","/",'RECeff + REIamont (1)'!L7)</f>
        <v>/</v>
      </c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>
      <c r="A7" s="90" t="s">
        <v>188</v>
      </c>
      <c r="B7" s="30" t="s">
        <v>187</v>
      </c>
      <c r="C7" s="63">
        <f>IF('Eligibilité_projet'!C2="OUI","/",'RECeff + REIamont (2)'!M144)</f>
        <v>-0.4872347285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>
      <c r="A8" s="29"/>
      <c r="B8" s="30" t="s">
        <v>110</v>
      </c>
      <c r="C8" s="63">
        <f>REIaval!M20</f>
        <v>0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>
      <c r="A9" s="19"/>
      <c r="B9" s="30" t="s">
        <v>189</v>
      </c>
      <c r="C9" s="63">
        <f>RECant_biom!M28</f>
        <v>147.6514286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>
      <c r="A10" s="19"/>
      <c r="B10" s="30" t="s">
        <v>183</v>
      </c>
      <c r="C10" s="63">
        <f>RECant_sol!M9</f>
        <v>37.488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>
      <c r="A11" s="19"/>
      <c r="B11" s="67" t="s">
        <v>190</v>
      </c>
      <c r="C11" s="91">
        <f>SUM(IF('Eligibilité_projet'!C2="OUI",-C6,-C7),-C8,C10,C9)</f>
        <v>185.6266633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>
      <c r="A13" s="19"/>
      <c r="B13" s="87" t="s">
        <v>191</v>
      </c>
      <c r="C13" s="8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>
      <c r="A15" s="19"/>
      <c r="B15" s="30" t="s">
        <v>187</v>
      </c>
      <c r="C15" s="63">
        <f>IF('Eligibilité_projet'!C2="OUI",C6*(1-0.15),C7)</f>
        <v>-0.4872347285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>
      <c r="A16" s="19"/>
      <c r="B16" s="30" t="s">
        <v>110</v>
      </c>
      <c r="C16" s="63">
        <f>C8</f>
        <v>0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>
      <c r="A17" s="19"/>
      <c r="B17" s="30" t="s">
        <v>189</v>
      </c>
      <c r="C17" s="63">
        <f>C9*(1-0.1)</f>
        <v>132.8862857</v>
      </c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>
      <c r="A18" s="19"/>
      <c r="B18" s="30" t="s">
        <v>183</v>
      </c>
      <c r="C18" s="63">
        <f>RE!C10</f>
        <v>37.488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>
      <c r="A19" s="19"/>
      <c r="B19" s="67" t="s">
        <v>190</v>
      </c>
      <c r="C19" s="91">
        <f>SUM(-C15,-C16,((C17+C18)*(0.9)))</f>
        <v>153.8240919</v>
      </c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ht="15.7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ht="15.75" hidden="1" customHeight="1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ht="15.75" hidden="1" customHeight="1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ht="15.75" customHeight="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ht="15.75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ht="15.7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ht="15.7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ht="15.7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ht="15.75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ht="15.75" customHeight="1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ht="15.75" customHeight="1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ht="15.75" customHeight="1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ht="15.75" customHeight="1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ht="15.75" customHeight="1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ht="15.75" customHeight="1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ht="15.75" customHeight="1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ht="15.75" customHeight="1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ht="15.75" customHeight="1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ht="15.75" customHeight="1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ht="15.75" customHeight="1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ht="15.75" customHeight="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ht="15.75" customHeight="1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ht="15.75" customHeight="1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ht="15.75" customHeight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ht="15.75" customHeight="1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ht="15.75" customHeight="1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ht="15.75" customHeight="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ht="15.75" customHeight="1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ht="15.75" customHeight="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ht="15.75" customHeight="1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ht="15.75" customHeight="1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ht="15.75" customHeight="1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ht="15.75" customHeight="1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ht="15.75" customHeight="1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ht="15.75" customHeight="1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ht="15.75" customHeight="1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ht="15.75" customHeight="1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ht="15.75" customHeight="1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ht="15.75" customHeight="1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ht="15.75" customHeight="1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ht="15.75" customHeight="1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ht="15.75" customHeight="1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ht="15.75" customHeight="1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ht="15.75" customHeight="1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ht="15.75" customHeight="1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ht="15.75" customHeight="1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ht="15.75" customHeight="1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ht="15.75" customHeight="1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ht="15.75" customHeight="1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ht="15.75" customHeight="1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ht="15.75" customHeight="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ht="15.75" customHeight="1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ht="15.75" customHeight="1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ht="15.75" customHeight="1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ht="15.75" customHeight="1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ht="15.75" customHeight="1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ht="15.75" customHeight="1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ht="15.75" customHeight="1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ht="15.75" customHeight="1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ht="15.75" customHeight="1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ht="15.75" customHeight="1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ht="15.75" customHeight="1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ht="15.75" customHeight="1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ht="15.75" customHeight="1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ht="15.75" customHeight="1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ht="15.75" customHeight="1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ht="15.75" customHeight="1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ht="15.75" customHeight="1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ht="15.75" customHeight="1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ht="15.75" customHeight="1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ht="15.75" customHeight="1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ht="15.75" customHeight="1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ht="15.75" customHeight="1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ht="15.75" customHeight="1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ht="15.75" customHeight="1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ht="15.75" customHeight="1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ht="15.75" customHeight="1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ht="15.75" customHeight="1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ht="15.75" customHeight="1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ht="15.75" customHeight="1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ht="15.75" customHeight="1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ht="15.75" customHeight="1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ht="15.75" customHeight="1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ht="15.75" customHeight="1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ht="15.75" customHeight="1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ht="15.75" customHeight="1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ht="15.75" customHeight="1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ht="15.75" customHeight="1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ht="15.75" customHeight="1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ht="15.75" customHeight="1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ht="15.75" customHeight="1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ht="15.75" customHeight="1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ht="15.75" customHeight="1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ht="15.75" customHeight="1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ht="15.75" customHeight="1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ht="15.75" customHeight="1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ht="15.75" customHeight="1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ht="15.75" customHeight="1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ht="15.75" customHeight="1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ht="15.75" customHeight="1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ht="15.75" customHeight="1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ht="15.75" customHeight="1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ht="15.75" customHeight="1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ht="15.75" customHeight="1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ht="15.75" customHeight="1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ht="15.75" customHeight="1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ht="15.75" customHeight="1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ht="15.75" customHeight="1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ht="15.7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ht="15.75" customHeight="1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ht="15.75" customHeight="1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ht="15.75" customHeight="1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ht="15.75" customHeight="1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ht="15.75" customHeight="1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ht="15.75" customHeight="1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ht="15.75" customHeight="1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ht="15.75" customHeight="1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ht="15.75" customHeight="1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ht="15.75" customHeight="1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ht="15.75" customHeight="1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ht="15.75" customHeight="1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ht="15.75" customHeight="1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ht="15.75" customHeight="1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ht="15.75" customHeight="1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ht="15.75" customHeight="1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ht="15.75" customHeight="1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ht="15.75" customHeight="1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ht="15.75" customHeight="1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ht="15.75" customHeight="1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ht="15.75" customHeight="1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ht="15.75" customHeight="1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ht="15.75" customHeight="1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ht="15.75" customHeight="1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ht="15.75" customHeight="1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ht="15.75" customHeight="1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ht="15.75" customHeight="1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ht="15.75" customHeight="1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ht="15.75" customHeight="1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ht="15.75" customHeight="1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ht="15.75" customHeight="1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ht="15.75" customHeight="1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ht="15.75" customHeight="1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ht="15.75" customHeight="1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ht="15.75" customHeight="1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ht="15.75" customHeight="1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ht="15.75" customHeight="1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ht="15.75" customHeight="1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ht="15.75" customHeight="1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ht="15.75" customHeight="1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ht="15.75" customHeight="1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ht="15.75" customHeight="1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ht="15.75" customHeight="1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ht="15.75" customHeight="1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ht="15.75" customHeight="1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ht="15.75" customHeight="1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ht="15.75" customHeight="1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ht="15.75" customHeight="1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ht="15.75" customHeight="1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ht="15.75" customHeight="1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ht="15.75" customHeight="1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ht="15.75" customHeight="1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ht="15.75" customHeight="1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ht="15.75" customHeight="1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ht="15.75" customHeight="1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ht="15.75" customHeight="1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ht="15.75" customHeight="1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ht="15.75" customHeight="1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ht="15.75" customHeight="1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ht="15.75" customHeight="1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ht="15.75" customHeight="1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ht="15.75" customHeight="1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ht="15.75" customHeight="1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ht="15.75" customHeight="1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ht="15.75" customHeight="1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ht="15.75" customHeight="1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ht="15.75" customHeight="1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ht="15.75" customHeight="1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ht="15.75" customHeight="1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ht="15.75" customHeight="1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ht="15.75" customHeight="1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ht="15.75" customHeight="1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ht="15.75" customHeight="1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ht="15.75" customHeight="1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ht="15.75" customHeight="1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ht="15.75" customHeight="1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ht="15.75" customHeight="1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ht="15.75" customHeight="1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ht="15.75" customHeight="1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ht="15.75" customHeight="1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ht="15.75" customHeight="1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ht="15.75" customHeight="1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ht="15.75" customHeight="1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ht="15.75" customHeight="1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ht="15.75" customHeight="1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ht="15.75" customHeight="1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ht="15.75" customHeight="1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ht="15.75" customHeight="1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ht="15.75" customHeight="1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ht="15.75" customHeight="1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ht="15.75" customHeight="1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ht="15.75" customHeight="1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ht="15.75" customHeight="1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ht="15.75" customHeight="1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ht="15.75" customHeight="1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ht="15.75" customHeight="1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ht="15.75" customHeight="1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ht="15.75" customHeight="1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ht="15.75" customHeight="1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ht="15.75" customHeight="1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ht="15.75" customHeight="1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ht="15.75" customHeight="1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ht="15.75" customHeight="1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ht="15.75" customHeight="1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ht="15.75" customHeight="1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ht="15.75" customHeight="1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ht="15.75" customHeight="1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ht="15.75" customHeight="1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ht="15.75" customHeight="1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ht="15.75" customHeight="1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ht="15.75" customHeight="1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ht="15.75" customHeight="1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ht="15.75" customHeight="1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ht="15.75" customHeight="1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ht="15.75" customHeight="1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ht="15.75" customHeight="1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ht="15.75" customHeight="1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ht="15.75" customHeight="1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ht="15.75" customHeight="1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ht="15.75" customHeight="1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ht="15.75" customHeight="1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ht="15.75" customHeight="1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ht="15.75" customHeight="1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ht="15.75" customHeight="1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ht="15.75" customHeight="1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ht="15.75" customHeight="1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ht="15.75" customHeight="1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ht="15.75" customHeight="1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ht="15.75" customHeight="1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ht="15.75" customHeight="1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ht="15.75" customHeight="1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ht="15.75" customHeight="1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ht="15.75" customHeight="1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ht="15.75" customHeight="1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ht="15.75" customHeight="1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ht="15.75" customHeight="1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ht="15.75" customHeight="1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ht="15.75" customHeight="1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ht="15.75" customHeight="1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ht="15.75" customHeight="1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ht="15.75" customHeight="1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ht="15.75" customHeight="1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ht="15.75" customHeight="1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ht="15.75" customHeight="1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ht="15.75" customHeight="1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ht="15.75" customHeight="1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ht="15.75" customHeight="1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ht="15.75" customHeight="1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ht="15.75" customHeight="1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ht="15.75" customHeight="1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ht="15.75" customHeight="1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ht="15.75" customHeight="1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ht="15.75" customHeight="1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ht="15.75" customHeight="1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ht="15.75" customHeight="1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ht="15.75" customHeight="1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ht="15.75" customHeight="1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ht="15.75" customHeight="1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ht="15.75" customHeight="1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ht="15.75" customHeight="1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ht="15.75" customHeight="1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ht="15.75" customHeight="1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ht="15.75" customHeight="1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ht="15.75" customHeight="1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ht="15.75" customHeight="1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ht="15.75" customHeight="1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ht="15.75" customHeight="1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ht="15.75" customHeight="1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ht="15.75" customHeight="1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ht="15.75" customHeight="1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ht="15.75" customHeight="1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ht="15.75" customHeight="1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ht="15.75" customHeight="1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ht="15.75" customHeight="1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ht="15.75" customHeight="1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ht="15.75" customHeight="1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ht="15.75" customHeight="1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ht="15.75" customHeight="1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ht="15.75" customHeight="1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ht="15.75" customHeight="1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ht="15.75" customHeight="1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ht="15.75" customHeight="1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ht="15.75" customHeight="1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ht="15.75" customHeight="1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ht="15.75" customHeight="1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ht="15.75" customHeight="1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ht="15.75" customHeight="1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ht="15.75" customHeight="1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ht="15.75" customHeight="1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ht="15.75" customHeight="1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ht="15.75" customHeight="1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ht="15.75" customHeight="1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ht="15.75" customHeight="1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ht="15.75" customHeight="1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ht="15.75" customHeight="1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ht="15.75" customHeight="1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ht="15.75" customHeight="1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ht="15.75" customHeight="1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ht="15.75" customHeight="1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ht="15.75" customHeight="1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ht="15.75" customHeight="1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ht="15.75" customHeight="1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ht="15.75" customHeight="1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ht="15.75" customHeight="1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ht="15.75" customHeight="1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ht="15.75" customHeight="1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ht="15.75" customHeight="1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ht="15.75" customHeight="1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ht="15.75" customHeight="1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ht="15.75" customHeight="1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ht="15.75" customHeight="1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ht="15.75" customHeight="1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ht="15.75" customHeight="1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ht="15.75" customHeight="1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ht="15.75" customHeight="1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ht="15.75" customHeight="1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ht="15.75" customHeight="1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ht="15.75" customHeight="1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ht="15.75" customHeight="1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ht="15.75" customHeight="1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ht="15.75" customHeight="1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ht="15.75" customHeight="1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ht="15.75" customHeight="1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ht="15.75" customHeight="1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ht="15.75" customHeight="1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ht="15.75" customHeight="1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ht="15.75" customHeight="1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ht="15.75" customHeight="1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ht="15.75" customHeight="1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ht="15.75" customHeight="1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ht="15.75" customHeight="1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ht="15.75" customHeight="1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ht="15.75" customHeight="1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ht="15.75" customHeight="1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ht="15.75" customHeight="1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ht="15.75" customHeight="1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ht="15.75" customHeight="1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ht="15.75" customHeight="1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ht="15.75" customHeight="1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ht="15.75" customHeight="1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ht="15.75" customHeight="1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ht="15.75" customHeight="1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ht="15.75" customHeight="1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ht="15.75" customHeight="1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ht="15.75" customHeight="1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ht="15.75" customHeight="1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ht="15.75" customHeight="1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ht="15.75" customHeight="1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ht="15.75" customHeight="1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ht="15.75" customHeight="1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ht="15.75" customHeight="1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ht="15.75" customHeight="1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ht="15.75" customHeight="1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ht="15.75" customHeight="1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ht="15.75" customHeight="1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ht="15.75" customHeight="1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ht="15.75" customHeight="1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ht="15.75" customHeight="1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ht="15.75" customHeight="1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ht="15.75" customHeight="1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ht="15.75" customHeight="1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ht="15.75" customHeight="1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ht="15.75" customHeight="1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ht="15.75" customHeight="1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ht="15.75" customHeight="1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ht="15.75" customHeight="1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ht="15.75" customHeight="1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ht="15.75" customHeight="1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ht="15.75" customHeight="1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ht="15.75" customHeight="1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ht="15.75" customHeight="1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ht="15.75" customHeight="1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ht="15.75" customHeight="1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ht="15.75" customHeight="1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ht="15.75" customHeight="1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ht="15.75" customHeight="1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ht="15.75" customHeight="1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ht="15.75" customHeight="1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ht="15.75" customHeight="1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ht="15.75" customHeight="1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ht="15.75" customHeight="1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ht="15.75" customHeight="1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ht="15.75" customHeight="1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ht="15.75" customHeight="1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ht="15.75" customHeight="1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ht="15.75" customHeight="1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ht="15.75" customHeight="1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ht="15.75" customHeight="1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ht="15.75" customHeight="1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ht="15.75" customHeight="1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ht="15.75" customHeight="1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ht="15.75" customHeight="1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ht="15.75" customHeight="1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ht="15.75" customHeight="1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ht="15.75" customHeight="1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ht="15.75" customHeight="1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ht="15.75" customHeight="1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ht="15.75" customHeight="1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ht="15.75" customHeight="1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ht="15.75" customHeight="1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ht="15.75" customHeight="1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ht="15.75" customHeight="1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ht="15.75" customHeight="1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ht="15.75" customHeight="1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ht="15.75" customHeight="1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ht="15.75" customHeight="1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ht="15.75" customHeight="1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ht="15.75" customHeight="1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ht="15.75" customHeight="1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ht="15.75" customHeight="1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ht="15.75" customHeight="1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ht="15.75" customHeight="1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ht="15.75" customHeight="1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ht="15.75" customHeight="1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ht="15.75" customHeight="1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ht="15.75" customHeight="1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ht="15.75" customHeight="1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ht="15.75" customHeight="1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ht="15.75" customHeight="1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ht="15.75" customHeight="1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ht="15.75" customHeight="1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ht="15.75" customHeight="1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ht="15.75" customHeight="1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ht="15.75" customHeight="1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ht="15.75" customHeight="1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ht="15.75" customHeight="1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ht="15.75" customHeight="1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ht="15.75" customHeight="1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ht="15.75" customHeight="1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ht="15.75" customHeight="1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ht="15.75" customHeight="1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ht="15.75" customHeight="1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ht="15.75" customHeight="1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ht="15.75" customHeight="1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ht="15.75" customHeight="1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ht="15.75" customHeight="1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ht="15.75" customHeight="1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ht="15.75" customHeight="1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ht="15.75" customHeight="1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ht="15.75" customHeight="1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ht="15.75" customHeight="1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ht="15.75" customHeight="1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ht="15.75" customHeight="1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ht="15.75" customHeight="1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ht="15.75" customHeight="1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ht="15.75" customHeight="1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ht="15.75" customHeight="1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ht="15.75" customHeight="1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ht="15.75" customHeight="1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ht="15.75" customHeight="1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ht="15.75" customHeight="1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ht="15.75" customHeight="1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ht="15.75" customHeight="1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ht="15.75" customHeight="1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ht="15.75" customHeight="1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ht="15.75" customHeight="1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ht="15.75" customHeight="1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ht="15.75" customHeight="1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ht="15.75" customHeight="1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ht="15.75" customHeight="1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ht="15.75" customHeight="1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ht="15.75" customHeight="1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ht="15.75" customHeight="1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ht="15.75" customHeight="1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ht="15.75" customHeight="1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ht="15.75" customHeight="1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ht="15.75" customHeight="1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ht="15.75" customHeight="1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ht="15.75" customHeight="1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ht="15.75" customHeight="1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ht="15.75" customHeight="1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ht="15.75" customHeight="1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ht="15.75" customHeight="1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ht="15.75" customHeight="1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ht="15.75" customHeight="1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ht="15.75" customHeight="1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ht="15.75" customHeight="1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ht="15.75" customHeight="1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ht="15.75" customHeight="1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ht="15.75" customHeight="1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ht="15.75" customHeight="1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ht="15.75" customHeight="1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ht="15.75" customHeight="1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ht="15.75" customHeight="1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ht="15.75" customHeight="1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ht="15.75" customHeight="1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ht="15.75" customHeight="1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ht="15.75" customHeight="1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ht="15.75" customHeight="1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ht="15.75" customHeight="1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ht="15.75" customHeight="1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ht="15.75" customHeight="1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ht="15.75" customHeight="1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ht="15.75" customHeight="1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ht="15.75" customHeight="1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ht="15.75" customHeight="1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ht="15.75" customHeight="1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ht="15.75" customHeight="1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ht="15.75" customHeight="1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ht="15.75" customHeight="1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ht="15.75" customHeight="1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ht="15.75" customHeight="1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ht="15.75" customHeight="1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ht="15.75" customHeight="1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ht="15.75" customHeight="1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ht="15.75" customHeight="1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ht="15.75" customHeight="1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ht="15.75" customHeight="1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ht="15.75" customHeight="1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ht="15.75" customHeight="1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ht="15.75" customHeight="1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ht="15.75" customHeight="1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ht="15.75" customHeight="1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ht="15.75" customHeight="1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ht="15.75" customHeight="1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ht="15.75" customHeight="1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ht="15.75" customHeight="1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ht="15.75" customHeight="1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ht="15.75" customHeight="1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ht="15.75" customHeight="1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ht="15.75" customHeight="1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ht="15.75" customHeight="1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ht="15.75" customHeight="1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ht="15.75" customHeight="1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ht="15.75" customHeight="1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ht="15.75" customHeight="1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ht="15.75" customHeight="1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ht="15.75" customHeight="1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ht="15.75" customHeight="1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ht="15.75" customHeight="1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ht="15.75" customHeight="1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ht="15.75" customHeight="1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ht="15.75" customHeight="1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ht="15.75" customHeight="1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ht="15.75" customHeight="1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ht="15.75" customHeight="1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ht="15.75" customHeight="1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ht="15.75" customHeight="1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ht="15.75" customHeight="1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ht="15.75" customHeight="1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ht="15.75" customHeight="1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ht="15.75" customHeight="1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ht="15.75" customHeight="1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ht="15.75" customHeight="1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ht="15.75" customHeight="1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ht="15.75" customHeight="1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ht="15.75" customHeight="1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ht="15.75" customHeight="1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ht="15.75" customHeight="1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ht="15.75" customHeight="1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ht="15.75" customHeight="1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ht="15.75" customHeight="1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ht="15.75" customHeight="1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ht="15.75" customHeight="1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ht="15.75" customHeight="1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ht="15.75" customHeight="1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ht="15.75" customHeight="1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ht="15.75" customHeight="1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ht="15.75" customHeight="1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ht="15.75" customHeight="1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ht="15.75" customHeight="1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ht="15.75" customHeight="1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ht="15.75" customHeight="1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ht="15.75" customHeight="1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ht="15.75" customHeight="1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ht="15.75" customHeight="1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ht="15.75" customHeight="1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ht="15.75" customHeight="1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ht="15.75" customHeight="1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ht="15.75" customHeight="1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ht="15.75" customHeight="1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ht="15.75" customHeight="1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ht="15.75" customHeight="1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ht="15.75" customHeight="1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ht="15.75" customHeight="1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ht="15.75" customHeight="1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ht="15.75" customHeight="1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ht="15.75" customHeight="1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ht="15.75" customHeight="1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ht="15.75" customHeight="1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ht="15.75" customHeight="1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ht="15.75" customHeight="1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ht="15.75" customHeight="1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ht="15.75" customHeight="1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ht="15.75" customHeight="1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ht="15.75" customHeight="1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ht="15.75" customHeight="1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ht="15.75" customHeight="1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ht="15.75" customHeight="1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ht="15.75" customHeight="1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ht="15.75" customHeight="1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ht="15.75" customHeight="1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ht="15.75" customHeight="1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ht="15.75" customHeight="1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ht="15.75" customHeight="1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ht="15.75" customHeight="1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ht="15.75" customHeight="1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ht="15.75" customHeight="1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ht="15.75" customHeight="1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ht="15.75" customHeight="1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ht="15.75" customHeight="1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ht="15.75" customHeight="1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ht="15.75" customHeight="1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ht="15.75" customHeight="1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ht="15.75" customHeight="1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ht="15.75" customHeight="1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ht="15.75" customHeight="1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ht="15.75" customHeight="1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ht="15.75" customHeight="1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ht="15.75" customHeight="1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ht="15.75" customHeight="1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ht="15.75" customHeight="1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ht="15.75" customHeight="1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ht="15.75" customHeight="1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ht="15.75" customHeight="1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ht="15.75" customHeight="1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ht="15.75" customHeight="1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ht="15.75" customHeight="1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ht="15.75" customHeight="1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ht="15.75" customHeight="1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ht="15.75" customHeight="1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ht="15.75" customHeight="1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ht="15.75" customHeight="1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ht="15.75" customHeight="1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ht="15.75" customHeight="1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ht="15.75" customHeight="1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ht="15.75" customHeight="1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ht="15.75" customHeight="1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ht="15.75" customHeight="1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ht="15.75" customHeight="1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ht="15.75" customHeight="1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ht="15.75" customHeight="1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ht="15.75" customHeight="1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ht="15.75" customHeight="1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ht="15.75" customHeight="1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ht="15.75" customHeight="1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ht="15.75" customHeight="1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ht="15.75" customHeight="1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ht="15.75" customHeight="1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ht="15.75" customHeight="1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ht="15.75" customHeight="1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ht="15.75" customHeight="1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ht="15.75" customHeight="1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ht="15.75" customHeight="1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ht="15.75" customHeight="1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ht="15.75" customHeight="1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ht="15.75" customHeight="1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ht="15.75" customHeight="1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ht="15.75" customHeight="1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ht="15.75" customHeight="1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ht="15.75" customHeight="1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ht="15.75" customHeight="1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ht="15.75" customHeight="1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ht="15.75" customHeight="1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ht="15.75" customHeight="1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ht="15.75" customHeight="1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ht="15.75" customHeight="1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ht="15.75" customHeight="1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ht="15.75" customHeight="1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ht="15.75" customHeight="1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ht="15.75" customHeight="1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ht="15.75" customHeight="1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ht="15.75" customHeight="1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ht="15.75" customHeight="1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ht="15.75" customHeight="1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ht="15.75" customHeight="1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ht="15.75" customHeight="1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ht="15.75" customHeight="1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ht="15.75" customHeight="1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ht="15.75" customHeight="1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ht="15.75" customHeight="1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ht="15.75" customHeight="1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ht="15.75" customHeight="1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ht="15.75" customHeight="1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ht="15.75" customHeight="1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ht="15.75" customHeight="1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ht="15.75" customHeight="1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ht="15.75" customHeight="1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ht="15.75" customHeight="1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ht="15.75" customHeight="1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ht="15.75" customHeight="1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ht="15.75" customHeight="1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ht="15.75" customHeight="1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ht="15.75" customHeight="1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ht="15.75" customHeight="1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ht="15.75" customHeight="1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ht="15.75" customHeight="1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ht="15.75" customHeight="1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ht="15.75" customHeight="1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ht="15.75" customHeight="1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ht="15.75" customHeight="1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ht="15.75" customHeight="1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ht="15.75" customHeight="1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ht="15.75" customHeight="1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ht="15.75" customHeight="1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ht="15.75" customHeight="1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ht="15.75" customHeight="1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ht="15.75" customHeight="1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ht="15.75" customHeight="1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ht="15.75" customHeight="1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ht="15.75" customHeight="1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ht="15.75" customHeight="1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ht="15.75" customHeight="1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ht="15.75" customHeight="1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ht="15.75" customHeight="1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ht="15.75" customHeight="1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ht="15.75" customHeight="1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ht="15.75" customHeight="1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ht="15.75" customHeight="1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ht="15.75" customHeight="1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ht="15.75" customHeight="1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ht="15.75" customHeight="1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ht="15.75" customHeight="1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ht="15.75" customHeight="1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ht="15.75" customHeight="1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ht="15.75" customHeight="1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ht="15.75" customHeight="1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ht="15.75" customHeight="1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ht="15.75" customHeight="1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ht="15.75" customHeight="1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ht="15.75" customHeight="1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ht="15.75" customHeight="1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ht="15.75" customHeight="1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ht="15.75" customHeight="1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ht="15.75" customHeight="1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ht="15.75" customHeight="1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ht="15.75" customHeight="1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ht="15.75" customHeight="1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ht="15.75" customHeight="1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ht="15.75" customHeight="1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ht="15.75" customHeight="1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ht="15.75" customHeight="1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ht="15.75" customHeight="1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ht="15.75" customHeight="1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ht="15.75" customHeight="1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ht="15.75" customHeight="1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ht="15.75" customHeight="1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ht="15.75" customHeight="1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ht="15.75" customHeight="1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ht="15.75" customHeight="1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ht="15.75" customHeight="1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ht="15.75" customHeight="1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ht="15.75" customHeight="1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ht="15.75" customHeight="1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ht="15.75" customHeight="1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ht="15.75" customHeight="1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ht="15.75" customHeight="1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ht="15.75" customHeight="1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ht="15.75" customHeight="1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ht="15.75" customHeight="1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ht="15.75" customHeight="1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ht="15.75" customHeight="1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ht="15.75" customHeight="1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ht="15.75" customHeight="1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ht="15.75" customHeight="1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ht="15.75" customHeight="1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ht="15.75" customHeight="1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ht="15.75" customHeight="1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ht="15.75" customHeight="1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ht="15.75" customHeight="1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ht="15.75" customHeight="1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ht="15.75" customHeight="1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ht="15.75" customHeight="1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ht="15.75" customHeight="1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ht="15.75" customHeight="1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ht="15.75" customHeight="1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ht="15.75" customHeight="1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ht="15.75" customHeight="1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ht="15.75" customHeight="1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ht="15.75" customHeight="1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ht="15.75" customHeight="1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ht="15.75" customHeight="1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ht="15.75" customHeight="1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ht="15.75" customHeight="1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ht="15.75" customHeight="1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ht="15.75" customHeight="1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ht="15.75" customHeight="1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ht="15.75" customHeight="1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ht="15.75" customHeight="1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ht="15.75" customHeight="1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ht="15.75" customHeight="1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ht="15.75" customHeight="1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ht="15.75" customHeight="1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ht="15.75" customHeight="1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ht="15.75" customHeight="1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ht="15.75" customHeight="1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ht="15.75" customHeight="1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ht="15.75" customHeight="1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ht="15.75" customHeight="1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ht="15.75" customHeight="1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ht="15.75" customHeight="1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ht="15.75" customHeight="1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ht="15.75" customHeight="1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ht="15.75" customHeight="1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ht="15.75" customHeight="1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ht="15.75" customHeight="1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ht="15.75" customHeight="1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ht="15.75" customHeight="1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ht="15.75" customHeight="1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ht="15.75" customHeight="1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ht="15.75" customHeight="1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ht="15.75" customHeight="1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ht="15.75" customHeight="1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ht="15.75" customHeight="1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ht="15.75" customHeight="1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ht="15.75" customHeight="1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ht="15.75" customHeight="1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ht="15.75" customHeight="1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ht="15.75" customHeight="1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ht="15.75" customHeight="1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ht="15.75" customHeight="1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ht="15.75" customHeight="1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ht="15.75" customHeight="1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ht="15.75" customHeight="1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ht="15.75" customHeight="1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ht="15.75" customHeight="1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ht="15.75" customHeight="1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ht="15.75" customHeight="1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ht="15.75" customHeight="1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ht="15.75" customHeight="1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ht="15.75" customHeight="1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ht="15.75" customHeight="1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ht="15.75" customHeight="1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ht="15.75" customHeight="1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ht="15.75" customHeight="1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ht="15.75" customHeight="1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ht="15.75" customHeight="1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ht="15.75" customHeight="1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ht="15.75" customHeight="1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ht="15.75" customHeight="1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ht="15.75" customHeight="1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ht="15.75" customHeight="1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ht="15.75" customHeight="1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ht="15.75" customHeight="1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ht="15.75" customHeight="1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ht="15.75" customHeight="1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ht="15.75" customHeight="1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ht="15.75" customHeight="1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ht="15.75" customHeight="1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ht="15.75" customHeight="1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ht="15.75" customHeight="1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ht="15.75" customHeight="1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ht="15.75" customHeight="1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ht="15.75" customHeight="1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ht="15.75" customHeight="1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ht="15.75" customHeight="1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ht="15.75" customHeight="1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ht="15.75" customHeight="1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ht="15.75" customHeight="1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ht="15.75" customHeight="1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ht="15.75" customHeight="1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ht="15.75" customHeight="1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ht="15.75" customHeight="1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ht="15.75" customHeight="1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ht="15.75" customHeight="1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ht="15.75" customHeight="1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ht="15.75" customHeight="1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ht="15.75" customHeight="1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ht="15.75" customHeight="1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ht="15.75" customHeight="1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ht="15.75" customHeight="1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ht="15.75" customHeight="1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ht="15.75" customHeight="1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ht="15.75" customHeight="1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ht="15.75" customHeight="1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ht="15.75" customHeight="1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ht="15.75" customHeight="1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ht="15.75" customHeight="1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ht="15.75" customHeight="1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ht="15.75" customHeight="1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ht="15.75" customHeight="1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ht="15.75" customHeight="1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ht="15.75" customHeight="1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ht="15.75" customHeight="1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ht="15.75" customHeight="1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ht="15.75" customHeight="1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ht="15.75" customHeight="1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ht="15.75" customHeight="1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ht="15.75" customHeight="1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ht="15.75" customHeight="1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ht="15.75" customHeight="1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ht="15.75" customHeight="1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ht="15.75" customHeight="1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ht="15.75" customHeight="1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ht="15.75" customHeight="1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ht="15.75" customHeight="1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ht="15.75" customHeight="1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ht="15.75" customHeight="1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ht="15.75" customHeight="1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ht="15.75" customHeight="1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ht="15.75" customHeight="1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ht="15.75" customHeight="1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ht="15.75" customHeight="1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ht="15.75" customHeight="1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ht="15.75" customHeight="1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ht="15.75" customHeight="1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ht="15.75" customHeight="1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ht="15.75" customHeight="1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ht="15.75" customHeight="1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ht="15.75" customHeight="1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ht="15.75" customHeight="1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ht="15.75" customHeight="1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ht="15.75" customHeight="1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ht="15.75" customHeight="1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ht="15.75" customHeight="1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ht="15.75" customHeight="1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ht="15.75" customHeight="1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ht="15.75" customHeight="1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ht="15.75" customHeight="1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ht="15.75" customHeight="1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ht="15.75" customHeight="1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ht="15.75" customHeight="1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ht="15.75" customHeight="1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ht="15.75" customHeight="1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ht="15.75" customHeight="1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ht="15.75" customHeight="1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ht="15.75" customHeight="1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ht="15.75" customHeight="1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ht="15.75" customHeight="1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ht="15.75" customHeight="1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ht="15.75" customHeight="1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ht="15.75" customHeight="1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ht="15.75" customHeight="1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ht="15.75" customHeight="1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ht="15.75" customHeight="1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ht="15.75" customHeight="1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ht="15.75" customHeight="1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ht="15.75" customHeight="1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ht="15.75" customHeight="1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ht="15.75" customHeight="1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ht="15.75" customHeight="1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ht="15.75" customHeight="1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ht="15.75" customHeight="1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ht="15.75" customHeight="1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ht="15.75" customHeight="1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ht="15.75" customHeight="1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ht="15.75" customHeight="1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ht="15.75" customHeight="1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ht="15.75" customHeight="1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ht="15.75" customHeight="1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ht="15.75" customHeight="1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ht="15.75" customHeight="1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ht="15.75" customHeight="1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ht="15.75" customHeight="1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ht="15.75" customHeight="1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ht="15.75" customHeight="1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ht="15.75" customHeight="1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ht="15.75" customHeight="1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ht="15.75" customHeight="1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ht="15.75" customHeight="1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ht="15.75" customHeight="1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ht="15.75" customHeight="1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ht="15.75" customHeight="1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ht="15.75" customHeight="1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ht="15.75" customHeight="1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ht="15.75" customHeight="1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ht="15.75" customHeight="1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ht="15.75" customHeight="1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ht="15.75" customHeight="1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ht="15.75" customHeight="1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ht="15.75" customHeight="1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ht="15.75" customHeight="1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ht="15.75" customHeight="1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ht="15.75" customHeight="1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ht="15.75" customHeight="1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ht="15.75" customHeight="1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ht="15.75" customHeight="1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ht="15.75" customHeight="1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ht="15.75" customHeight="1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ht="15.75" customHeight="1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ht="15.75" customHeight="1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mergeCells count="3">
    <mergeCell ref="B2:C2"/>
    <mergeCell ref="B4:C4"/>
    <mergeCell ref="B13:C13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3.75"/>
    <col customWidth="1" min="2" max="2" width="35.88"/>
    <col customWidth="1" min="3" max="3" width="39.13"/>
    <col customWidth="1" min="4" max="4" width="25.0"/>
    <col customWidth="1" min="5" max="5" width="21.5"/>
    <col customWidth="1" min="6" max="6" width="25.25"/>
    <col customWidth="1" min="7" max="7" width="19.5"/>
    <col customWidth="1" min="8" max="8" width="16.75"/>
    <col customWidth="1" min="9" max="26" width="10.0"/>
  </cols>
  <sheetData>
    <row r="1">
      <c r="A1" s="92" t="s">
        <v>192</v>
      </c>
      <c r="B1" s="93" t="s">
        <v>193</v>
      </c>
      <c r="C1" s="93" t="s">
        <v>32</v>
      </c>
      <c r="D1" s="93" t="s">
        <v>194</v>
      </c>
      <c r="E1" s="94" t="s">
        <v>195</v>
      </c>
      <c r="F1" s="36"/>
      <c r="G1" s="36"/>
      <c r="H1" s="86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ht="15.0" customHeight="1">
      <c r="A2" s="95" t="s">
        <v>196</v>
      </c>
      <c r="B2" s="95" t="s">
        <v>29</v>
      </c>
      <c r="C2" s="80" t="s">
        <v>33</v>
      </c>
      <c r="D2" s="80" t="str">
        <f t="shared" ref="D2:D17" si="1">CONCATENATE(B2," - ",C2)</f>
        <v>Hors climat Mediterranéen - Grandes cultures</v>
      </c>
      <c r="E2" s="80">
        <v>52.0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>
      <c r="A3" s="95" t="s">
        <v>196</v>
      </c>
      <c r="B3" s="95" t="s">
        <v>29</v>
      </c>
      <c r="C3" s="80" t="s">
        <v>197</v>
      </c>
      <c r="D3" s="80" t="str">
        <f t="shared" si="1"/>
        <v>Hors climat Mediterranéen - Prairies permanentes</v>
      </c>
      <c r="E3" s="80">
        <v>85.0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>
      <c r="A4" s="95" t="s">
        <v>196</v>
      </c>
      <c r="B4" s="95" t="s">
        <v>29</v>
      </c>
      <c r="C4" s="80" t="s">
        <v>198</v>
      </c>
      <c r="D4" s="80" t="str">
        <f t="shared" si="1"/>
        <v>Hors climat Mediterranéen - Viticulture</v>
      </c>
      <c r="E4" s="80">
        <v>34.0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>
      <c r="A5" s="95" t="s">
        <v>196</v>
      </c>
      <c r="B5" s="95" t="s">
        <v>29</v>
      </c>
      <c r="C5" s="80" t="s">
        <v>199</v>
      </c>
      <c r="D5" s="80" t="str">
        <f t="shared" si="1"/>
        <v>Hors climat Mediterranéen - Vergers</v>
      </c>
      <c r="E5" s="80">
        <v>47.0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ht="15.0" customHeight="1">
      <c r="A6" s="95" t="s">
        <v>196</v>
      </c>
      <c r="B6" s="95" t="s">
        <v>200</v>
      </c>
      <c r="C6" s="80" t="s">
        <v>33</v>
      </c>
      <c r="D6" s="80" t="str">
        <f t="shared" si="1"/>
        <v>Climat Sec Mediterranéen - Grandes cultures</v>
      </c>
      <c r="E6" s="80">
        <v>43.1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>
      <c r="A7" s="95" t="s">
        <v>196</v>
      </c>
      <c r="B7" s="95" t="s">
        <v>200</v>
      </c>
      <c r="C7" s="80" t="b">
        <f>IF('Eligibilité_projet'!B13="",'(ne pas modifier) BDD_REF'!B234:E234)</f>
        <v>0</v>
      </c>
      <c r="D7" s="80" t="str">
        <f t="shared" si="1"/>
        <v>Climat Sec Mediterranéen - FALSE</v>
      </c>
      <c r="E7" s="80">
        <v>49.5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>
      <c r="A8" s="95" t="s">
        <v>196</v>
      </c>
      <c r="B8" s="95" t="s">
        <v>200</v>
      </c>
      <c r="C8" s="80" t="s">
        <v>198</v>
      </c>
      <c r="D8" s="80" t="str">
        <f t="shared" si="1"/>
        <v>Climat Sec Mediterranéen - Viticulture</v>
      </c>
      <c r="E8" s="80">
        <v>34.3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>
      <c r="A9" s="95" t="s">
        <v>196</v>
      </c>
      <c r="B9" s="95" t="s">
        <v>200</v>
      </c>
      <c r="C9" s="80" t="s">
        <v>199</v>
      </c>
      <c r="D9" s="80" t="str">
        <f t="shared" si="1"/>
        <v>Climat Sec Mediterranéen - Vergers</v>
      </c>
      <c r="E9" s="80">
        <v>41.5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>
      <c r="A10" s="95" t="s">
        <v>196</v>
      </c>
      <c r="B10" s="95" t="s">
        <v>200</v>
      </c>
      <c r="C10" s="80" t="s">
        <v>201</v>
      </c>
      <c r="D10" s="80" t="str">
        <f t="shared" si="1"/>
        <v>Climat Sec Mediterranéen - Friche herbacée</v>
      </c>
      <c r="E10" s="80">
        <v>52.7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>
      <c r="A11" s="95" t="s">
        <v>202</v>
      </c>
      <c r="B11" s="95" t="s">
        <v>29</v>
      </c>
      <c r="C11" s="80" t="s">
        <v>33</v>
      </c>
      <c r="D11" s="80" t="str">
        <f t="shared" si="1"/>
        <v>Hors climat Mediterranéen - Grandes cultures</v>
      </c>
      <c r="E11" s="80">
        <f>(E5-E2)/20</f>
        <v>-0.25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>
      <c r="A12" s="95" t="s">
        <v>202</v>
      </c>
      <c r="B12" s="95" t="s">
        <v>29</v>
      </c>
      <c r="C12" s="80" t="s">
        <v>197</v>
      </c>
      <c r="D12" s="80" t="str">
        <f t="shared" si="1"/>
        <v>Hors climat Mediterranéen - Prairies permanentes</v>
      </c>
      <c r="E12" s="80">
        <f>(E5-E3)/20</f>
        <v>-1.9</v>
      </c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>
      <c r="A13" s="95" t="s">
        <v>202</v>
      </c>
      <c r="B13" s="95" t="s">
        <v>29</v>
      </c>
      <c r="C13" s="80" t="s">
        <v>198</v>
      </c>
      <c r="D13" s="80" t="str">
        <f t="shared" si="1"/>
        <v>Hors climat Mediterranéen - Viticulture</v>
      </c>
      <c r="E13" s="80">
        <f>(E5-E4)/20</f>
        <v>0.65</v>
      </c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>
      <c r="A14" s="95" t="s">
        <v>202</v>
      </c>
      <c r="B14" s="95" t="s">
        <v>200</v>
      </c>
      <c r="C14" s="80" t="s">
        <v>33</v>
      </c>
      <c r="D14" s="80" t="str">
        <f t="shared" si="1"/>
        <v>Climat Sec Mediterranéen - Grandes cultures</v>
      </c>
      <c r="E14" s="80">
        <f>(E9-E6)/20</f>
        <v>-0.08</v>
      </c>
      <c r="F14" s="19"/>
      <c r="G14" s="96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>
      <c r="A15" s="95" t="s">
        <v>202</v>
      </c>
      <c r="B15" s="95" t="s">
        <v>200</v>
      </c>
      <c r="C15" s="80" t="s">
        <v>197</v>
      </c>
      <c r="D15" s="80" t="str">
        <f t="shared" si="1"/>
        <v>Climat Sec Mediterranéen - Prairies permanentes</v>
      </c>
      <c r="E15" s="80">
        <f>(E9-E7)/20</f>
        <v>-0.4</v>
      </c>
      <c r="F15" s="19"/>
      <c r="G15" s="96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>
      <c r="A16" s="95" t="s">
        <v>202</v>
      </c>
      <c r="B16" s="95" t="s">
        <v>200</v>
      </c>
      <c r="C16" s="80" t="s">
        <v>198</v>
      </c>
      <c r="D16" s="80" t="str">
        <f t="shared" si="1"/>
        <v>Climat Sec Mediterranéen - Viticulture</v>
      </c>
      <c r="E16" s="80">
        <f>(E9-E8)/20</f>
        <v>0.36</v>
      </c>
      <c r="F16" s="19"/>
      <c r="G16" s="96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>
      <c r="A17" s="95" t="s">
        <v>202</v>
      </c>
      <c r="B17" s="95" t="s">
        <v>200</v>
      </c>
      <c r="C17" s="80" t="s">
        <v>201</v>
      </c>
      <c r="D17" s="80" t="str">
        <f t="shared" si="1"/>
        <v>Climat Sec Mediterranéen - Friche herbacée</v>
      </c>
      <c r="E17" s="80">
        <f>(E9-E10)/20</f>
        <v>-0.56</v>
      </c>
      <c r="F17" s="19"/>
      <c r="G17" s="96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>
      <c r="A20" s="97" t="s">
        <v>203</v>
      </c>
      <c r="B20" s="97" t="s">
        <v>25</v>
      </c>
      <c r="C20" s="97" t="s">
        <v>204</v>
      </c>
      <c r="D20" s="97" t="s">
        <v>205</v>
      </c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ht="15.75" customHeight="1">
      <c r="A21" s="80" t="s">
        <v>206</v>
      </c>
      <c r="B21" s="80" t="s">
        <v>207</v>
      </c>
      <c r="C21" s="80" t="str">
        <f t="shared" ref="C21:C42" si="2">CONCATENATE(A21," - ",B21)</f>
        <v>Abricotier - Gobelet</v>
      </c>
      <c r="D21" s="80">
        <v>300.0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ht="15.75" customHeight="1">
      <c r="A22" s="80" t="s">
        <v>208</v>
      </c>
      <c r="B22" s="80" t="s">
        <v>207</v>
      </c>
      <c r="C22" s="80" t="str">
        <f t="shared" si="2"/>
        <v>Amandier - Gobelet</v>
      </c>
      <c r="D22" s="80">
        <v>150.0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ht="15.75" customHeight="1">
      <c r="A23" s="80" t="s">
        <v>209</v>
      </c>
      <c r="B23" s="80" t="s">
        <v>210</v>
      </c>
      <c r="C23" s="80" t="str">
        <f t="shared" si="2"/>
        <v>Cerisier de table - Axe</v>
      </c>
      <c r="D23" s="80">
        <v>600.0</v>
      </c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ht="15.75" customHeight="1">
      <c r="A24" s="80" t="s">
        <v>211</v>
      </c>
      <c r="B24" s="80" t="s">
        <v>207</v>
      </c>
      <c r="C24" s="80" t="str">
        <f t="shared" si="2"/>
        <v>Cerisier - Gobelet</v>
      </c>
      <c r="D24" s="80">
        <v>150.0</v>
      </c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ht="15.75" customHeight="1">
      <c r="A25" s="80" t="s">
        <v>23</v>
      </c>
      <c r="B25" s="80" t="s">
        <v>26</v>
      </c>
      <c r="C25" s="80" t="str">
        <f t="shared" si="2"/>
        <v>Châtaignier - Plein vent</v>
      </c>
      <c r="D25" s="80">
        <v>40.0</v>
      </c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ht="15.75" customHeight="1">
      <c r="A26" s="80" t="s">
        <v>212</v>
      </c>
      <c r="B26" s="80" t="s">
        <v>26</v>
      </c>
      <c r="C26" s="80" t="str">
        <f t="shared" si="2"/>
        <v>Clémentinier - Plein vent</v>
      </c>
      <c r="D26" s="80">
        <v>500.0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ht="15.75" customHeight="1">
      <c r="A27" s="80" t="s">
        <v>213</v>
      </c>
      <c r="B27" s="80" t="s">
        <v>207</v>
      </c>
      <c r="C27" s="80" t="str">
        <f t="shared" si="2"/>
        <v>Cognassier - Gobelet</v>
      </c>
      <c r="D27" s="80">
        <v>300.0</v>
      </c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ht="15.75" customHeight="1">
      <c r="A28" s="80" t="s">
        <v>213</v>
      </c>
      <c r="B28" s="80" t="s">
        <v>210</v>
      </c>
      <c r="C28" s="80" t="str">
        <f t="shared" si="2"/>
        <v>Cognassier - Axe</v>
      </c>
      <c r="D28" s="80">
        <v>1000.0</v>
      </c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ht="15.75" customHeight="1">
      <c r="A29" s="80" t="s">
        <v>214</v>
      </c>
      <c r="B29" s="80" t="s">
        <v>207</v>
      </c>
      <c r="C29" s="80" t="str">
        <f t="shared" si="2"/>
        <v>Figuier - Gobelet</v>
      </c>
      <c r="D29" s="80">
        <v>200.0</v>
      </c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ht="15.75" customHeight="1">
      <c r="A30" s="80" t="s">
        <v>215</v>
      </c>
      <c r="B30" s="80" t="s">
        <v>216</v>
      </c>
      <c r="C30" s="80" t="str">
        <f t="shared" si="2"/>
        <v>Kiwi - T-Barre</v>
      </c>
      <c r="D30" s="80">
        <v>350.0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ht="15.75" customHeight="1">
      <c r="A31" s="80" t="s">
        <v>217</v>
      </c>
      <c r="B31" s="80" t="s">
        <v>207</v>
      </c>
      <c r="C31" s="80" t="str">
        <f t="shared" si="2"/>
        <v>Noisetier - Gobelet</v>
      </c>
      <c r="D31" s="80">
        <v>250.0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ht="15.75" customHeight="1">
      <c r="A32" s="80" t="s">
        <v>218</v>
      </c>
      <c r="B32" s="80" t="s">
        <v>26</v>
      </c>
      <c r="C32" s="80" t="str">
        <f t="shared" si="2"/>
        <v>Noyer - Plein vent</v>
      </c>
      <c r="D32" s="80">
        <v>50.0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ht="15.75" customHeight="1">
      <c r="A33" s="80" t="s">
        <v>219</v>
      </c>
      <c r="B33" s="80" t="s">
        <v>210</v>
      </c>
      <c r="C33" s="80" t="str">
        <f t="shared" si="2"/>
        <v>Pêcher - Axe</v>
      </c>
      <c r="D33" s="80">
        <v>1000.0</v>
      </c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ht="15.75" customHeight="1">
      <c r="A34" s="80" t="s">
        <v>219</v>
      </c>
      <c r="B34" s="80" t="s">
        <v>220</v>
      </c>
      <c r="C34" s="80" t="str">
        <f t="shared" si="2"/>
        <v>Pêcher - Upsilon</v>
      </c>
      <c r="D34" s="80">
        <v>500.0</v>
      </c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ht="15.75" customHeight="1">
      <c r="A35" s="80" t="s">
        <v>219</v>
      </c>
      <c r="B35" s="80" t="s">
        <v>221</v>
      </c>
      <c r="C35" s="80" t="str">
        <f t="shared" si="2"/>
        <v>Pêcher - Palmette</v>
      </c>
      <c r="D35" s="80">
        <v>500.0</v>
      </c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ht="15.75" customHeight="1">
      <c r="A36" s="80" t="s">
        <v>219</v>
      </c>
      <c r="B36" s="80" t="s">
        <v>207</v>
      </c>
      <c r="C36" s="80" t="str">
        <f t="shared" si="2"/>
        <v>Pêcher - Gobelet</v>
      </c>
      <c r="D36" s="80">
        <v>350.0</v>
      </c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ht="15.75" customHeight="1">
      <c r="A37" s="80" t="s">
        <v>222</v>
      </c>
      <c r="B37" s="80" t="s">
        <v>210</v>
      </c>
      <c r="C37" s="80" t="str">
        <f t="shared" si="2"/>
        <v>Poirier - Axe</v>
      </c>
      <c r="D37" s="80">
        <v>1000.0</v>
      </c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ht="15.75" customHeight="1">
      <c r="A38" s="80" t="s">
        <v>222</v>
      </c>
      <c r="B38" s="80" t="s">
        <v>207</v>
      </c>
      <c r="C38" s="80" t="str">
        <f t="shared" si="2"/>
        <v>Poirier - Gobelet</v>
      </c>
      <c r="D38" s="80">
        <v>300.0</v>
      </c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ht="15.75" customHeight="1">
      <c r="A39" s="80" t="s">
        <v>223</v>
      </c>
      <c r="B39" s="80" t="s">
        <v>210</v>
      </c>
      <c r="C39" s="80" t="str">
        <f t="shared" si="2"/>
        <v>Pommier - Axe</v>
      </c>
      <c r="D39" s="80">
        <v>1000.0</v>
      </c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ht="15.75" customHeight="1">
      <c r="A40" s="80" t="s">
        <v>223</v>
      </c>
      <c r="B40" s="80" t="s">
        <v>207</v>
      </c>
      <c r="C40" s="80" t="str">
        <f t="shared" si="2"/>
        <v>Pommier - Gobelet</v>
      </c>
      <c r="D40" s="80">
        <v>300.0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ht="15.75" customHeight="1">
      <c r="A41" s="80" t="s">
        <v>224</v>
      </c>
      <c r="B41" s="80" t="s">
        <v>210</v>
      </c>
      <c r="C41" s="80" t="str">
        <f t="shared" si="2"/>
        <v>Prunier de table - Axe</v>
      </c>
      <c r="D41" s="80">
        <v>1000.0</v>
      </c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ht="15.75" customHeight="1">
      <c r="A42" s="80" t="s">
        <v>224</v>
      </c>
      <c r="B42" s="80" t="s">
        <v>207</v>
      </c>
      <c r="C42" s="80" t="str">
        <f t="shared" si="2"/>
        <v>Prunier de table - Gobelet</v>
      </c>
      <c r="D42" s="80">
        <v>300.0</v>
      </c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ht="15.75" customHeight="1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ht="15.75" customHeight="1">
      <c r="A44" s="19"/>
      <c r="B44" s="98" t="s">
        <v>200</v>
      </c>
      <c r="C44" s="60"/>
      <c r="D44" s="61"/>
      <c r="E44" s="98" t="s">
        <v>225</v>
      </c>
      <c r="F44" s="60"/>
      <c r="G44" s="61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ht="15.75" customHeight="1">
      <c r="A45" s="99" t="s">
        <v>226</v>
      </c>
      <c r="B45" s="100" t="s">
        <v>227</v>
      </c>
      <c r="C45" s="93" t="s">
        <v>228</v>
      </c>
      <c r="D45" s="101" t="s">
        <v>229</v>
      </c>
      <c r="E45" s="100" t="s">
        <v>230</v>
      </c>
      <c r="F45" s="93" t="s">
        <v>231</v>
      </c>
      <c r="G45" s="101" t="s">
        <v>232</v>
      </c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ht="15.75" customHeight="1">
      <c r="A46" s="80">
        <v>1.0</v>
      </c>
      <c r="B46" s="80">
        <v>2.4</v>
      </c>
      <c r="C46" s="80">
        <v>9.9</v>
      </c>
      <c r="D46" s="80">
        <f t="shared" ref="D46:D65" si="3">B46-C46</f>
        <v>-7.5</v>
      </c>
      <c r="E46" s="80">
        <v>2.7</v>
      </c>
      <c r="F46" s="80">
        <v>5.0</v>
      </c>
      <c r="G46" s="80">
        <f t="shared" ref="G46:G65" si="4">E46-F46</f>
        <v>-2.3</v>
      </c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ht="15.75" customHeight="1">
      <c r="A47" s="80">
        <v>2.0</v>
      </c>
      <c r="B47" s="80">
        <v>3.72</v>
      </c>
      <c r="C47" s="80">
        <v>9.9</v>
      </c>
      <c r="D47" s="80">
        <f t="shared" si="3"/>
        <v>-6.18</v>
      </c>
      <c r="E47" s="80">
        <v>4.2</v>
      </c>
      <c r="F47" s="80">
        <v>5.0</v>
      </c>
      <c r="G47" s="80">
        <f t="shared" si="4"/>
        <v>-0.8</v>
      </c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ht="15.75" customHeight="1">
      <c r="A48" s="80">
        <v>3.0</v>
      </c>
      <c r="B48" s="80">
        <v>5.04</v>
      </c>
      <c r="C48" s="80">
        <v>9.9</v>
      </c>
      <c r="D48" s="80">
        <f t="shared" si="3"/>
        <v>-4.86</v>
      </c>
      <c r="E48" s="80">
        <v>5.6</v>
      </c>
      <c r="F48" s="80">
        <v>5.0</v>
      </c>
      <c r="G48" s="80">
        <f t="shared" si="4"/>
        <v>0.6</v>
      </c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ht="15.75" customHeight="1">
      <c r="A49" s="80">
        <v>4.0</v>
      </c>
      <c r="B49" s="80">
        <v>6.36</v>
      </c>
      <c r="C49" s="80">
        <v>9.9</v>
      </c>
      <c r="D49" s="80">
        <f t="shared" si="3"/>
        <v>-3.54</v>
      </c>
      <c r="E49" s="80">
        <v>7.1</v>
      </c>
      <c r="F49" s="80">
        <v>5.0</v>
      </c>
      <c r="G49" s="80">
        <f t="shared" si="4"/>
        <v>2.1</v>
      </c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ht="15.75" customHeight="1">
      <c r="A50" s="80">
        <v>5.0</v>
      </c>
      <c r="B50" s="80">
        <v>6.6</v>
      </c>
      <c r="C50" s="80">
        <v>9.9</v>
      </c>
      <c r="D50" s="80">
        <f t="shared" si="3"/>
        <v>-3.3</v>
      </c>
      <c r="E50" s="80">
        <v>7.4</v>
      </c>
      <c r="F50" s="80">
        <v>5.0</v>
      </c>
      <c r="G50" s="80">
        <f t="shared" si="4"/>
        <v>2.4</v>
      </c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ht="15.75" customHeight="1">
      <c r="A51" s="80">
        <v>6.0</v>
      </c>
      <c r="B51" s="80">
        <v>7.7</v>
      </c>
      <c r="C51" s="80">
        <v>9.9</v>
      </c>
      <c r="D51" s="80">
        <f t="shared" si="3"/>
        <v>-2.2</v>
      </c>
      <c r="E51" s="80">
        <v>8.6</v>
      </c>
      <c r="F51" s="80">
        <v>5.0</v>
      </c>
      <c r="G51" s="80">
        <f t="shared" si="4"/>
        <v>3.6</v>
      </c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ht="15.75" customHeight="1">
      <c r="A52" s="80">
        <v>7.0</v>
      </c>
      <c r="B52" s="80">
        <v>8.8</v>
      </c>
      <c r="C52" s="80">
        <v>9.9</v>
      </c>
      <c r="D52" s="80">
        <f t="shared" si="3"/>
        <v>-1.1</v>
      </c>
      <c r="E52" s="80">
        <v>9.8</v>
      </c>
      <c r="F52" s="80">
        <v>5.0</v>
      </c>
      <c r="G52" s="80">
        <f t="shared" si="4"/>
        <v>4.8</v>
      </c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ht="15.75" customHeight="1">
      <c r="A53" s="80">
        <v>8.0</v>
      </c>
      <c r="B53" s="80">
        <v>9.9</v>
      </c>
      <c r="C53" s="80">
        <v>9.9</v>
      </c>
      <c r="D53" s="80">
        <f t="shared" si="3"/>
        <v>0</v>
      </c>
      <c r="E53" s="80">
        <v>11.1</v>
      </c>
      <c r="F53" s="80">
        <v>5.0</v>
      </c>
      <c r="G53" s="80">
        <f t="shared" si="4"/>
        <v>6.1</v>
      </c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ht="15.75" customHeight="1">
      <c r="A54" s="80">
        <v>9.0</v>
      </c>
      <c r="B54" s="80">
        <v>11.0</v>
      </c>
      <c r="C54" s="80">
        <v>9.9</v>
      </c>
      <c r="D54" s="80">
        <f t="shared" si="3"/>
        <v>1.1</v>
      </c>
      <c r="E54" s="80">
        <v>12.3</v>
      </c>
      <c r="F54" s="80">
        <v>5.0</v>
      </c>
      <c r="G54" s="80">
        <f t="shared" si="4"/>
        <v>7.3</v>
      </c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ht="15.75" customHeight="1">
      <c r="A55" s="80">
        <v>10.0</v>
      </c>
      <c r="B55" s="80">
        <v>12.1</v>
      </c>
      <c r="C55" s="80">
        <v>9.9</v>
      </c>
      <c r="D55" s="80">
        <f t="shared" si="3"/>
        <v>2.2</v>
      </c>
      <c r="E55" s="80">
        <v>13.5</v>
      </c>
      <c r="F55" s="80">
        <v>5.0</v>
      </c>
      <c r="G55" s="80">
        <f t="shared" si="4"/>
        <v>8.5</v>
      </c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ht="15.75" customHeight="1">
      <c r="A56" s="80">
        <v>11.0</v>
      </c>
      <c r="B56" s="80">
        <v>12.46</v>
      </c>
      <c r="C56" s="80">
        <v>9.9</v>
      </c>
      <c r="D56" s="80">
        <f t="shared" si="3"/>
        <v>2.56</v>
      </c>
      <c r="E56" s="80">
        <v>13.9</v>
      </c>
      <c r="F56" s="80">
        <v>5.0</v>
      </c>
      <c r="G56" s="80">
        <f t="shared" si="4"/>
        <v>8.9</v>
      </c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ht="15.75" customHeight="1">
      <c r="A57" s="80">
        <v>12.0</v>
      </c>
      <c r="B57" s="80">
        <v>12.82</v>
      </c>
      <c r="C57" s="80">
        <v>9.9</v>
      </c>
      <c r="D57" s="80">
        <f t="shared" si="3"/>
        <v>2.92</v>
      </c>
      <c r="E57" s="80">
        <v>14.3</v>
      </c>
      <c r="F57" s="80">
        <v>5.0</v>
      </c>
      <c r="G57" s="80">
        <f t="shared" si="4"/>
        <v>9.3</v>
      </c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ht="15.75" customHeight="1">
      <c r="A58" s="80">
        <v>13.0</v>
      </c>
      <c r="B58" s="80">
        <v>13.18</v>
      </c>
      <c r="C58" s="80">
        <v>9.9</v>
      </c>
      <c r="D58" s="80">
        <f t="shared" si="3"/>
        <v>3.28</v>
      </c>
      <c r="E58" s="80">
        <v>14.7</v>
      </c>
      <c r="F58" s="80">
        <v>5.0</v>
      </c>
      <c r="G58" s="80">
        <f t="shared" si="4"/>
        <v>9.7</v>
      </c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ht="15.75" customHeight="1">
      <c r="A59" s="80">
        <v>14.0</v>
      </c>
      <c r="B59" s="80">
        <v>13.54</v>
      </c>
      <c r="C59" s="80">
        <v>9.9</v>
      </c>
      <c r="D59" s="80">
        <f t="shared" si="3"/>
        <v>3.64</v>
      </c>
      <c r="E59" s="80">
        <v>15.1</v>
      </c>
      <c r="F59" s="80">
        <v>5.0</v>
      </c>
      <c r="G59" s="80">
        <f t="shared" si="4"/>
        <v>10.1</v>
      </c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ht="15.75" customHeight="1">
      <c r="A60" s="80">
        <v>15.0</v>
      </c>
      <c r="B60" s="80">
        <v>13.9</v>
      </c>
      <c r="C60" s="80">
        <v>9.9</v>
      </c>
      <c r="D60" s="80">
        <f t="shared" si="3"/>
        <v>4</v>
      </c>
      <c r="E60" s="80">
        <v>15.6</v>
      </c>
      <c r="F60" s="80">
        <v>5.0</v>
      </c>
      <c r="G60" s="80">
        <f t="shared" si="4"/>
        <v>10.6</v>
      </c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ht="15.75" customHeight="1">
      <c r="A61" s="80">
        <v>16.0</v>
      </c>
      <c r="B61" s="80">
        <v>13.98</v>
      </c>
      <c r="C61" s="80">
        <v>9.9</v>
      </c>
      <c r="D61" s="80">
        <f t="shared" si="3"/>
        <v>4.08</v>
      </c>
      <c r="E61" s="80">
        <v>15.6</v>
      </c>
      <c r="F61" s="80">
        <v>5.0</v>
      </c>
      <c r="G61" s="80">
        <f t="shared" si="4"/>
        <v>10.6</v>
      </c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ht="15.75" customHeight="1">
      <c r="A62" s="80">
        <v>17.0</v>
      </c>
      <c r="B62" s="80">
        <v>14.06</v>
      </c>
      <c r="C62" s="80">
        <v>9.9</v>
      </c>
      <c r="D62" s="80">
        <f t="shared" si="3"/>
        <v>4.16</v>
      </c>
      <c r="E62" s="80">
        <v>15.7</v>
      </c>
      <c r="F62" s="80">
        <v>5.0</v>
      </c>
      <c r="G62" s="80">
        <f t="shared" si="4"/>
        <v>10.7</v>
      </c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ht="15.75" customHeight="1">
      <c r="A63" s="80">
        <v>18.0</v>
      </c>
      <c r="B63" s="80">
        <v>14.14</v>
      </c>
      <c r="C63" s="80">
        <v>9.9</v>
      </c>
      <c r="D63" s="80">
        <f t="shared" si="3"/>
        <v>4.24</v>
      </c>
      <c r="E63" s="80">
        <v>15.8</v>
      </c>
      <c r="F63" s="80">
        <v>5.0</v>
      </c>
      <c r="G63" s="80">
        <f t="shared" si="4"/>
        <v>10.8</v>
      </c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ht="15.75" customHeight="1">
      <c r="A64" s="80">
        <v>19.0</v>
      </c>
      <c r="B64" s="80">
        <v>14.22</v>
      </c>
      <c r="C64" s="80">
        <v>9.9</v>
      </c>
      <c r="D64" s="80">
        <f t="shared" si="3"/>
        <v>4.32</v>
      </c>
      <c r="E64" s="80">
        <v>15.9</v>
      </c>
      <c r="F64" s="80">
        <v>5.0</v>
      </c>
      <c r="G64" s="80">
        <f t="shared" si="4"/>
        <v>10.9</v>
      </c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ht="15.75" customHeight="1">
      <c r="A65" s="80">
        <v>20.0</v>
      </c>
      <c r="B65" s="80">
        <v>14.3</v>
      </c>
      <c r="C65" s="80">
        <v>9.9</v>
      </c>
      <c r="D65" s="80">
        <f t="shared" si="3"/>
        <v>4.4</v>
      </c>
      <c r="E65" s="80">
        <v>16.0</v>
      </c>
      <c r="F65" s="80">
        <v>5.0</v>
      </c>
      <c r="G65" s="80">
        <f t="shared" si="4"/>
        <v>11</v>
      </c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ht="15.75" customHeight="1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ht="15.75" customHeight="1">
      <c r="A67" s="102" t="s">
        <v>233</v>
      </c>
      <c r="B67" s="102" t="s">
        <v>32</v>
      </c>
      <c r="C67" s="102" t="s">
        <v>234</v>
      </c>
      <c r="D67" s="102" t="s">
        <v>235</v>
      </c>
      <c r="E67" s="102" t="s">
        <v>236</v>
      </c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ht="15.75" customHeight="1">
      <c r="A68" s="103">
        <v>10.0</v>
      </c>
      <c r="B68" s="80" t="s">
        <v>33</v>
      </c>
      <c r="C68" s="95" t="s">
        <v>200</v>
      </c>
      <c r="D68" s="80" t="str">
        <f t="shared" ref="D68:D133" si="5">CONCATENATE(A68," - ",B68,"-",C68)</f>
        <v>10 - Grandes cultures-Climat Sec Mediterranéen</v>
      </c>
      <c r="E68" s="104">
        <f>SUM(B$46:B$55)/11</f>
        <v>6.692727273</v>
      </c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ht="15.75" customHeight="1">
      <c r="A69" s="103">
        <v>11.0</v>
      </c>
      <c r="B69" s="80" t="s">
        <v>33</v>
      </c>
      <c r="C69" s="95" t="s">
        <v>200</v>
      </c>
      <c r="D69" s="80" t="str">
        <f t="shared" si="5"/>
        <v>11 - Grandes cultures-Climat Sec Mediterranéen</v>
      </c>
      <c r="E69" s="104">
        <f>SUM(B$46:B$56)/12</f>
        <v>7.173333333</v>
      </c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ht="15.75" customHeight="1">
      <c r="A70" s="103">
        <v>12.0</v>
      </c>
      <c r="B70" s="80" t="s">
        <v>33</v>
      </c>
      <c r="C70" s="95" t="s">
        <v>200</v>
      </c>
      <c r="D70" s="80" t="str">
        <f t="shared" si="5"/>
        <v>12 - Grandes cultures-Climat Sec Mediterranéen</v>
      </c>
      <c r="E70" s="104">
        <f>SUM(B$46:B$57)/(A70+1)</f>
        <v>7.607692308</v>
      </c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ht="15.75" customHeight="1">
      <c r="A71" s="103">
        <v>13.0</v>
      </c>
      <c r="B71" s="80" t="s">
        <v>33</v>
      </c>
      <c r="C71" s="95" t="s">
        <v>200</v>
      </c>
      <c r="D71" s="80" t="str">
        <f t="shared" si="5"/>
        <v>13 - Grandes cultures-Climat Sec Mediterranéen</v>
      </c>
      <c r="E71" s="104">
        <f>SUM(B$46:B$58)/14</f>
        <v>8.005714286</v>
      </c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ht="15.75" customHeight="1">
      <c r="A72" s="103">
        <v>14.0</v>
      </c>
      <c r="B72" s="80" t="s">
        <v>33</v>
      </c>
      <c r="C72" s="95" t="s">
        <v>200</v>
      </c>
      <c r="D72" s="80" t="str">
        <f t="shared" si="5"/>
        <v>14 - Grandes cultures-Climat Sec Mediterranéen</v>
      </c>
      <c r="E72" s="104">
        <f>SUM(B$46:B$59)/15</f>
        <v>8.374666667</v>
      </c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ht="15.75" customHeight="1">
      <c r="A73" s="103">
        <v>15.0</v>
      </c>
      <c r="B73" s="80" t="s">
        <v>33</v>
      </c>
      <c r="C73" s="95" t="s">
        <v>200</v>
      </c>
      <c r="D73" s="80" t="str">
        <f t="shared" si="5"/>
        <v>15 - Grandes cultures-Climat Sec Mediterranéen</v>
      </c>
      <c r="E73" s="104">
        <f>SUM(B$46:B$60)/16</f>
        <v>8.72</v>
      </c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ht="15.75" customHeight="1">
      <c r="A74" s="103">
        <v>16.0</v>
      </c>
      <c r="B74" s="80" t="s">
        <v>33</v>
      </c>
      <c r="C74" s="95" t="s">
        <v>200</v>
      </c>
      <c r="D74" s="80" t="str">
        <f t="shared" si="5"/>
        <v>16 - Grandes cultures-Climat Sec Mediterranéen</v>
      </c>
      <c r="E74" s="104">
        <f>SUM(B$46:B$61)/17</f>
        <v>9.029411765</v>
      </c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ht="15.75" customHeight="1">
      <c r="A75" s="103">
        <v>17.0</v>
      </c>
      <c r="B75" s="80" t="s">
        <v>33</v>
      </c>
      <c r="C75" s="95" t="s">
        <v>200</v>
      </c>
      <c r="D75" s="80" t="str">
        <f t="shared" si="5"/>
        <v>17 - Grandes cultures-Climat Sec Mediterranéen</v>
      </c>
      <c r="E75" s="104">
        <f>SUM(B$46:B$62)/18</f>
        <v>9.308888889</v>
      </c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ht="15.75" customHeight="1">
      <c r="A76" s="103">
        <v>18.0</v>
      </c>
      <c r="B76" s="80" t="s">
        <v>33</v>
      </c>
      <c r="C76" s="95" t="s">
        <v>200</v>
      </c>
      <c r="D76" s="80" t="str">
        <f t="shared" si="5"/>
        <v>18 - Grandes cultures-Climat Sec Mediterranéen</v>
      </c>
      <c r="E76" s="104">
        <f>SUM(B$46:B$63)/19</f>
        <v>9.563157895</v>
      </c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ht="15.75" customHeight="1">
      <c r="A77" s="103">
        <v>19.0</v>
      </c>
      <c r="B77" s="80" t="s">
        <v>33</v>
      </c>
      <c r="C77" s="95" t="s">
        <v>200</v>
      </c>
      <c r="D77" s="80" t="str">
        <f t="shared" si="5"/>
        <v>19 - Grandes cultures-Climat Sec Mediterranéen</v>
      </c>
      <c r="E77" s="104">
        <f>SUM(B$46:B$64)/20</f>
        <v>9.796</v>
      </c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ht="15.75" customHeight="1">
      <c r="A78" s="103">
        <v>20.0</v>
      </c>
      <c r="B78" s="80" t="s">
        <v>33</v>
      </c>
      <c r="C78" s="95" t="s">
        <v>200</v>
      </c>
      <c r="D78" s="80" t="str">
        <f t="shared" si="5"/>
        <v>20 - Grandes cultures-Climat Sec Mediterranéen</v>
      </c>
      <c r="E78" s="104">
        <f>SUM(B$46:B$65)/21</f>
        <v>10.01047619</v>
      </c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ht="15.75" customHeight="1">
      <c r="A79" s="103">
        <v>10.0</v>
      </c>
      <c r="B79" s="80" t="s">
        <v>197</v>
      </c>
      <c r="C79" s="95" t="s">
        <v>200</v>
      </c>
      <c r="D79" s="80" t="str">
        <f t="shared" si="5"/>
        <v>10 - Prairies permanentes-Climat Sec Mediterranéen</v>
      </c>
      <c r="E79" s="104">
        <f>SUM(B$46:B$55)/11</f>
        <v>6.692727273</v>
      </c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ht="15.75" customHeight="1">
      <c r="A80" s="103">
        <v>11.0</v>
      </c>
      <c r="B80" s="80" t="s">
        <v>197</v>
      </c>
      <c r="C80" s="95" t="s">
        <v>200</v>
      </c>
      <c r="D80" s="80" t="str">
        <f t="shared" si="5"/>
        <v>11 - Prairies permanentes-Climat Sec Mediterranéen</v>
      </c>
      <c r="E80" s="104">
        <f>SUM(B$46:B$56)/12</f>
        <v>7.173333333</v>
      </c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ht="15.75" customHeight="1">
      <c r="A81" s="103">
        <v>12.0</v>
      </c>
      <c r="B81" s="80" t="s">
        <v>197</v>
      </c>
      <c r="C81" s="95" t="s">
        <v>200</v>
      </c>
      <c r="D81" s="80" t="str">
        <f t="shared" si="5"/>
        <v>12 - Prairies permanentes-Climat Sec Mediterranéen</v>
      </c>
      <c r="E81" s="104">
        <f>SUM(B$46:B$57)/(A81+1)</f>
        <v>7.607692308</v>
      </c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ht="15.75" customHeight="1">
      <c r="A82" s="103">
        <v>13.0</v>
      </c>
      <c r="B82" s="80" t="s">
        <v>197</v>
      </c>
      <c r="C82" s="95" t="s">
        <v>200</v>
      </c>
      <c r="D82" s="80" t="str">
        <f t="shared" si="5"/>
        <v>13 - Prairies permanentes-Climat Sec Mediterranéen</v>
      </c>
      <c r="E82" s="104">
        <f>SUM(B$46:B$58)/14</f>
        <v>8.005714286</v>
      </c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ht="15.75" customHeight="1">
      <c r="A83" s="103">
        <v>14.0</v>
      </c>
      <c r="B83" s="80" t="s">
        <v>197</v>
      </c>
      <c r="C83" s="95" t="s">
        <v>200</v>
      </c>
      <c r="D83" s="80" t="str">
        <f t="shared" si="5"/>
        <v>14 - Prairies permanentes-Climat Sec Mediterranéen</v>
      </c>
      <c r="E83" s="104">
        <f>SUM(B$46:B$59)/15</f>
        <v>8.374666667</v>
      </c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ht="15.75" customHeight="1">
      <c r="A84" s="103">
        <v>15.0</v>
      </c>
      <c r="B84" s="80" t="s">
        <v>197</v>
      </c>
      <c r="C84" s="95" t="s">
        <v>200</v>
      </c>
      <c r="D84" s="80" t="str">
        <f t="shared" si="5"/>
        <v>15 - Prairies permanentes-Climat Sec Mediterranéen</v>
      </c>
      <c r="E84" s="104">
        <f>SUM(B$46:B$60)/16</f>
        <v>8.72</v>
      </c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ht="15.75" customHeight="1">
      <c r="A85" s="103">
        <v>16.0</v>
      </c>
      <c r="B85" s="80" t="s">
        <v>197</v>
      </c>
      <c r="C85" s="95" t="s">
        <v>200</v>
      </c>
      <c r="D85" s="80" t="str">
        <f t="shared" si="5"/>
        <v>16 - Prairies permanentes-Climat Sec Mediterranéen</v>
      </c>
      <c r="E85" s="104">
        <f>SUM(B$46:B$61)/17</f>
        <v>9.029411765</v>
      </c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ht="15.75" customHeight="1">
      <c r="A86" s="103">
        <v>17.0</v>
      </c>
      <c r="B86" s="80" t="s">
        <v>197</v>
      </c>
      <c r="C86" s="95" t="s">
        <v>200</v>
      </c>
      <c r="D86" s="80" t="str">
        <f t="shared" si="5"/>
        <v>17 - Prairies permanentes-Climat Sec Mediterranéen</v>
      </c>
      <c r="E86" s="104">
        <f>SUM(B$46:B$62)/18</f>
        <v>9.308888889</v>
      </c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ht="15.75" customHeight="1">
      <c r="A87" s="103">
        <v>18.0</v>
      </c>
      <c r="B87" s="80" t="s">
        <v>197</v>
      </c>
      <c r="C87" s="95" t="s">
        <v>200</v>
      </c>
      <c r="D87" s="80" t="str">
        <f t="shared" si="5"/>
        <v>18 - Prairies permanentes-Climat Sec Mediterranéen</v>
      </c>
      <c r="E87" s="104">
        <f>SUM(B$46:B$63)/19</f>
        <v>9.563157895</v>
      </c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ht="15.75" customHeight="1">
      <c r="A88" s="103">
        <v>19.0</v>
      </c>
      <c r="B88" s="80" t="s">
        <v>197</v>
      </c>
      <c r="C88" s="95" t="s">
        <v>200</v>
      </c>
      <c r="D88" s="80" t="str">
        <f t="shared" si="5"/>
        <v>19 - Prairies permanentes-Climat Sec Mediterranéen</v>
      </c>
      <c r="E88" s="104">
        <f>SUM(B$46:B$64)/20</f>
        <v>9.796</v>
      </c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ht="15.75" customHeight="1">
      <c r="A89" s="103">
        <v>20.0</v>
      </c>
      <c r="B89" s="80" t="s">
        <v>197</v>
      </c>
      <c r="C89" s="95" t="s">
        <v>200</v>
      </c>
      <c r="D89" s="80" t="str">
        <f t="shared" si="5"/>
        <v>20 - Prairies permanentes-Climat Sec Mediterranéen</v>
      </c>
      <c r="E89" s="104">
        <f>SUM(B$46:B$65)/21</f>
        <v>10.01047619</v>
      </c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ht="15.75" customHeight="1">
      <c r="A90" s="103">
        <v>10.0</v>
      </c>
      <c r="B90" s="80" t="s">
        <v>198</v>
      </c>
      <c r="C90" s="95" t="s">
        <v>200</v>
      </c>
      <c r="D90" s="80" t="str">
        <f t="shared" si="5"/>
        <v>10 - Viticulture-Climat Sec Mediterranéen</v>
      </c>
      <c r="E90" s="104">
        <f>SUM(D46:D55)/11</f>
        <v>-2.307272727</v>
      </c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ht="15.75" customHeight="1">
      <c r="A91" s="103">
        <v>11.0</v>
      </c>
      <c r="B91" s="80" t="s">
        <v>198</v>
      </c>
      <c r="C91" s="95" t="s">
        <v>200</v>
      </c>
      <c r="D91" s="80" t="str">
        <f t="shared" si="5"/>
        <v>11 - Viticulture-Climat Sec Mediterranéen</v>
      </c>
      <c r="E91" s="104">
        <f>SUM(D46:D56)/12</f>
        <v>-1.901666667</v>
      </c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ht="15.75" customHeight="1">
      <c r="A92" s="103">
        <v>12.0</v>
      </c>
      <c r="B92" s="80" t="s">
        <v>198</v>
      </c>
      <c r="C92" s="95" t="s">
        <v>200</v>
      </c>
      <c r="D92" s="80" t="str">
        <f t="shared" si="5"/>
        <v>12 - Viticulture-Climat Sec Mediterranéen</v>
      </c>
      <c r="E92" s="104">
        <f>SUM(D46:D57)/13</f>
        <v>-1.530769231</v>
      </c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ht="15.75" customHeight="1">
      <c r="A93" s="103">
        <v>13.0</v>
      </c>
      <c r="B93" s="80" t="s">
        <v>198</v>
      </c>
      <c r="C93" s="95" t="s">
        <v>200</v>
      </c>
      <c r="D93" s="80" t="str">
        <f t="shared" si="5"/>
        <v>13 - Viticulture-Climat Sec Mediterranéen</v>
      </c>
      <c r="E93" s="104">
        <f>SUM(D46:D58)/14</f>
        <v>-1.187142857</v>
      </c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ht="15.75" customHeight="1">
      <c r="A94" s="103">
        <v>14.0</v>
      </c>
      <c r="B94" s="80" t="s">
        <v>198</v>
      </c>
      <c r="C94" s="95" t="s">
        <v>200</v>
      </c>
      <c r="D94" s="80" t="str">
        <f t="shared" si="5"/>
        <v>14 - Viticulture-Climat Sec Mediterranéen</v>
      </c>
      <c r="E94" s="104">
        <f>SUM(D46:D59)/15</f>
        <v>-0.8653333333</v>
      </c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ht="15.75" customHeight="1">
      <c r="A95" s="103">
        <v>15.0</v>
      </c>
      <c r="B95" s="80" t="s">
        <v>198</v>
      </c>
      <c r="C95" s="95" t="s">
        <v>200</v>
      </c>
      <c r="D95" s="80" t="str">
        <f t="shared" si="5"/>
        <v>15 - Viticulture-Climat Sec Mediterranéen</v>
      </c>
      <c r="E95" s="104">
        <f>SUM(D46:D60)/16</f>
        <v>-0.56125</v>
      </c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ht="15.75" customHeight="1">
      <c r="A96" s="103">
        <v>16.0</v>
      </c>
      <c r="B96" s="80" t="s">
        <v>198</v>
      </c>
      <c r="C96" s="95" t="s">
        <v>200</v>
      </c>
      <c r="D96" s="80" t="str">
        <f t="shared" si="5"/>
        <v>16 - Viticulture-Climat Sec Mediterranéen</v>
      </c>
      <c r="E96" s="104">
        <f>SUM(D46:D61)/17</f>
        <v>-0.2882352941</v>
      </c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ht="15.75" customHeight="1">
      <c r="A97" s="103">
        <v>17.0</v>
      </c>
      <c r="B97" s="80" t="s">
        <v>198</v>
      </c>
      <c r="C97" s="95" t="s">
        <v>200</v>
      </c>
      <c r="D97" s="80" t="str">
        <f t="shared" si="5"/>
        <v>17 - Viticulture-Climat Sec Mediterranéen</v>
      </c>
      <c r="E97" s="104">
        <f>SUM(D46:D62)/18</f>
        <v>-0.04111111111</v>
      </c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ht="15.75" customHeight="1">
      <c r="A98" s="103">
        <v>18.0</v>
      </c>
      <c r="B98" s="80" t="s">
        <v>198</v>
      </c>
      <c r="C98" s="95" t="s">
        <v>200</v>
      </c>
      <c r="D98" s="80" t="str">
        <f t="shared" si="5"/>
        <v>18 - Viticulture-Climat Sec Mediterranéen</v>
      </c>
      <c r="E98" s="104">
        <f>SUM(D46:D63)/19</f>
        <v>0.1842105263</v>
      </c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ht="15.75" customHeight="1">
      <c r="A99" s="103">
        <v>19.0</v>
      </c>
      <c r="B99" s="80" t="s">
        <v>198</v>
      </c>
      <c r="C99" s="95" t="s">
        <v>200</v>
      </c>
      <c r="D99" s="80" t="str">
        <f t="shared" si="5"/>
        <v>19 - Viticulture-Climat Sec Mediterranéen</v>
      </c>
      <c r="E99" s="104">
        <f>SUM(D46:D64)/20</f>
        <v>0.391</v>
      </c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ht="15.75" customHeight="1">
      <c r="A100" s="103">
        <v>20.0</v>
      </c>
      <c r="B100" s="80" t="s">
        <v>198</v>
      </c>
      <c r="C100" s="95" t="s">
        <v>200</v>
      </c>
      <c r="D100" s="80" t="str">
        <f t="shared" si="5"/>
        <v>20 - Viticulture-Climat Sec Mediterranéen</v>
      </c>
      <c r="E100" s="104">
        <f>SUM(D46:D65)/21</f>
        <v>0.5819047619</v>
      </c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ht="15.75" customHeight="1">
      <c r="A101" s="103">
        <v>10.0</v>
      </c>
      <c r="B101" s="80" t="s">
        <v>33</v>
      </c>
      <c r="C101" s="95" t="s">
        <v>29</v>
      </c>
      <c r="D101" s="80" t="str">
        <f t="shared" si="5"/>
        <v>10 - Grandes cultures-Hors climat Mediterranéen</v>
      </c>
      <c r="E101" s="104">
        <f>SUM(E$46:E$55)/11</f>
        <v>7.481818182</v>
      </c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ht="15.75" customHeight="1">
      <c r="A102" s="103">
        <v>11.0</v>
      </c>
      <c r="B102" s="80" t="s">
        <v>33</v>
      </c>
      <c r="C102" s="95" t="s">
        <v>29</v>
      </c>
      <c r="D102" s="80" t="str">
        <f t="shared" si="5"/>
        <v>11 - Grandes cultures-Hors climat Mediterranéen</v>
      </c>
      <c r="E102" s="104">
        <f>SUM(E$46:E$56)/12</f>
        <v>8.016666667</v>
      </c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ht="15.75" customHeight="1">
      <c r="A103" s="103">
        <v>12.0</v>
      </c>
      <c r="B103" s="80" t="s">
        <v>33</v>
      </c>
      <c r="C103" s="95" t="s">
        <v>29</v>
      </c>
      <c r="D103" s="80" t="str">
        <f t="shared" si="5"/>
        <v>12 - Grandes cultures-Hors climat Mediterranéen</v>
      </c>
      <c r="E103" s="104">
        <f>SUM(E$46:E$57)/(A103+1)</f>
        <v>8.5</v>
      </c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ht="15.75" customHeight="1">
      <c r="A104" s="103">
        <v>13.0</v>
      </c>
      <c r="B104" s="80" t="s">
        <v>33</v>
      </c>
      <c r="C104" s="95" t="s">
        <v>29</v>
      </c>
      <c r="D104" s="80" t="str">
        <f t="shared" si="5"/>
        <v>13 - Grandes cultures-Hors climat Mediterranéen</v>
      </c>
      <c r="E104" s="104">
        <f>SUM(E$46:E$58)/14</f>
        <v>8.942857143</v>
      </c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ht="15.75" customHeight="1">
      <c r="A105" s="103">
        <v>14.0</v>
      </c>
      <c r="B105" s="80" t="s">
        <v>33</v>
      </c>
      <c r="C105" s="95" t="s">
        <v>29</v>
      </c>
      <c r="D105" s="80" t="str">
        <f t="shared" si="5"/>
        <v>14 - Grandes cultures-Hors climat Mediterranéen</v>
      </c>
      <c r="E105" s="104">
        <f>SUM(E$46:E$59)/15</f>
        <v>9.353333333</v>
      </c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ht="15.75" customHeight="1">
      <c r="A106" s="103">
        <v>15.0</v>
      </c>
      <c r="B106" s="80" t="s">
        <v>33</v>
      </c>
      <c r="C106" s="95" t="s">
        <v>29</v>
      </c>
      <c r="D106" s="80" t="str">
        <f t="shared" si="5"/>
        <v>15 - Grandes cultures-Hors climat Mediterranéen</v>
      </c>
      <c r="E106" s="104">
        <f>SUM(E$46:E$60)/16</f>
        <v>9.74375</v>
      </c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ht="15.75" customHeight="1">
      <c r="A107" s="103">
        <v>16.0</v>
      </c>
      <c r="B107" s="80" t="s">
        <v>33</v>
      </c>
      <c r="C107" s="95" t="s">
        <v>29</v>
      </c>
      <c r="D107" s="80" t="str">
        <f t="shared" si="5"/>
        <v>16 - Grandes cultures-Hors climat Mediterranéen</v>
      </c>
      <c r="E107" s="104">
        <f>SUM(E$46:E$61)/17</f>
        <v>10.08823529</v>
      </c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ht="15.75" customHeight="1">
      <c r="A108" s="103">
        <v>17.0</v>
      </c>
      <c r="B108" s="80" t="s">
        <v>33</v>
      </c>
      <c r="C108" s="95" t="s">
        <v>29</v>
      </c>
      <c r="D108" s="80" t="str">
        <f t="shared" si="5"/>
        <v>17 - Grandes cultures-Hors climat Mediterranéen</v>
      </c>
      <c r="E108" s="104">
        <f>SUM(E$46:E$62)/18</f>
        <v>10.4</v>
      </c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ht="15.75" customHeight="1">
      <c r="A109" s="103">
        <v>18.0</v>
      </c>
      <c r="B109" s="80" t="s">
        <v>33</v>
      </c>
      <c r="C109" s="95" t="s">
        <v>29</v>
      </c>
      <c r="D109" s="80" t="str">
        <f t="shared" si="5"/>
        <v>18 - Grandes cultures-Hors climat Mediterranéen</v>
      </c>
      <c r="E109" s="104">
        <f>SUM(E$46:E$63)/19</f>
        <v>10.68421053</v>
      </c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ht="15.75" customHeight="1">
      <c r="A110" s="103">
        <v>19.0</v>
      </c>
      <c r="B110" s="80" t="s">
        <v>33</v>
      </c>
      <c r="C110" s="95" t="s">
        <v>29</v>
      </c>
      <c r="D110" s="80" t="str">
        <f t="shared" si="5"/>
        <v>19 - Grandes cultures-Hors climat Mediterranéen</v>
      </c>
      <c r="E110" s="104">
        <f>SUM(E$46:E$64)/20</f>
        <v>10.945</v>
      </c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ht="15.75" customHeight="1">
      <c r="A111" s="103">
        <v>20.0</v>
      </c>
      <c r="B111" s="80" t="s">
        <v>33</v>
      </c>
      <c r="C111" s="95" t="s">
        <v>29</v>
      </c>
      <c r="D111" s="80" t="str">
        <f t="shared" si="5"/>
        <v>20 - Grandes cultures-Hors climat Mediterranéen</v>
      </c>
      <c r="E111" s="104">
        <f>SUM(E$46:E$65)/21</f>
        <v>11.18571429</v>
      </c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ht="15.75" customHeight="1">
      <c r="A112" s="103">
        <v>10.0</v>
      </c>
      <c r="B112" s="80" t="s">
        <v>197</v>
      </c>
      <c r="C112" s="95" t="s">
        <v>29</v>
      </c>
      <c r="D112" s="80" t="str">
        <f t="shared" si="5"/>
        <v>10 - Prairies permanentes-Hors climat Mediterranéen</v>
      </c>
      <c r="E112" s="104">
        <f>SUM(E$46:E$55)/11</f>
        <v>7.481818182</v>
      </c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ht="15.75" customHeight="1">
      <c r="A113" s="103">
        <v>11.0</v>
      </c>
      <c r="B113" s="80" t="s">
        <v>197</v>
      </c>
      <c r="C113" s="95" t="s">
        <v>29</v>
      </c>
      <c r="D113" s="80" t="str">
        <f t="shared" si="5"/>
        <v>11 - Prairies permanentes-Hors climat Mediterranéen</v>
      </c>
      <c r="E113" s="104">
        <f>SUM(E$46:E$56)/12</f>
        <v>8.016666667</v>
      </c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ht="15.75" customHeight="1">
      <c r="A114" s="103">
        <v>12.0</v>
      </c>
      <c r="B114" s="80" t="s">
        <v>197</v>
      </c>
      <c r="C114" s="95" t="s">
        <v>29</v>
      </c>
      <c r="D114" s="80" t="str">
        <f t="shared" si="5"/>
        <v>12 - Prairies permanentes-Hors climat Mediterranéen</v>
      </c>
      <c r="E114" s="104">
        <f>SUM(E$46:E$57)/(A114+1)</f>
        <v>8.5</v>
      </c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ht="15.75" customHeight="1">
      <c r="A115" s="103">
        <v>13.0</v>
      </c>
      <c r="B115" s="80" t="s">
        <v>197</v>
      </c>
      <c r="C115" s="95" t="s">
        <v>29</v>
      </c>
      <c r="D115" s="80" t="str">
        <f t="shared" si="5"/>
        <v>13 - Prairies permanentes-Hors climat Mediterranéen</v>
      </c>
      <c r="E115" s="104">
        <f>SUM(E$46:E$58)/14</f>
        <v>8.942857143</v>
      </c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ht="15.75" customHeight="1">
      <c r="A116" s="103">
        <v>14.0</v>
      </c>
      <c r="B116" s="80" t="s">
        <v>197</v>
      </c>
      <c r="C116" s="95" t="s">
        <v>29</v>
      </c>
      <c r="D116" s="80" t="str">
        <f t="shared" si="5"/>
        <v>14 - Prairies permanentes-Hors climat Mediterranéen</v>
      </c>
      <c r="E116" s="104">
        <f>SUM(E$46:E$59)/15</f>
        <v>9.353333333</v>
      </c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ht="15.75" customHeight="1">
      <c r="A117" s="103">
        <v>15.0</v>
      </c>
      <c r="B117" s="80" t="s">
        <v>197</v>
      </c>
      <c r="C117" s="95" t="s">
        <v>29</v>
      </c>
      <c r="D117" s="80" t="str">
        <f t="shared" si="5"/>
        <v>15 - Prairies permanentes-Hors climat Mediterranéen</v>
      </c>
      <c r="E117" s="104">
        <f>SUM(E$46:E$60)/16</f>
        <v>9.74375</v>
      </c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ht="15.75" customHeight="1">
      <c r="A118" s="103">
        <v>16.0</v>
      </c>
      <c r="B118" s="80" t="s">
        <v>197</v>
      </c>
      <c r="C118" s="95" t="s">
        <v>29</v>
      </c>
      <c r="D118" s="80" t="str">
        <f t="shared" si="5"/>
        <v>16 - Prairies permanentes-Hors climat Mediterranéen</v>
      </c>
      <c r="E118" s="104">
        <f>SUM(E$46:E$61)/17</f>
        <v>10.08823529</v>
      </c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ht="15.75" customHeight="1">
      <c r="A119" s="103">
        <v>17.0</v>
      </c>
      <c r="B119" s="80" t="s">
        <v>197</v>
      </c>
      <c r="C119" s="95" t="s">
        <v>29</v>
      </c>
      <c r="D119" s="80" t="str">
        <f t="shared" si="5"/>
        <v>17 - Prairies permanentes-Hors climat Mediterranéen</v>
      </c>
      <c r="E119" s="104">
        <f>SUM(E$46:E$62)/18</f>
        <v>10.4</v>
      </c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ht="15.75" customHeight="1">
      <c r="A120" s="103">
        <v>18.0</v>
      </c>
      <c r="B120" s="80" t="s">
        <v>197</v>
      </c>
      <c r="C120" s="95" t="s">
        <v>29</v>
      </c>
      <c r="D120" s="80" t="str">
        <f t="shared" si="5"/>
        <v>18 - Prairies permanentes-Hors climat Mediterranéen</v>
      </c>
      <c r="E120" s="104">
        <f>SUM(E$46:E$63)/19</f>
        <v>10.68421053</v>
      </c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ht="15.75" customHeight="1">
      <c r="A121" s="103">
        <v>19.0</v>
      </c>
      <c r="B121" s="80" t="s">
        <v>197</v>
      </c>
      <c r="C121" s="95" t="s">
        <v>29</v>
      </c>
      <c r="D121" s="80" t="str">
        <f t="shared" si="5"/>
        <v>19 - Prairies permanentes-Hors climat Mediterranéen</v>
      </c>
      <c r="E121" s="104">
        <f>SUM(E$46:E$64)/20</f>
        <v>10.945</v>
      </c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ht="15.75" customHeight="1">
      <c r="A122" s="103">
        <v>20.0</v>
      </c>
      <c r="B122" s="80" t="s">
        <v>197</v>
      </c>
      <c r="C122" s="95" t="s">
        <v>29</v>
      </c>
      <c r="D122" s="80" t="str">
        <f t="shared" si="5"/>
        <v>20 - Prairies permanentes-Hors climat Mediterranéen</v>
      </c>
      <c r="E122" s="104">
        <f>SUM(E$46:E$65)/21</f>
        <v>11.18571429</v>
      </c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ht="15.75" customHeight="1">
      <c r="A123" s="103">
        <v>10.0</v>
      </c>
      <c r="B123" s="80" t="s">
        <v>198</v>
      </c>
      <c r="C123" s="95" t="s">
        <v>29</v>
      </c>
      <c r="D123" s="80" t="str">
        <f t="shared" si="5"/>
        <v>10 - Viticulture-Hors climat Mediterranéen</v>
      </c>
      <c r="E123" s="104">
        <f>SUM(G$46:G$55)/11</f>
        <v>2.936363636</v>
      </c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ht="15.75" customHeight="1">
      <c r="A124" s="103">
        <v>11.0</v>
      </c>
      <c r="B124" s="80" t="s">
        <v>198</v>
      </c>
      <c r="C124" s="95" t="s">
        <v>29</v>
      </c>
      <c r="D124" s="80" t="str">
        <f t="shared" si="5"/>
        <v>11 - Viticulture-Hors climat Mediterranéen</v>
      </c>
      <c r="E124" s="104">
        <f>SUM(G$46:G$56)/12</f>
        <v>3.433333333</v>
      </c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ht="15.75" customHeight="1">
      <c r="A125" s="103">
        <v>12.0</v>
      </c>
      <c r="B125" s="80" t="s">
        <v>198</v>
      </c>
      <c r="C125" s="95" t="s">
        <v>29</v>
      </c>
      <c r="D125" s="80" t="str">
        <f t="shared" si="5"/>
        <v>12 - Viticulture-Hors climat Mediterranéen</v>
      </c>
      <c r="E125" s="104">
        <f>SUM(G$46:G$57)/(A125+1)</f>
        <v>3.884615385</v>
      </c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ht="15.75" customHeight="1">
      <c r="A126" s="103">
        <v>13.0</v>
      </c>
      <c r="B126" s="80" t="s">
        <v>198</v>
      </c>
      <c r="C126" s="95" t="s">
        <v>29</v>
      </c>
      <c r="D126" s="80" t="str">
        <f t="shared" si="5"/>
        <v>13 - Viticulture-Hors climat Mediterranéen</v>
      </c>
      <c r="E126" s="104">
        <f>SUM(G$46:G$58)/14</f>
        <v>4.3</v>
      </c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ht="15.75" customHeight="1">
      <c r="A127" s="103">
        <v>14.0</v>
      </c>
      <c r="B127" s="80" t="s">
        <v>198</v>
      </c>
      <c r="C127" s="95" t="s">
        <v>29</v>
      </c>
      <c r="D127" s="80" t="str">
        <f t="shared" si="5"/>
        <v>14 - Viticulture-Hors climat Mediterranéen</v>
      </c>
      <c r="E127" s="104">
        <f>SUM(G$46:G$59)/15</f>
        <v>4.686666667</v>
      </c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ht="15.75" customHeight="1">
      <c r="A128" s="103">
        <v>15.0</v>
      </c>
      <c r="B128" s="80" t="s">
        <v>198</v>
      </c>
      <c r="C128" s="95" t="s">
        <v>29</v>
      </c>
      <c r="D128" s="80" t="str">
        <f t="shared" si="5"/>
        <v>15 - Viticulture-Hors climat Mediterranéen</v>
      </c>
      <c r="E128" s="104">
        <f>SUM(G$46:G$60)/16</f>
        <v>5.05625</v>
      </c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ht="15.75" customHeight="1">
      <c r="A129" s="103">
        <v>16.0</v>
      </c>
      <c r="B129" s="80" t="s">
        <v>198</v>
      </c>
      <c r="C129" s="95" t="s">
        <v>29</v>
      </c>
      <c r="D129" s="80" t="str">
        <f t="shared" si="5"/>
        <v>16 - Viticulture-Hors climat Mediterranéen</v>
      </c>
      <c r="E129" s="104">
        <f>SUM(G$46:G$61)/17</f>
        <v>5.382352941</v>
      </c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ht="15.75" customHeight="1">
      <c r="A130" s="103">
        <v>17.0</v>
      </c>
      <c r="B130" s="80" t="s">
        <v>198</v>
      </c>
      <c r="C130" s="95" t="s">
        <v>29</v>
      </c>
      <c r="D130" s="80" t="str">
        <f t="shared" si="5"/>
        <v>17 - Viticulture-Hors climat Mediterranéen</v>
      </c>
      <c r="E130" s="104">
        <f>SUM(G$46:G$62)/18</f>
        <v>5.677777778</v>
      </c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ht="15.75" customHeight="1">
      <c r="A131" s="103">
        <v>18.0</v>
      </c>
      <c r="B131" s="80" t="s">
        <v>198</v>
      </c>
      <c r="C131" s="95" t="s">
        <v>29</v>
      </c>
      <c r="D131" s="80" t="str">
        <f t="shared" si="5"/>
        <v>18 - Viticulture-Hors climat Mediterranéen</v>
      </c>
      <c r="E131" s="104">
        <f>SUM(G$46:G$63)/19</f>
        <v>5.947368421</v>
      </c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ht="15.75" customHeight="1">
      <c r="A132" s="103">
        <v>19.0</v>
      </c>
      <c r="B132" s="80" t="s">
        <v>198</v>
      </c>
      <c r="C132" s="95" t="s">
        <v>29</v>
      </c>
      <c r="D132" s="80" t="str">
        <f t="shared" si="5"/>
        <v>19 - Viticulture-Hors climat Mediterranéen</v>
      </c>
      <c r="E132" s="104">
        <f>SUM(G$46:G$64)/20</f>
        <v>6.195</v>
      </c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ht="15.75" customHeight="1">
      <c r="A133" s="103">
        <v>20.0</v>
      </c>
      <c r="B133" s="80" t="s">
        <v>198</v>
      </c>
      <c r="C133" s="95" t="s">
        <v>29</v>
      </c>
      <c r="D133" s="80" t="str">
        <f t="shared" si="5"/>
        <v>20 - Viticulture-Hors climat Mediterranéen</v>
      </c>
      <c r="E133" s="104">
        <f>SUM(G$46:G$65)/21</f>
        <v>6.423809524</v>
      </c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ht="15.75" customHeight="1">
      <c r="A134" s="105"/>
      <c r="B134" s="19"/>
      <c r="C134" s="86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ht="15.75" customHeight="1">
      <c r="A135" s="105"/>
      <c r="B135" s="19"/>
      <c r="C135" s="86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ht="15.75" customHeight="1">
      <c r="A136" s="102" t="s">
        <v>237</v>
      </c>
      <c r="B136" s="102" t="s">
        <v>238</v>
      </c>
      <c r="C136" s="86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ht="15.75" customHeight="1">
      <c r="A137" s="103" t="s">
        <v>239</v>
      </c>
      <c r="B137" s="106">
        <v>3023.665918752</v>
      </c>
      <c r="C137" s="86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ht="15.75" customHeight="1">
      <c r="A138" s="103" t="s">
        <v>240</v>
      </c>
      <c r="B138" s="106">
        <v>3462.3325584952004</v>
      </c>
      <c r="C138" s="86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ht="15.75" customHeight="1">
      <c r="A139" s="103" t="s">
        <v>241</v>
      </c>
      <c r="B139" s="106">
        <v>1051.9666372200002</v>
      </c>
      <c r="C139" s="86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ht="15.75" customHeight="1">
      <c r="A140" s="103" t="s">
        <v>242</v>
      </c>
      <c r="B140" s="106">
        <v>680.1109242000001</v>
      </c>
      <c r="C140" s="86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ht="15.75" customHeight="1">
      <c r="A141" s="103" t="s">
        <v>243</v>
      </c>
      <c r="B141" s="106">
        <v>3969.2165201334</v>
      </c>
      <c r="C141" s="86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ht="15.75" customHeight="1">
      <c r="A142" s="103" t="s">
        <v>244</v>
      </c>
      <c r="B142" s="106">
        <v>3120.9100082900004</v>
      </c>
      <c r="C142" s="86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ht="15.75" customHeight="1">
      <c r="A143" s="103" t="s">
        <v>245</v>
      </c>
      <c r="B143" s="106">
        <v>3118.35725015</v>
      </c>
      <c r="C143" s="86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ht="15.75" customHeight="1">
      <c r="A144" s="103" t="s">
        <v>246</v>
      </c>
      <c r="B144" s="106">
        <v>2602.140331525</v>
      </c>
      <c r="C144" s="86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ht="15.75" customHeight="1">
      <c r="A145" s="103" t="s">
        <v>247</v>
      </c>
      <c r="B145" s="106">
        <v>4557.9951523</v>
      </c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ht="15.75" customHeight="1">
      <c r="A146" s="103" t="s">
        <v>248</v>
      </c>
      <c r="B146" s="106">
        <v>3047.448611238</v>
      </c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ht="15.75" customHeight="1">
      <c r="A147" s="103" t="s">
        <v>249</v>
      </c>
      <c r="B147" s="106">
        <v>740.69039575</v>
      </c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ht="15.75" customHeight="1">
      <c r="A148" s="103" t="s">
        <v>35</v>
      </c>
      <c r="B148" s="106">
        <v>897.807145404</v>
      </c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ht="15.75" customHeight="1">
      <c r="A149" s="103" t="s">
        <v>250</v>
      </c>
      <c r="B149" s="106">
        <v>883.162094997</v>
      </c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ht="15.75" customHeight="1">
      <c r="A150" s="103" t="s">
        <v>251</v>
      </c>
      <c r="B150" s="106">
        <v>1019.94225066</v>
      </c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ht="15.75" customHeight="1">
      <c r="A151" s="103" t="s">
        <v>252</v>
      </c>
      <c r="B151" s="106">
        <v>889.4613931517</v>
      </c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ht="15.75" customHeight="1">
      <c r="A152" s="103" t="s">
        <v>253</v>
      </c>
      <c r="B152" s="106">
        <v>752.7208180097799</v>
      </c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ht="15.75" customHeight="1">
      <c r="A153" s="103" t="s">
        <v>254</v>
      </c>
      <c r="B153" s="106">
        <v>946.9611047855999</v>
      </c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ht="15.75" customHeight="1">
      <c r="A154" s="103" t="s">
        <v>255</v>
      </c>
      <c r="B154" s="106">
        <v>1074.1029483240002</v>
      </c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ht="15.75" customHeight="1">
      <c r="A155" s="103" t="s">
        <v>256</v>
      </c>
      <c r="B155" s="106">
        <v>1420.210775454</v>
      </c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ht="15.75" customHeight="1">
      <c r="A156" s="103" t="s">
        <v>257</v>
      </c>
      <c r="B156" s="106">
        <v>774.6155356614801</v>
      </c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ht="15.75" customHeight="1">
      <c r="A157" s="103" t="s">
        <v>39</v>
      </c>
      <c r="B157" s="106">
        <v>765.12397890409</v>
      </c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ht="15.75" customHeight="1">
      <c r="A158" s="103" t="s">
        <v>258</v>
      </c>
      <c r="B158" s="106">
        <v>1001.1849360304</v>
      </c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ht="15.75" customHeight="1">
      <c r="A159" s="103" t="s">
        <v>259</v>
      </c>
      <c r="B159" s="106">
        <v>1279.8013208596</v>
      </c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ht="15.75" customHeight="1">
      <c r="A160" s="103" t="s">
        <v>37</v>
      </c>
      <c r="B160" s="106">
        <v>723.8056459708899</v>
      </c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ht="15.75" customHeight="1">
      <c r="A161" s="103" t="s">
        <v>260</v>
      </c>
      <c r="B161" s="106">
        <v>1232.6787939830401</v>
      </c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ht="15.75" customHeight="1">
      <c r="A162" s="103" t="s">
        <v>261</v>
      </c>
      <c r="B162" s="106">
        <v>1788.5815223823</v>
      </c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ht="15.75" customHeight="1">
      <c r="A163" s="103" t="s">
        <v>262</v>
      </c>
      <c r="B163" s="106">
        <v>626.4057981341149</v>
      </c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ht="15.75" customHeight="1">
      <c r="A164" s="103" t="s">
        <v>263</v>
      </c>
      <c r="B164" s="106">
        <v>1886.3492469093</v>
      </c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ht="15.75" customHeight="1">
      <c r="A165" s="103" t="s">
        <v>264</v>
      </c>
      <c r="B165" s="106">
        <v>1245.7052980295</v>
      </c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ht="15.75" customHeight="1">
      <c r="A166" s="103" t="s">
        <v>265</v>
      </c>
      <c r="B166" s="106">
        <v>1283.4653141729998</v>
      </c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ht="15.75" customHeight="1">
      <c r="A167" s="103" t="s">
        <v>266</v>
      </c>
      <c r="B167" s="106">
        <v>1487.4535399215001</v>
      </c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ht="15.75" customHeight="1">
      <c r="A168" s="103" t="s">
        <v>267</v>
      </c>
      <c r="B168" s="106">
        <v>1457.6311863044998</v>
      </c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ht="15.75" customHeight="1">
      <c r="A169" s="103" t="s">
        <v>268</v>
      </c>
      <c r="B169" s="106">
        <v>1441.472337333</v>
      </c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ht="15.75" customHeight="1">
      <c r="A170" s="103" t="s">
        <v>269</v>
      </c>
      <c r="B170" s="106">
        <v>2444.8047991999997</v>
      </c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ht="15.75" customHeight="1">
      <c r="A171" s="103" t="s">
        <v>270</v>
      </c>
      <c r="B171" s="106">
        <v>3601.9636359103997</v>
      </c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ht="15.75" customHeight="1">
      <c r="A172" s="103" t="s">
        <v>271</v>
      </c>
      <c r="B172" s="106">
        <v>2724.2246671013995</v>
      </c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ht="15.75" customHeight="1">
      <c r="A173" s="103" t="s">
        <v>272</v>
      </c>
      <c r="B173" s="106">
        <v>2678.1548398122004</v>
      </c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ht="15.75" customHeight="1">
      <c r="A174" s="103" t="s">
        <v>273</v>
      </c>
      <c r="B174" s="106">
        <v>925.3909092800001</v>
      </c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ht="15.75" customHeight="1">
      <c r="A175" s="103" t="s">
        <v>274</v>
      </c>
      <c r="B175" s="106">
        <v>832.8402558299999</v>
      </c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ht="15.75" customHeight="1">
      <c r="A176" s="103" t="s">
        <v>275</v>
      </c>
      <c r="B176" s="106">
        <v>3847.6402921410004</v>
      </c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ht="15.75" customHeight="1">
      <c r="A177" s="103" t="s">
        <v>276</v>
      </c>
      <c r="B177" s="106">
        <v>3849.286881009</v>
      </c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ht="15.75" customHeight="1">
      <c r="A178" s="103" t="s">
        <v>277</v>
      </c>
      <c r="B178" s="106">
        <v>3453.808887522</v>
      </c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ht="15.75" customHeight="1">
      <c r="A179" s="103" t="s">
        <v>278</v>
      </c>
      <c r="B179" s="106">
        <v>3391.198188147</v>
      </c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ht="15.75" customHeight="1">
      <c r="A180" s="103" t="s">
        <v>279</v>
      </c>
      <c r="B180" s="106">
        <v>3759.2860042549196</v>
      </c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ht="15.75" customHeight="1">
      <c r="A181" s="103" t="s">
        <v>280</v>
      </c>
      <c r="B181" s="106">
        <v>2658.9292517203125</v>
      </c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ht="15.75" customHeight="1">
      <c r="A182" s="103" t="s">
        <v>281</v>
      </c>
      <c r="B182" s="106">
        <v>4303.899327222656</v>
      </c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ht="15.75" customHeight="1">
      <c r="A183" s="103" t="s">
        <v>282</v>
      </c>
      <c r="B183" s="106">
        <v>4054.8428879156254</v>
      </c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ht="15.75" customHeight="1">
      <c r="A184" s="103" t="s">
        <v>283</v>
      </c>
      <c r="B184" s="106">
        <v>3165.3350675625</v>
      </c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ht="15.75" customHeight="1">
      <c r="A185" s="103" t="s">
        <v>284</v>
      </c>
      <c r="B185" s="106">
        <v>21727.5203746</v>
      </c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ht="15.75" customHeight="1">
      <c r="A186" s="103" t="s">
        <v>285</v>
      </c>
      <c r="B186" s="106">
        <v>763729.1882641559</v>
      </c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ht="15.75" customHeight="1">
      <c r="A187" s="103" t="s">
        <v>286</v>
      </c>
      <c r="B187" s="106">
        <v>28201.949841089998</v>
      </c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ht="15.75" customHeight="1">
      <c r="A188" s="103" t="s">
        <v>287</v>
      </c>
      <c r="B188" s="106">
        <v>745475.316533725</v>
      </c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ht="15.75" customHeight="1">
      <c r="A189" s="103" t="s">
        <v>288</v>
      </c>
      <c r="B189" s="106">
        <v>1313.20633695</v>
      </c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ht="15.75" customHeight="1">
      <c r="A190" s="103" t="s">
        <v>289</v>
      </c>
      <c r="B190" s="106">
        <v>864.2033364299998</v>
      </c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ht="15.75" customHeight="1">
      <c r="A191" s="103" t="s">
        <v>290</v>
      </c>
      <c r="B191" s="106">
        <v>2605.90067452</v>
      </c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ht="15.75" customHeight="1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ht="15.75" customHeight="1">
      <c r="A193" s="29" t="s">
        <v>237</v>
      </c>
      <c r="B193" s="107" t="s">
        <v>238</v>
      </c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ht="15.75" customHeight="1">
      <c r="A194" s="19" t="s">
        <v>291</v>
      </c>
      <c r="B194" s="108">
        <v>5895.9797374104</v>
      </c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ht="15.75" customHeight="1">
      <c r="A195" s="19" t="s">
        <v>292</v>
      </c>
      <c r="B195" s="108">
        <v>2576.2094178333336</v>
      </c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ht="15.75" customHeight="1">
      <c r="A196" s="19" t="s">
        <v>293</v>
      </c>
      <c r="B196" s="108">
        <v>4062.9965796</v>
      </c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ht="15.75" customHeight="1">
      <c r="A197" s="19" t="s">
        <v>294</v>
      </c>
      <c r="B197" s="108">
        <v>4011.4789508640006</v>
      </c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ht="15.75" customHeight="1">
      <c r="A198" s="19" t="s">
        <v>295</v>
      </c>
      <c r="B198" s="108">
        <v>2682.7232290992</v>
      </c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ht="15.75" customHeight="1">
      <c r="A199" s="19" t="s">
        <v>296</v>
      </c>
      <c r="B199" s="108">
        <v>2548.7495763313045</v>
      </c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ht="15.75" customHeight="1">
      <c r="A200" s="19" t="s">
        <v>297</v>
      </c>
      <c r="B200" s="108">
        <v>3366.7024762240003</v>
      </c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ht="15.75" customHeight="1">
      <c r="A201" s="19" t="s">
        <v>298</v>
      </c>
      <c r="B201" s="108">
        <v>3370.039337136</v>
      </c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ht="15.75" customHeight="1">
      <c r="A202" s="19" t="s">
        <v>299</v>
      </c>
      <c r="B202" s="108">
        <v>3392.0923222031997</v>
      </c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ht="15.75" customHeight="1">
      <c r="A203" s="19" t="s">
        <v>300</v>
      </c>
      <c r="B203" s="108">
        <v>3141.3860726075795</v>
      </c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ht="15.75" customHeight="1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ht="15.75" customHeight="1">
      <c r="A205" s="29" t="s">
        <v>301</v>
      </c>
      <c r="B205" s="29" t="s">
        <v>195</v>
      </c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ht="15.75" customHeight="1">
      <c r="A206" s="19" t="s">
        <v>302</v>
      </c>
      <c r="B206" s="19">
        <v>0.016</v>
      </c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ht="15.75" customHeight="1">
      <c r="A207" s="19" t="s">
        <v>303</v>
      </c>
      <c r="B207" s="19">
        <v>0.006</v>
      </c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ht="15.75" customHeight="1">
      <c r="A208" s="19" t="s">
        <v>304</v>
      </c>
      <c r="B208" s="109">
        <v>0.01</v>
      </c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ht="15.75" customHeight="1">
      <c r="A209" s="19" t="s">
        <v>305</v>
      </c>
      <c r="B209" s="109">
        <v>0.011</v>
      </c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ht="15.75" customHeight="1">
      <c r="A210" s="19" t="s">
        <v>306</v>
      </c>
      <c r="B210" s="109">
        <v>0.057</v>
      </c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ht="15.75" customHeight="1">
      <c r="A211" s="19" t="s">
        <v>307</v>
      </c>
      <c r="B211" s="109">
        <v>4.51</v>
      </c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ht="15.75" customHeight="1">
      <c r="A212" s="19" t="s">
        <v>308</v>
      </c>
      <c r="B212" s="109">
        <v>1.45</v>
      </c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ht="15.75" customHeight="1">
      <c r="A213" s="19" t="s">
        <v>309</v>
      </c>
      <c r="B213" s="109">
        <v>0.71</v>
      </c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ht="15.75" customHeight="1">
      <c r="A214" s="110" t="s">
        <v>310</v>
      </c>
      <c r="B214" s="109">
        <v>6.009</v>
      </c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ht="15.75" customHeight="1">
      <c r="A215" s="110" t="s">
        <v>311</v>
      </c>
      <c r="B215" s="109">
        <v>8.985</v>
      </c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ht="15.75" customHeight="1">
      <c r="A216" s="110" t="s">
        <v>312</v>
      </c>
      <c r="B216" s="109">
        <v>25.134</v>
      </c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ht="15.75" customHeight="1">
      <c r="A217" s="111" t="s">
        <v>313</v>
      </c>
      <c r="B217" s="109">
        <v>8.478</v>
      </c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ht="15.75" customHeight="1">
      <c r="A218" s="112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ht="15.75" customHeight="1">
      <c r="A219" s="19" t="s">
        <v>314</v>
      </c>
      <c r="B219" s="19">
        <v>0.11</v>
      </c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ht="15.75" customHeight="1">
      <c r="A220" s="19" t="s">
        <v>315</v>
      </c>
      <c r="B220" s="19">
        <v>0.21</v>
      </c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ht="15.75" customHeight="1">
      <c r="A221" s="113" t="s">
        <v>316</v>
      </c>
      <c r="B221" s="19">
        <v>0.24</v>
      </c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ht="15.75" customHeight="1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ht="15.75" customHeight="1">
      <c r="A223" s="29" t="s">
        <v>317</v>
      </c>
      <c r="B223" s="29" t="s">
        <v>318</v>
      </c>
      <c r="C223" s="29" t="s">
        <v>319</v>
      </c>
      <c r="D223" s="29" t="s">
        <v>320</v>
      </c>
      <c r="E223" s="29" t="s">
        <v>321</v>
      </c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ht="15.75" customHeight="1">
      <c r="A224" s="19" t="s">
        <v>121</v>
      </c>
      <c r="B224" s="19" t="s">
        <v>322</v>
      </c>
      <c r="C224" s="19">
        <f t="shared" ref="C224:C229" si="6">D224+E224</f>
        <v>3.068</v>
      </c>
      <c r="D224" s="19">
        <v>2.646</v>
      </c>
      <c r="E224" s="19">
        <v>0.422</v>
      </c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ht="15.75" customHeight="1">
      <c r="A225" s="19" t="s">
        <v>126</v>
      </c>
      <c r="B225" s="19" t="s">
        <v>322</v>
      </c>
      <c r="C225" s="19">
        <f t="shared" si="6"/>
        <v>3.071</v>
      </c>
      <c r="D225" s="19">
        <v>2.646</v>
      </c>
      <c r="E225" s="19">
        <v>0.425</v>
      </c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ht="15.75" customHeight="1">
      <c r="A226" s="19" t="s">
        <v>323</v>
      </c>
      <c r="B226" s="19" t="s">
        <v>322</v>
      </c>
      <c r="C226" s="19">
        <f t="shared" si="6"/>
        <v>3.286</v>
      </c>
      <c r="D226" s="19">
        <v>2.698</v>
      </c>
      <c r="E226" s="19">
        <v>0.588</v>
      </c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ht="15.75" customHeight="1">
      <c r="A227" s="19" t="s">
        <v>125</v>
      </c>
      <c r="B227" s="19" t="s">
        <v>324</v>
      </c>
      <c r="C227" s="19">
        <f t="shared" si="6"/>
        <v>3.417</v>
      </c>
      <c r="D227" s="19">
        <v>2.827</v>
      </c>
      <c r="E227" s="19">
        <v>0.59</v>
      </c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ht="15.75" customHeight="1">
      <c r="A228" s="19" t="s">
        <v>125</v>
      </c>
      <c r="B228" s="19" t="s">
        <v>325</v>
      </c>
      <c r="C228" s="19">
        <f t="shared" si="6"/>
        <v>0.2482</v>
      </c>
      <c r="D228" s="19">
        <v>0.2052</v>
      </c>
      <c r="E228" s="19">
        <v>0.043</v>
      </c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ht="15.75" customHeight="1">
      <c r="A229" s="19" t="s">
        <v>326</v>
      </c>
      <c r="B229" s="19" t="s">
        <v>324</v>
      </c>
      <c r="C229" s="19">
        <f t="shared" si="6"/>
        <v>3.543</v>
      </c>
      <c r="D229" s="19">
        <v>2.944</v>
      </c>
      <c r="E229" s="19">
        <v>0.599</v>
      </c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ht="15.75" customHeight="1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ht="15.75" customHeight="1">
      <c r="A231" s="19" t="s">
        <v>327</v>
      </c>
      <c r="B231" s="19">
        <v>265.0</v>
      </c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ht="15.75" customHeight="1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ht="15.75" customHeight="1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ht="15.0" customHeight="1">
      <c r="A234" s="80"/>
      <c r="B234" s="80" t="s">
        <v>328</v>
      </c>
      <c r="C234" s="80"/>
      <c r="D234" s="80" t="s">
        <v>329</v>
      </c>
      <c r="E234" s="80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ht="15.75" customHeight="1">
      <c r="A235" s="80" t="s">
        <v>330</v>
      </c>
      <c r="B235" s="80" t="s">
        <v>331</v>
      </c>
      <c r="C235" s="80" t="s">
        <v>332</v>
      </c>
      <c r="D235" s="80" t="s">
        <v>333</v>
      </c>
      <c r="E235" s="80" t="s">
        <v>332</v>
      </c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ht="15.75" customHeight="1">
      <c r="A236" s="80" t="s">
        <v>33</v>
      </c>
      <c r="B236" s="80">
        <v>0.0</v>
      </c>
      <c r="C236" s="80" t="s">
        <v>334</v>
      </c>
      <c r="D236" s="80">
        <v>0.0</v>
      </c>
      <c r="E236" s="80" t="s">
        <v>334</v>
      </c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ht="15.75" customHeight="1">
      <c r="A237" s="80" t="s">
        <v>197</v>
      </c>
      <c r="B237" s="80">
        <v>0.0</v>
      </c>
      <c r="C237" s="80" t="s">
        <v>334</v>
      </c>
      <c r="D237" s="80">
        <v>0.0</v>
      </c>
      <c r="E237" s="80" t="s">
        <v>334</v>
      </c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ht="15.75" customHeight="1">
      <c r="A238" s="80" t="s">
        <v>198</v>
      </c>
      <c r="B238" s="80">
        <v>5.0</v>
      </c>
      <c r="C238" s="80" t="s">
        <v>335</v>
      </c>
      <c r="D238" s="80">
        <v>9.9</v>
      </c>
      <c r="E238" s="80" t="s">
        <v>336</v>
      </c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ht="15.75" customHeight="1">
      <c r="A239" s="80" t="s">
        <v>337</v>
      </c>
      <c r="B239" s="80">
        <v>16.0</v>
      </c>
      <c r="C239" s="80" t="s">
        <v>335</v>
      </c>
      <c r="D239" s="80">
        <v>14.3</v>
      </c>
      <c r="E239" s="80" t="s">
        <v>336</v>
      </c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ht="15.75" customHeight="1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ht="15.0" customHeight="1">
      <c r="A241" s="80"/>
      <c r="B241" s="80" t="s">
        <v>328</v>
      </c>
      <c r="C241" s="80" t="s">
        <v>329</v>
      </c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ht="18.75" customHeight="1">
      <c r="A242" s="80" t="s">
        <v>338</v>
      </c>
      <c r="B242" s="80" t="s">
        <v>339</v>
      </c>
      <c r="C242" s="80" t="s">
        <v>340</v>
      </c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ht="15.75" customHeight="1">
      <c r="A243" s="80">
        <v>1.0</v>
      </c>
      <c r="B243" s="80">
        <v>2.7</v>
      </c>
      <c r="C243" s="80">
        <v>2.4</v>
      </c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ht="15.75" customHeight="1">
      <c r="A244" s="80">
        <v>2.0</v>
      </c>
      <c r="B244" s="80">
        <v>4.2</v>
      </c>
      <c r="C244" s="80">
        <v>3.72</v>
      </c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ht="15.75" customHeight="1">
      <c r="A245" s="80">
        <v>3.0</v>
      </c>
      <c r="B245" s="80">
        <v>5.6</v>
      </c>
      <c r="C245" s="80">
        <v>5.04</v>
      </c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ht="15.75" customHeight="1">
      <c r="A246" s="80">
        <v>4.0</v>
      </c>
      <c r="B246" s="80">
        <v>7.1</v>
      </c>
      <c r="C246" s="80">
        <v>6.36</v>
      </c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ht="15.75" customHeight="1">
      <c r="A247" s="80">
        <v>5.0</v>
      </c>
      <c r="B247" s="80">
        <v>7.4</v>
      </c>
      <c r="C247" s="80">
        <v>6.6</v>
      </c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ht="15.75" customHeight="1">
      <c r="A248" s="80">
        <v>6.0</v>
      </c>
      <c r="B248" s="80">
        <v>8.6</v>
      </c>
      <c r="C248" s="80">
        <v>7.7</v>
      </c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ht="15.75" customHeight="1">
      <c r="A249" s="80">
        <v>7.0</v>
      </c>
      <c r="B249" s="80">
        <v>9.8</v>
      </c>
      <c r="C249" s="80">
        <v>8.8</v>
      </c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ht="15.75" customHeight="1">
      <c r="A250" s="80">
        <v>8.0</v>
      </c>
      <c r="B250" s="80">
        <v>11.1</v>
      </c>
      <c r="C250" s="80">
        <v>9.9</v>
      </c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ht="15.75" customHeight="1">
      <c r="A251" s="80">
        <v>9.0</v>
      </c>
      <c r="B251" s="80">
        <v>12.3</v>
      </c>
      <c r="C251" s="80">
        <v>11.0</v>
      </c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ht="15.75" customHeight="1">
      <c r="A252" s="80">
        <v>10.0</v>
      </c>
      <c r="B252" s="80">
        <v>13.5</v>
      </c>
      <c r="C252" s="80">
        <v>12.1</v>
      </c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ht="15.75" customHeight="1">
      <c r="A253" s="80">
        <v>11.0</v>
      </c>
      <c r="B253" s="80">
        <v>13.9</v>
      </c>
      <c r="C253" s="80">
        <v>12.46</v>
      </c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ht="15.75" customHeight="1">
      <c r="A254" s="80">
        <v>12.0</v>
      </c>
      <c r="B254" s="80">
        <v>14.3</v>
      </c>
      <c r="C254" s="80">
        <v>12.82</v>
      </c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ht="15.75" customHeight="1">
      <c r="A255" s="80">
        <v>13.0</v>
      </c>
      <c r="B255" s="80">
        <v>14.7</v>
      </c>
      <c r="C255" s="80">
        <v>13.18</v>
      </c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ht="15.75" customHeight="1">
      <c r="A256" s="80">
        <v>14.0</v>
      </c>
      <c r="B256" s="80">
        <v>15.1</v>
      </c>
      <c r="C256" s="80">
        <v>13.54</v>
      </c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ht="15.75" customHeight="1">
      <c r="A257" s="80">
        <v>15.0</v>
      </c>
      <c r="B257" s="80">
        <v>15.6</v>
      </c>
      <c r="C257" s="80">
        <v>13.9</v>
      </c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ht="15.75" customHeight="1">
      <c r="A258" s="80">
        <v>16.0</v>
      </c>
      <c r="B258" s="80">
        <v>15.6</v>
      </c>
      <c r="C258" s="80">
        <v>13.98</v>
      </c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ht="15.75" customHeight="1">
      <c r="A259" s="80">
        <v>17.0</v>
      </c>
      <c r="B259" s="80">
        <v>15.7</v>
      </c>
      <c r="C259" s="80">
        <v>14.06</v>
      </c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ht="15.75" customHeight="1">
      <c r="A260" s="80">
        <v>18.0</v>
      </c>
      <c r="B260" s="80">
        <v>15.8</v>
      </c>
      <c r="C260" s="80">
        <v>14.14</v>
      </c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ht="15.75" customHeight="1">
      <c r="A261" s="80">
        <v>19.0</v>
      </c>
      <c r="B261" s="80">
        <v>15.9</v>
      </c>
      <c r="C261" s="80">
        <v>14.22</v>
      </c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ht="15.75" customHeight="1">
      <c r="A262" s="80">
        <v>20.0</v>
      </c>
      <c r="B262" s="80">
        <v>16.0</v>
      </c>
      <c r="C262" s="80">
        <v>14.3</v>
      </c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ht="15.75" customHeight="1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ht="15.0" customHeight="1">
      <c r="A264" s="80" t="s">
        <v>32</v>
      </c>
      <c r="B264" s="80" t="s">
        <v>341</v>
      </c>
      <c r="C264" s="80" t="s">
        <v>342</v>
      </c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ht="15.75" customHeight="1">
      <c r="A265" s="80" t="s">
        <v>198</v>
      </c>
      <c r="B265" s="80">
        <v>34.3</v>
      </c>
      <c r="C265" s="80">
        <v>34.0</v>
      </c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ht="15.75" customHeight="1">
      <c r="A266" s="80" t="s">
        <v>197</v>
      </c>
      <c r="B266" s="80">
        <v>49.5</v>
      </c>
      <c r="C266" s="80">
        <v>85.0</v>
      </c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ht="15.75" customHeight="1">
      <c r="A267" s="80" t="s">
        <v>33</v>
      </c>
      <c r="B267" s="80">
        <v>43.1</v>
      </c>
      <c r="C267" s="80">
        <v>52.0</v>
      </c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ht="15.75" customHeight="1">
      <c r="A268" s="80" t="s">
        <v>343</v>
      </c>
      <c r="B268" s="80" t="s">
        <v>344</v>
      </c>
      <c r="C268" s="80" t="s">
        <v>345</v>
      </c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ht="15.75" customHeight="1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ht="15.0" customHeight="1">
      <c r="A270" s="80" t="s">
        <v>32</v>
      </c>
      <c r="B270" s="80" t="s">
        <v>346</v>
      </c>
      <c r="C270" s="80" t="s">
        <v>342</v>
      </c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ht="15.75" customHeight="1">
      <c r="A271" s="80" t="s">
        <v>337</v>
      </c>
      <c r="B271" s="80">
        <v>41.5</v>
      </c>
      <c r="C271" s="80">
        <v>47.0</v>
      </c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ht="15.75" customHeight="1">
      <c r="A272" s="80" t="s">
        <v>343</v>
      </c>
      <c r="B272" s="80" t="s">
        <v>344</v>
      </c>
      <c r="C272" s="80" t="s">
        <v>345</v>
      </c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ht="15.75" customHeight="1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ht="15.75" customHeight="1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ht="15.75" customHeight="1">
      <c r="A275" s="80" t="s">
        <v>347</v>
      </c>
      <c r="B275" s="80">
        <v>0.49</v>
      </c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ht="15.75" customHeight="1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ht="15.75" customHeight="1">
      <c r="A277" s="80" t="s">
        <v>348</v>
      </c>
      <c r="B277" s="80">
        <v>277.778</v>
      </c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ht="15.75" customHeight="1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ht="15.75" customHeight="1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ht="15.75" customHeight="1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ht="15.75" customHeight="1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ht="15.75" customHeight="1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ht="15.75" customHeight="1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ht="15.75" customHeight="1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ht="15.75" customHeight="1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ht="15.75" customHeight="1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ht="15.75" customHeight="1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ht="15.75" customHeight="1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ht="15.75" customHeight="1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ht="15.75" customHeight="1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ht="15.75" customHeight="1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ht="15.75" customHeight="1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ht="15.75" customHeight="1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ht="15.75" customHeight="1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ht="15.75" customHeight="1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ht="15.75" customHeight="1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ht="15.75" customHeight="1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ht="15.75" customHeight="1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ht="15.75" customHeight="1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ht="15.75" customHeight="1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ht="15.75" customHeight="1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ht="15.75" customHeight="1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ht="15.75" customHeight="1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ht="15.75" customHeight="1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ht="15.75" customHeight="1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ht="15.75" customHeight="1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ht="15.75" customHeight="1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ht="15.75" customHeight="1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ht="15.75" customHeight="1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ht="15.75" customHeight="1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ht="15.75" customHeight="1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ht="15.75" customHeight="1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ht="15.75" customHeight="1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ht="15.75" customHeight="1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ht="15.75" customHeight="1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ht="15.75" customHeight="1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ht="15.75" customHeight="1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ht="15.75" customHeight="1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ht="15.75" customHeight="1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ht="15.75" customHeight="1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ht="15.75" customHeight="1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ht="15.75" customHeight="1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ht="15.75" customHeight="1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ht="15.75" customHeight="1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ht="15.75" customHeight="1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ht="15.75" customHeight="1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ht="15.75" customHeight="1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ht="15.75" customHeight="1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ht="15.75" customHeight="1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ht="15.75" customHeight="1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ht="15.75" customHeight="1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ht="15.75" customHeight="1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ht="15.75" customHeight="1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ht="15.75" customHeight="1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ht="15.75" customHeight="1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ht="15.75" customHeight="1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ht="15.75" customHeight="1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ht="15.75" customHeight="1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ht="15.75" customHeight="1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ht="15.75" customHeight="1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ht="15.75" customHeight="1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ht="15.75" customHeight="1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ht="15.75" customHeight="1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ht="15.75" customHeight="1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ht="15.75" customHeight="1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ht="15.75" customHeight="1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ht="15.75" customHeight="1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ht="15.75" customHeight="1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ht="15.75" customHeight="1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ht="15.75" customHeight="1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ht="15.75" customHeight="1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ht="15.75" customHeight="1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ht="15.75" customHeight="1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ht="15.75" customHeight="1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ht="15.75" customHeight="1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ht="15.75" customHeight="1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ht="15.75" customHeight="1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ht="15.75" customHeight="1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ht="15.75" customHeight="1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ht="15.75" customHeight="1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ht="15.75" customHeight="1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ht="15.75" customHeight="1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ht="15.75" customHeight="1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ht="15.75" customHeight="1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ht="15.75" customHeight="1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ht="15.75" customHeight="1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ht="15.75" customHeight="1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ht="15.75" customHeight="1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ht="15.75" customHeight="1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ht="15.75" customHeight="1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ht="15.75" customHeight="1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ht="15.75" customHeight="1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ht="15.75" customHeight="1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ht="15.75" customHeight="1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ht="15.75" customHeight="1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ht="15.75" customHeight="1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ht="15.75" customHeight="1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ht="15.75" customHeight="1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ht="15.75" customHeight="1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ht="15.75" customHeight="1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ht="15.75" customHeight="1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ht="15.75" customHeight="1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ht="15.75" customHeight="1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ht="15.75" customHeight="1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ht="15.75" customHeight="1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ht="15.75" customHeight="1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ht="15.75" customHeight="1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ht="15.75" customHeight="1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ht="15.75" customHeight="1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ht="15.75" customHeight="1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ht="15.75" customHeight="1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ht="15.75" customHeight="1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ht="15.75" customHeight="1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ht="15.75" customHeight="1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ht="15.75" customHeight="1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ht="15.75" customHeight="1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ht="15.75" customHeight="1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ht="15.75" customHeight="1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ht="15.75" customHeight="1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ht="15.75" customHeight="1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ht="15.75" customHeight="1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ht="15.75" customHeight="1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ht="15.75" customHeight="1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ht="15.75" customHeight="1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ht="15.75" customHeight="1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ht="15.75" customHeight="1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ht="15.75" customHeight="1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ht="15.75" customHeight="1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ht="15.75" customHeight="1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ht="15.75" customHeight="1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ht="15.75" customHeight="1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ht="15.75" customHeight="1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ht="15.75" customHeight="1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ht="15.75" customHeight="1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ht="15.75" customHeight="1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ht="15.75" customHeight="1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ht="15.75" customHeight="1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ht="15.75" customHeight="1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ht="15.75" customHeight="1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ht="15.75" customHeight="1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ht="15.75" customHeight="1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ht="15.75" customHeight="1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ht="15.75" customHeight="1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ht="15.75" customHeight="1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ht="15.75" customHeight="1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ht="15.75" customHeight="1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ht="15.75" customHeight="1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ht="15.75" customHeight="1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ht="15.75" customHeight="1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ht="15.75" customHeight="1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ht="15.75" customHeight="1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ht="15.75" customHeight="1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ht="15.75" customHeight="1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ht="15.75" customHeight="1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ht="15.75" customHeight="1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ht="15.75" customHeight="1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ht="15.75" customHeight="1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ht="15.75" customHeight="1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ht="15.75" customHeight="1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ht="15.75" customHeight="1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ht="15.75" customHeight="1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ht="15.75" customHeight="1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ht="15.75" customHeight="1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ht="15.75" customHeight="1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ht="15.75" customHeight="1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ht="15.75" customHeight="1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ht="15.75" customHeight="1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ht="15.75" customHeight="1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ht="15.75" customHeight="1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ht="15.75" customHeight="1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ht="15.75" customHeight="1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ht="15.75" customHeight="1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ht="15.75" customHeight="1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ht="15.75" customHeight="1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ht="15.75" customHeight="1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ht="15.75" customHeight="1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ht="15.75" customHeight="1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ht="15.75" customHeight="1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ht="15.75" customHeight="1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ht="15.75" customHeight="1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ht="15.75" customHeight="1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ht="15.75" customHeight="1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ht="15.75" customHeight="1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ht="15.75" customHeight="1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ht="15.75" customHeight="1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ht="15.75" customHeight="1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ht="15.75" customHeight="1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ht="15.75" customHeight="1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ht="15.75" customHeight="1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ht="15.75" customHeight="1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ht="15.75" customHeight="1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ht="15.75" customHeight="1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ht="15.75" customHeight="1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ht="15.75" customHeight="1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ht="15.75" customHeight="1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ht="15.75" customHeight="1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ht="15.75" customHeight="1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ht="15.75" customHeight="1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ht="15.75" customHeight="1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ht="15.75" customHeight="1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ht="15.75" customHeight="1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ht="15.75" customHeight="1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ht="15.75" customHeight="1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ht="15.75" customHeight="1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ht="15.75" customHeight="1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ht="15.75" customHeight="1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ht="15.75" customHeight="1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ht="15.75" customHeight="1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ht="15.75" customHeight="1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ht="15.75" customHeight="1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ht="15.75" customHeight="1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ht="15.75" customHeight="1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ht="15.75" customHeight="1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ht="15.75" customHeight="1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ht="15.75" customHeight="1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ht="15.75" customHeight="1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ht="15.75" customHeight="1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ht="15.75" customHeight="1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ht="15.75" customHeight="1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ht="15.75" customHeight="1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ht="15.75" customHeight="1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ht="15.75" customHeight="1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ht="15.75" customHeight="1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ht="15.75" customHeight="1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ht="15.75" customHeight="1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ht="15.75" customHeight="1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ht="15.75" customHeight="1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ht="15.75" customHeight="1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ht="15.75" customHeight="1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ht="15.75" customHeight="1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ht="15.75" customHeight="1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ht="15.75" customHeight="1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ht="15.75" customHeight="1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ht="15.75" customHeight="1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ht="15.75" customHeight="1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ht="15.75" customHeight="1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ht="15.75" customHeight="1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ht="15.75" customHeight="1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ht="15.75" customHeight="1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ht="15.75" customHeight="1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ht="15.75" customHeight="1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ht="15.75" customHeight="1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ht="15.75" customHeight="1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ht="15.75" customHeight="1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ht="15.75" customHeight="1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ht="15.75" customHeight="1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ht="15.75" customHeight="1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ht="15.75" customHeight="1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ht="15.75" customHeight="1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ht="15.75" customHeight="1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ht="15.75" customHeight="1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ht="15.75" customHeight="1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ht="15.75" customHeight="1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ht="15.75" customHeight="1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ht="15.75" customHeight="1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ht="15.75" customHeight="1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ht="15.75" customHeight="1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ht="15.75" customHeight="1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ht="15.75" customHeight="1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ht="15.75" customHeight="1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ht="15.75" customHeight="1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ht="15.75" customHeight="1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ht="15.75" customHeight="1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ht="15.75" customHeight="1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ht="15.75" customHeight="1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ht="15.75" customHeight="1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ht="15.75" customHeight="1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ht="15.75" customHeight="1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ht="15.75" customHeight="1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ht="15.75" customHeight="1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ht="15.75" customHeight="1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ht="15.75" customHeight="1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ht="15.75" customHeight="1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ht="15.75" customHeight="1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ht="15.75" customHeight="1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ht="15.75" customHeight="1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ht="15.75" customHeight="1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ht="15.75" customHeight="1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ht="15.75" customHeight="1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ht="15.75" customHeight="1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ht="15.75" customHeight="1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ht="15.75" customHeight="1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ht="15.75" customHeight="1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ht="15.75" customHeight="1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ht="15.75" customHeight="1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ht="15.75" customHeight="1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ht="15.75" customHeight="1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ht="15.75" customHeight="1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ht="15.75" customHeight="1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ht="15.75" customHeight="1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ht="15.75" customHeight="1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ht="15.75" customHeight="1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ht="15.75" customHeight="1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ht="15.75" customHeight="1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ht="15.75" customHeight="1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ht="15.75" customHeight="1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ht="15.75" customHeight="1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ht="15.75" customHeight="1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ht="15.75" customHeight="1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ht="15.75" customHeight="1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ht="15.75" customHeight="1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ht="15.75" customHeight="1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ht="15.75" customHeight="1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ht="15.75" customHeight="1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ht="15.75" customHeight="1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ht="15.75" customHeight="1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ht="15.75" customHeight="1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ht="15.75" customHeight="1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ht="15.75" customHeight="1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ht="15.75" customHeight="1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ht="15.75" customHeight="1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ht="15.75" customHeight="1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ht="15.75" customHeight="1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ht="15.75" customHeight="1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ht="15.75" customHeight="1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ht="15.75" customHeight="1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ht="15.75" customHeight="1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ht="15.75" customHeight="1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ht="15.75" customHeight="1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ht="15.75" customHeight="1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ht="15.75" customHeight="1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ht="15.75" customHeight="1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ht="15.75" customHeight="1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ht="15.75" customHeight="1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ht="15.75" customHeight="1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ht="15.75" customHeight="1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ht="15.75" customHeight="1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ht="15.75" customHeight="1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ht="15.75" customHeight="1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ht="15.75" customHeight="1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ht="15.75" customHeight="1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ht="15.75" customHeight="1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ht="15.75" customHeight="1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ht="15.75" customHeight="1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ht="15.75" customHeight="1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ht="15.75" customHeight="1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ht="15.75" customHeight="1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ht="15.75" customHeight="1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ht="15.75" customHeight="1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ht="15.75" customHeight="1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ht="15.75" customHeight="1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ht="15.75" customHeight="1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ht="15.75" customHeight="1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ht="15.75" customHeight="1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ht="15.75" customHeight="1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ht="15.75" customHeight="1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ht="15.75" customHeight="1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ht="15.75" customHeight="1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ht="15.75" customHeight="1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ht="15.75" customHeight="1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ht="15.75" customHeight="1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ht="15.75" customHeight="1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ht="15.75" customHeight="1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ht="15.75" customHeight="1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ht="15.75" customHeight="1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ht="15.75" customHeight="1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ht="15.75" customHeight="1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ht="15.75" customHeight="1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ht="15.75" customHeight="1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ht="15.75" customHeight="1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ht="15.75" customHeight="1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ht="15.75" customHeight="1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ht="15.75" customHeight="1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ht="15.75" customHeight="1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ht="15.75" customHeight="1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ht="15.75" customHeight="1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ht="15.75" customHeight="1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ht="15.75" customHeight="1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ht="15.75" customHeight="1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ht="15.75" customHeight="1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ht="15.75" customHeight="1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ht="15.75" customHeight="1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ht="15.75" customHeight="1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ht="15.75" customHeight="1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ht="15.75" customHeight="1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ht="15.75" customHeight="1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ht="15.75" customHeight="1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ht="15.75" customHeight="1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ht="15.75" customHeight="1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ht="15.75" customHeight="1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ht="15.75" customHeight="1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ht="15.75" customHeight="1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ht="15.75" customHeight="1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ht="15.75" customHeight="1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ht="15.75" customHeight="1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ht="15.75" customHeight="1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ht="15.75" customHeight="1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ht="15.75" customHeight="1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ht="15.75" customHeight="1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ht="15.75" customHeight="1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ht="15.75" customHeight="1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ht="15.75" customHeight="1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ht="15.75" customHeight="1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ht="15.75" customHeight="1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ht="15.75" customHeight="1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ht="15.75" customHeight="1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ht="15.75" customHeight="1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ht="15.75" customHeight="1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ht="15.75" customHeight="1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ht="15.75" customHeight="1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ht="15.75" customHeight="1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ht="15.75" customHeight="1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ht="15.75" customHeight="1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ht="15.75" customHeight="1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ht="15.75" customHeight="1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ht="15.75" customHeight="1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ht="15.75" customHeight="1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ht="15.75" customHeight="1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ht="15.75" customHeight="1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ht="15.75" customHeight="1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ht="15.75" customHeight="1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ht="15.75" customHeight="1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ht="15.75" customHeight="1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ht="15.75" customHeight="1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ht="15.75" customHeight="1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ht="15.75" customHeight="1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ht="15.75" customHeight="1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ht="15.75" customHeight="1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ht="15.75" customHeight="1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ht="15.75" customHeight="1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ht="15.75" customHeight="1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ht="15.75" customHeight="1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ht="15.75" customHeight="1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ht="15.75" customHeight="1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ht="15.75" customHeight="1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ht="15.75" customHeight="1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ht="15.75" customHeight="1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ht="15.75" customHeight="1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ht="15.75" customHeight="1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ht="15.75" customHeight="1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ht="15.75" customHeight="1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ht="15.75" customHeight="1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ht="15.75" customHeight="1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ht="15.75" customHeight="1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ht="15.75" customHeight="1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ht="15.75" customHeight="1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ht="15.75" customHeight="1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ht="15.75" customHeight="1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ht="15.75" customHeight="1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ht="15.75" customHeight="1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ht="15.75" customHeight="1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ht="15.75" customHeight="1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ht="15.75" customHeight="1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ht="15.75" customHeight="1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ht="15.75" customHeight="1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ht="15.75" customHeight="1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ht="15.75" customHeight="1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ht="15.75" customHeight="1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ht="15.75" customHeight="1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ht="15.75" customHeight="1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ht="15.75" customHeight="1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ht="15.75" customHeight="1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ht="15.75" customHeight="1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ht="15.75" customHeight="1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ht="15.75" customHeight="1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ht="15.75" customHeight="1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ht="15.75" customHeight="1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ht="15.75" customHeight="1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ht="15.75" customHeight="1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ht="15.75" customHeight="1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ht="15.75" customHeight="1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ht="15.75" customHeight="1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ht="15.75" customHeight="1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ht="15.75" customHeight="1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ht="15.75" customHeight="1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ht="15.75" customHeight="1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ht="15.75" customHeight="1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ht="15.75" customHeight="1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ht="15.75" customHeight="1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ht="15.75" customHeight="1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ht="15.75" customHeight="1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ht="15.75" customHeight="1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ht="15.75" customHeight="1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ht="15.75" customHeight="1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ht="15.75" customHeight="1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ht="15.75" customHeight="1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ht="15.75" customHeight="1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ht="15.75" customHeight="1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ht="15.75" customHeight="1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ht="15.75" customHeight="1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ht="15.75" customHeight="1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ht="15.75" customHeight="1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ht="15.75" customHeight="1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ht="15.75" customHeight="1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ht="15.75" customHeight="1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ht="15.75" customHeight="1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ht="15.75" customHeight="1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ht="15.75" customHeight="1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ht="15.75" customHeight="1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ht="15.75" customHeight="1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ht="15.75" customHeight="1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ht="15.75" customHeight="1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ht="15.75" customHeight="1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ht="15.75" customHeight="1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ht="15.75" customHeight="1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ht="15.75" customHeight="1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ht="15.75" customHeight="1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ht="15.75" customHeight="1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ht="15.75" customHeight="1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ht="15.75" customHeight="1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ht="15.75" customHeight="1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ht="15.75" customHeight="1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ht="15.75" customHeight="1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ht="15.75" customHeight="1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ht="15.75" customHeight="1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ht="15.75" customHeight="1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ht="15.75" customHeight="1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ht="15.75" customHeight="1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ht="15.75" customHeight="1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ht="15.75" customHeight="1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ht="15.75" customHeight="1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ht="15.75" customHeight="1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ht="15.75" customHeight="1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ht="15.75" customHeight="1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ht="15.75" customHeight="1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ht="15.75" customHeight="1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ht="15.75" customHeight="1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ht="15.75" customHeight="1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ht="15.75" customHeight="1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ht="15.75" customHeight="1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ht="15.75" customHeight="1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ht="15.75" customHeight="1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ht="15.75" customHeight="1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ht="15.75" customHeight="1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ht="15.75" customHeight="1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ht="15.75" customHeight="1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ht="15.75" customHeight="1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ht="15.75" customHeight="1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ht="15.75" customHeight="1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ht="15.75" customHeight="1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ht="15.75" customHeight="1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ht="15.75" customHeight="1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ht="15.75" customHeight="1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ht="15.75" customHeight="1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ht="15.75" customHeight="1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ht="15.75" customHeight="1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ht="15.75" customHeight="1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ht="15.75" customHeight="1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ht="15.75" customHeight="1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ht="15.75" customHeight="1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ht="15.75" customHeight="1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ht="15.75" customHeight="1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ht="15.75" customHeight="1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ht="15.75" customHeight="1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ht="15.75" customHeight="1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ht="15.75" customHeight="1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ht="15.75" customHeight="1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ht="15.75" customHeight="1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ht="15.75" customHeight="1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ht="15.75" customHeight="1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ht="15.75" customHeight="1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ht="15.75" customHeight="1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ht="15.75" customHeight="1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ht="15.75" customHeight="1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ht="15.75" customHeight="1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ht="15.75" customHeight="1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ht="15.75" customHeight="1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ht="15.75" customHeight="1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ht="15.75" customHeight="1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ht="15.75" customHeight="1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ht="15.75" customHeight="1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ht="15.75" customHeight="1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ht="15.75" customHeight="1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ht="15.75" customHeight="1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ht="15.75" customHeight="1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ht="15.75" customHeight="1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ht="15.75" customHeight="1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ht="15.75" customHeight="1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ht="15.75" customHeight="1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ht="15.75" customHeight="1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ht="15.75" customHeight="1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ht="15.75" customHeight="1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ht="15.75" customHeight="1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ht="15.75" customHeight="1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ht="15.75" customHeight="1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ht="15.75" customHeight="1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ht="15.75" customHeight="1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ht="15.75" customHeight="1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ht="15.75" customHeight="1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ht="15.75" customHeight="1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ht="15.75" customHeight="1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ht="15.75" customHeight="1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ht="15.75" customHeight="1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ht="15.75" customHeight="1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ht="15.75" customHeight="1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ht="15.75" customHeight="1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ht="15.75" customHeight="1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ht="15.75" customHeight="1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ht="15.75" customHeight="1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ht="15.75" customHeight="1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ht="15.75" customHeight="1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ht="15.75" customHeight="1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ht="15.75" customHeight="1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ht="15.75" customHeight="1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ht="15.75" customHeight="1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ht="15.75" customHeight="1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ht="15.75" customHeight="1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ht="15.75" customHeight="1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ht="15.75" customHeight="1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ht="15.75" customHeight="1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ht="15.75" customHeight="1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ht="15.75" customHeight="1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ht="15.75" customHeight="1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ht="15.75" customHeight="1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ht="15.75" customHeight="1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ht="15.75" customHeight="1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ht="15.75" customHeight="1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ht="15.75" customHeight="1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ht="15.75" customHeight="1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ht="15.75" customHeight="1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ht="15.75" customHeight="1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ht="15.75" customHeight="1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ht="15.75" customHeight="1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ht="15.75" customHeight="1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ht="15.75" customHeight="1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ht="15.75" customHeight="1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ht="15.75" customHeight="1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ht="15.75" customHeight="1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ht="15.75" customHeight="1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ht="15.75" customHeight="1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ht="15.75" customHeight="1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ht="15.75" customHeight="1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ht="15.75" customHeight="1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ht="15.75" customHeight="1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ht="15.75" customHeight="1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ht="15.75" customHeight="1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ht="15.75" customHeight="1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ht="15.75" customHeight="1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ht="15.75" customHeight="1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ht="15.75" customHeight="1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ht="15.75" customHeight="1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ht="15.75" customHeight="1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ht="15.75" customHeight="1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ht="15.75" customHeight="1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ht="15.75" customHeight="1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ht="15.75" customHeight="1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ht="15.75" customHeight="1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ht="15.75" customHeight="1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ht="15.75" customHeight="1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ht="15.75" customHeight="1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ht="15.75" customHeight="1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ht="15.75" customHeight="1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ht="15.75" customHeight="1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ht="15.75" customHeight="1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ht="15.75" customHeight="1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ht="15.75" customHeight="1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ht="15.75" customHeight="1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ht="15.75" customHeight="1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ht="15.75" customHeight="1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ht="15.75" customHeight="1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ht="15.75" customHeight="1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ht="15.75" customHeight="1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ht="15.75" customHeight="1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ht="15.75" customHeight="1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ht="15.75" customHeight="1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ht="15.75" customHeight="1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ht="15.75" customHeight="1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ht="15.75" customHeight="1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ht="15.75" customHeight="1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ht="15.75" customHeight="1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ht="15.75" customHeight="1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ht="15.75" customHeight="1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ht="15.75" customHeight="1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ht="15.75" customHeight="1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ht="15.75" customHeight="1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ht="15.75" customHeight="1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ht="15.75" customHeight="1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ht="15.75" customHeight="1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ht="15.75" customHeight="1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ht="15.75" customHeight="1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ht="15.75" customHeight="1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ht="15.75" customHeight="1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ht="15.75" customHeight="1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ht="15.75" customHeight="1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ht="15.75" customHeight="1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ht="15.75" customHeight="1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ht="15.75" customHeight="1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ht="15.75" customHeight="1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ht="15.75" customHeight="1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ht="15.75" customHeight="1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ht="15.75" customHeight="1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ht="15.75" customHeight="1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ht="15.75" customHeight="1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ht="15.75" customHeight="1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ht="15.75" customHeight="1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ht="15.75" customHeight="1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ht="15.75" customHeight="1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ht="15.75" customHeight="1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ht="15.75" customHeight="1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ht="15.75" customHeight="1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ht="15.75" customHeight="1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ht="15.75" customHeight="1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ht="15.75" customHeight="1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ht="15.75" customHeight="1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ht="15.75" customHeight="1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ht="15.75" customHeight="1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ht="15.75" customHeight="1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ht="15.75" customHeight="1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ht="15.75" customHeight="1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ht="15.75" customHeight="1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ht="15.75" customHeight="1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ht="15.75" customHeight="1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ht="15.75" customHeight="1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ht="15.75" customHeight="1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ht="15.75" customHeight="1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ht="15.75" customHeight="1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ht="15.75" customHeight="1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ht="15.75" customHeight="1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ht="15.75" customHeight="1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ht="15.75" customHeight="1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ht="15.75" customHeight="1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ht="15.75" customHeight="1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ht="15.75" customHeight="1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ht="15.75" customHeight="1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ht="15.75" customHeight="1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ht="15.75" customHeight="1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ht="15.75" customHeight="1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ht="15.75" customHeight="1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ht="15.75" customHeight="1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ht="15.75" customHeight="1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mergeCells count="2">
    <mergeCell ref="B44:D44"/>
    <mergeCell ref="E44:G44"/>
  </mergeCell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2020-09-28T09:31:11Z</dcterms:created>
  <dc:creator>HENAFF Morgane</dc:creator>
</cp:coreProperties>
</file>