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5-2026/GFR Bois du Puy (Grez en Bouer) - 21233998 LE/"/>
    </mc:Choice>
  </mc:AlternateContent>
  <xr:revisionPtr revIDLastSave="117" documentId="8_{98E7D02E-8F57-4037-A0B4-2A52FDCAF7FA}" xr6:coauthVersionLast="47" xr6:coauthVersionMax="47" xr10:uidLastSave="{59DF06DA-9510-47FD-BE23-D451CE0F942D}"/>
  <bookViews>
    <workbookView xWindow="9518" yWindow="0" windowWidth="9765" windowHeight="11363" tabRatio="866" firstSheet="2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12" i="4"/>
  <c r="B11" i="4"/>
  <c r="B10" i="4"/>
  <c r="U14" i="6"/>
  <c r="V14" i="6" s="1"/>
  <c r="B9" i="4"/>
  <c r="U13" i="6"/>
  <c r="V13" i="6" s="1"/>
  <c r="B14" i="4"/>
  <c r="P67" i="6" l="1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AG33" i="2"/>
  <c r="Y33" i="2"/>
  <c r="U33" i="2"/>
  <c r="A34" i="2"/>
  <c r="V33" i="2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FR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DG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I168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EY179" i="2" s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I185" i="2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W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 l="1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I202" i="2" l="1"/>
  <c r="EW202" i="2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GT102" i="2" a="1"/>
  <c r="GT102" i="2" s="1"/>
  <c r="GT11" i="2" a="1"/>
  <c r="GT11" i="2" s="1"/>
  <c r="EI166" i="2" a="1"/>
  <c r="EI166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BC84" i="2" a="1"/>
  <c r="BC84" i="2" s="1"/>
  <c r="BC7" i="2" a="1"/>
  <c r="BC7" i="2" s="1"/>
  <c r="BC151" i="2" a="1"/>
  <c r="BC151" i="2" s="1"/>
  <c r="BC83" i="2" a="1"/>
  <c r="BC83" i="2" s="1"/>
  <c r="BC38" i="2" a="1"/>
  <c r="BC38" i="2" s="1"/>
  <c r="CS120" i="2" a="1"/>
  <c r="CS120" i="2" s="1"/>
  <c r="GT138" i="2" a="1"/>
  <c r="GT138" i="2" s="1"/>
  <c r="GT15" i="2" a="1"/>
  <c r="GT15" i="2" s="1"/>
  <c r="EI38" i="2" a="1"/>
  <c r="EI38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AX200" i="2"/>
  <c r="BC143" i="2" l="1" a="1"/>
  <c r="BC143" i="2" s="1"/>
  <c r="BC185" i="2" a="1"/>
  <c r="BC185" i="2" s="1"/>
  <c r="BC31" i="2" a="1"/>
  <c r="BC31" i="2" s="1"/>
  <c r="BC181" i="2" a="1"/>
  <c r="BC181" i="2" s="1"/>
  <c r="BC55" i="2" a="1"/>
  <c r="BC55" i="2" s="1"/>
  <c r="BC65" i="2" a="1"/>
  <c r="BC65" i="2" s="1"/>
  <c r="BC130" i="2" a="1"/>
  <c r="BC130" i="2" s="1"/>
  <c r="BC114" i="2" a="1"/>
  <c r="BC114" i="2" s="1"/>
  <c r="BC126" i="2" a="1"/>
  <c r="BC126" i="2" s="1"/>
  <c r="BC82" i="2" a="1"/>
  <c r="BC82" i="2" s="1"/>
  <c r="BC47" i="2" a="1"/>
  <c r="BC47" i="2" s="1"/>
  <c r="BC18" i="2" a="1"/>
  <c r="BC18" i="2" s="1"/>
  <c r="DN70" i="2" a="1"/>
  <c r="DN70" i="2" s="1"/>
  <c r="DN63" i="2" a="1"/>
  <c r="DN63" i="2" s="1"/>
  <c r="DN113" i="2" a="1"/>
  <c r="DN113" i="2" s="1"/>
  <c r="DN103" i="2" a="1"/>
  <c r="DN103" i="2" s="1"/>
  <c r="CS185" i="2" a="1"/>
  <c r="CS185" i="2" s="1"/>
  <c r="CS114" i="2" a="1"/>
  <c r="CS114" i="2" s="1"/>
  <c r="CS56" i="2" a="1"/>
  <c r="CS56" i="2" s="1"/>
  <c r="CS38" i="2" a="1"/>
  <c r="CS38" i="2" s="1"/>
  <c r="CS105" i="2" a="1"/>
  <c r="CS105" i="2" s="1"/>
  <c r="CS161" i="2" a="1"/>
  <c r="CS161" i="2" s="1"/>
  <c r="CS77" i="2" a="1"/>
  <c r="CS77" i="2" s="1"/>
  <c r="BC32" i="2" a="1"/>
  <c r="BC32" i="2" s="1"/>
  <c r="BC164" i="2" a="1"/>
  <c r="BC164" i="2" s="1"/>
  <c r="BC58" i="2" a="1"/>
  <c r="BC58" i="2" s="1"/>
  <c r="BC68" i="2" a="1"/>
  <c r="BC68" i="2" s="1"/>
  <c r="BC192" i="2" a="1"/>
  <c r="BC192" i="2" s="1"/>
  <c r="BC34" i="2" a="1"/>
  <c r="BC34" i="2" s="1"/>
  <c r="DN55" i="2" a="1"/>
  <c r="DN55" i="2" s="1"/>
  <c r="DN25" i="2" a="1"/>
  <c r="DN25" i="2" s="1"/>
  <c r="DN123" i="2" a="1"/>
  <c r="DN123" i="2" s="1"/>
  <c r="BX107" i="2" a="1"/>
  <c r="BX107" i="2" s="1"/>
  <c r="DN16" i="2" a="1"/>
  <c r="DN16" i="2" s="1"/>
  <c r="DN150" i="2" a="1"/>
  <c r="DN150" i="2" s="1"/>
  <c r="DN43" i="2" a="1"/>
  <c r="DN43" i="2" s="1"/>
  <c r="FY196" i="2" a="1"/>
  <c r="FY196" i="2" s="1"/>
  <c r="GT122" i="2" a="1"/>
  <c r="GT122" i="2" s="1"/>
  <c r="FS203" i="2"/>
  <c r="DN30" i="2" a="1"/>
  <c r="DN30" i="2" s="1"/>
  <c r="DN135" i="2" a="1"/>
  <c r="DN135" i="2" s="1"/>
  <c r="EI34" i="2" a="1"/>
  <c r="EI34" i="2" s="1"/>
  <c r="GT74" i="2" a="1"/>
  <c r="GT74" i="2" s="1"/>
  <c r="DN86" i="2" a="1"/>
  <c r="DN86" i="2" s="1"/>
  <c r="GT51" i="2" a="1"/>
  <c r="GT51" i="2" s="1"/>
  <c r="FY104" i="2" a="1"/>
  <c r="FY104" i="2" s="1"/>
  <c r="GT107" i="2" a="1"/>
  <c r="GT107" i="2" s="1"/>
  <c r="DN29" i="2" a="1"/>
  <c r="DN29" i="2" s="1"/>
  <c r="GT190" i="2" a="1"/>
  <c r="GT190" i="2" s="1"/>
  <c r="DN41" i="2" a="1"/>
  <c r="DN41" i="2" s="1"/>
  <c r="GT133" i="2" a="1"/>
  <c r="GT133" i="2" s="1"/>
  <c r="GT38" i="2" a="1"/>
  <c r="GT38" i="2" s="1"/>
  <c r="DN186" i="2" a="1"/>
  <c r="DN186" i="2" s="1"/>
  <c r="DN164" i="2" a="1"/>
  <c r="DN164" i="2" s="1"/>
  <c r="DN137" i="2" a="1"/>
  <c r="DN137" i="2" s="1"/>
  <c r="GT178" i="2" a="1"/>
  <c r="GT178" i="2" s="1"/>
  <c r="GT68" i="2" a="1"/>
  <c r="GT68" i="2" s="1"/>
  <c r="AH163" i="2" a="1"/>
  <c r="AH163" i="2" s="1"/>
  <c r="DN115" i="2" a="1"/>
  <c r="DN115" i="2" s="1"/>
  <c r="DN124" i="2" a="1"/>
  <c r="DN124" i="2" s="1"/>
  <c r="GT181" i="2" a="1"/>
  <c r="GT181" i="2" s="1"/>
  <c r="AH92" i="2" a="1"/>
  <c r="AH92" i="2" s="1"/>
  <c r="DN187" i="2" a="1"/>
  <c r="DN187" i="2" s="1"/>
  <c r="DN184" i="2" a="1"/>
  <c r="DN184" i="2" s="1"/>
  <c r="DN31" i="2" a="1"/>
  <c r="DN31" i="2" s="1"/>
  <c r="DN152" i="2" a="1"/>
  <c r="DN152" i="2" s="1"/>
  <c r="GT174" i="2" a="1"/>
  <c r="GT174" i="2" s="1"/>
  <c r="DN192" i="2" a="1"/>
  <c r="DN192" i="2" s="1"/>
  <c r="GT126" i="2" a="1"/>
  <c r="GT126" i="2" s="1"/>
  <c r="DN38" i="2" a="1"/>
  <c r="DN38" i="2" s="1"/>
  <c r="DN177" i="2" a="1"/>
  <c r="DN177" i="2" s="1"/>
  <c r="AH62" i="2" a="1"/>
  <c r="AH62" i="2" s="1"/>
  <c r="DN153" i="2" a="1"/>
  <c r="DN153" i="2" s="1"/>
  <c r="GT184" i="2" a="1"/>
  <c r="GT184" i="2" s="1"/>
  <c r="FY78" i="2" a="1"/>
  <c r="FY78" i="2" s="1"/>
  <c r="DN110" i="2" a="1"/>
  <c r="DN110" i="2" s="1"/>
  <c r="GT147" i="2" a="1"/>
  <c r="GT147" i="2" s="1"/>
  <c r="GT152" i="2" a="1"/>
  <c r="GT152" i="2" s="1"/>
  <c r="FY30" i="2" a="1"/>
  <c r="FY30" i="2" s="1"/>
  <c r="GT121" i="2" a="1"/>
  <c r="GT121" i="2" s="1"/>
  <c r="EI165" i="2" a="1"/>
  <c r="EI165" i="2" s="1"/>
  <c r="EI71" i="2" a="1"/>
  <c r="EI71" i="2" s="1"/>
  <c r="EI57" i="2" a="1"/>
  <c r="EI57" i="2" s="1"/>
  <c r="DN80" i="2" a="1"/>
  <c r="DN80" i="2" s="1"/>
  <c r="EI36" i="2" a="1"/>
  <c r="EI36" i="2" s="1"/>
  <c r="GT21" i="2" a="1"/>
  <c r="GT21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DN167" i="2" a="1"/>
  <c r="DN167" i="2" s="1"/>
  <c r="DN45" i="2" a="1"/>
  <c r="DN45" i="2" s="1"/>
  <c r="GT33" i="2" a="1"/>
  <c r="GT33" i="2" s="1"/>
  <c r="DN162" i="2" a="1"/>
  <c r="DN162" i="2" s="1"/>
  <c r="DN49" i="2" a="1"/>
  <c r="DN49" i="2" s="1"/>
  <c r="DN66" i="2" a="1"/>
  <c r="DN66" i="2" s="1"/>
  <c r="DN132" i="2" a="1"/>
  <c r="DN132" i="2" s="1"/>
  <c r="DN188" i="2" a="1"/>
  <c r="DN188" i="2" s="1"/>
  <c r="FY190" i="2" a="1"/>
  <c r="FY190" i="2" s="1"/>
  <c r="GT189" i="2" a="1"/>
  <c r="GT189" i="2" s="1"/>
  <c r="DN190" i="2" a="1"/>
  <c r="DN190" i="2" s="1"/>
  <c r="DN133" i="2" a="1"/>
  <c r="DN133" i="2" s="1"/>
  <c r="EI87" i="2" a="1"/>
  <c r="EI87" i="2" s="1"/>
  <c r="GT12" i="2" a="1"/>
  <c r="GT12" i="2" s="1"/>
  <c r="DN129" i="2" a="1"/>
  <c r="DN129" i="2" s="1"/>
  <c r="EI142" i="2" a="1"/>
  <c r="EI142" i="2" s="1"/>
  <c r="DN56" i="2" a="1"/>
  <c r="DN56" i="2" s="1"/>
  <c r="FY69" i="2" a="1"/>
  <c r="FY69" i="2" s="1"/>
  <c r="GT191" i="2" a="1"/>
  <c r="GT191" i="2" s="1"/>
  <c r="EI20" i="2" a="1"/>
  <c r="EI20" i="2" s="1"/>
  <c r="DN46" i="2" a="1"/>
  <c r="DN46" i="2" s="1"/>
  <c r="DN176" i="2" a="1"/>
  <c r="DN176" i="2" s="1"/>
  <c r="GT198" i="2" a="1"/>
  <c r="GT198" i="2" s="1"/>
  <c r="DN65" i="2" a="1"/>
  <c r="DN65" i="2" s="1"/>
  <c r="DN168" i="2" a="1"/>
  <c r="DN168" i="2" s="1"/>
  <c r="EI109" i="2" a="1"/>
  <c r="EI109" i="2" s="1"/>
  <c r="FD160" i="2" a="1"/>
  <c r="FD160" i="2" s="1"/>
  <c r="DN114" i="2" a="1"/>
  <c r="DN114" i="2" s="1"/>
  <c r="DN50" i="2" a="1"/>
  <c r="DN50" i="2" s="1"/>
  <c r="EI106" i="2" a="1"/>
  <c r="EI106" i="2" s="1"/>
  <c r="BC117" i="2" a="1"/>
  <c r="BC117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BF34" i="2"/>
  <c r="BG34" i="2" s="1"/>
  <c r="BH34" i="2" s="1"/>
  <c r="BE35" i="2"/>
  <c r="BS33" i="2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11" i="2" l="1"/>
  <c r="CD60" i="2"/>
  <c r="CD97" i="2"/>
  <c r="CD117" i="2"/>
  <c r="CD163" i="2"/>
  <c r="CD3" i="2"/>
  <c r="C9" i="4" s="1"/>
  <c r="E9" i="4" s="1"/>
  <c r="F9" i="4" s="1"/>
  <c r="G9" i="4" s="1"/>
  <c r="L9" i="4" s="1"/>
  <c r="CD78" i="2"/>
  <c r="CD55" i="2"/>
  <c r="CD192" i="2"/>
  <c r="CD119" i="2"/>
  <c r="CD156" i="2"/>
  <c r="CD129" i="2"/>
  <c r="CD154" i="2"/>
  <c r="CD54" i="2"/>
  <c r="CD37" i="2"/>
  <c r="CD121" i="2"/>
  <c r="CD124" i="2"/>
  <c r="CD162" i="2"/>
  <c r="CD79" i="2"/>
  <c r="CD152" i="2"/>
  <c r="CD26" i="2"/>
  <c r="CD85" i="2"/>
  <c r="CD134" i="2"/>
  <c r="CD137" i="2"/>
  <c r="CD190" i="2"/>
  <c r="CD194" i="2"/>
  <c r="CD14" i="2"/>
  <c r="CD123" i="2"/>
  <c r="CD99" i="2"/>
  <c r="CD197" i="2"/>
  <c r="CD164" i="2"/>
  <c r="CD45" i="2"/>
  <c r="CD148" i="2"/>
  <c r="CD19" i="2"/>
  <c r="CD132" i="2"/>
  <c r="CD86" i="2"/>
  <c r="CD87" i="2"/>
  <c r="CD184" i="2"/>
  <c r="CD10" i="2"/>
  <c r="CD94" i="2"/>
  <c r="CD5" i="2"/>
  <c r="CD105" i="2"/>
  <c r="CD149" i="2"/>
  <c r="CD36" i="2"/>
  <c r="CD76" i="2"/>
  <c r="CD172" i="2"/>
  <c r="CD167" i="2"/>
  <c r="CD160" i="2"/>
  <c r="CD9" i="2"/>
  <c r="CD57" i="2"/>
  <c r="CD127" i="2"/>
  <c r="CD74" i="2"/>
  <c r="CD139" i="2"/>
  <c r="CD165" i="2"/>
  <c r="CD92" i="2"/>
  <c r="CD203" i="2"/>
  <c r="CD104" i="2"/>
  <c r="CD189" i="2"/>
  <c r="CD88" i="2"/>
  <c r="CD27" i="2"/>
  <c r="CD126" i="2"/>
  <c r="CD95" i="2"/>
  <c r="CD13" i="2"/>
  <c r="CD43" i="2"/>
  <c r="CD24" i="2"/>
  <c r="CD39" i="2"/>
  <c r="CD112" i="2"/>
  <c r="CD8" i="2"/>
  <c r="CD176" i="2"/>
  <c r="CD53" i="2"/>
  <c r="CD182" i="2"/>
  <c r="CD90" i="2"/>
  <c r="CD93" i="2"/>
  <c r="CD16" i="2"/>
  <c r="CD166" i="2"/>
  <c r="CD111" i="2"/>
  <c r="CD58" i="2"/>
  <c r="CD12" i="2"/>
  <c r="CD33" i="2"/>
  <c r="CD48" i="2"/>
  <c r="CD142" i="2"/>
  <c r="CD38" i="2"/>
  <c r="CD115" i="2"/>
  <c r="CD106" i="2"/>
  <c r="CD73" i="2"/>
  <c r="CD169" i="2"/>
  <c r="CD83" i="2"/>
  <c r="CD175" i="2"/>
  <c r="CD151" i="2"/>
  <c r="CD158" i="2"/>
  <c r="CD198" i="2"/>
  <c r="CD136" i="2"/>
  <c r="CD52" i="2"/>
  <c r="CD41" i="2"/>
  <c r="CD131" i="2"/>
  <c r="CD21" i="2"/>
  <c r="CD44" i="2"/>
  <c r="CD61" i="2"/>
  <c r="CD153" i="2"/>
  <c r="CD133" i="2"/>
  <c r="CD181" i="2"/>
  <c r="CD22" i="2"/>
  <c r="CD177" i="2"/>
  <c r="CD191" i="2"/>
  <c r="CD49" i="2"/>
  <c r="CD84" i="2"/>
  <c r="CD195" i="2"/>
  <c r="CD40" i="2"/>
  <c r="CD174" i="2"/>
  <c r="CD113" i="2"/>
  <c r="CD15" i="2"/>
  <c r="CD7" i="2"/>
  <c r="CD96" i="2"/>
  <c r="CD30" i="2"/>
  <c r="CD98" i="2"/>
  <c r="CD82" i="2"/>
  <c r="CD59" i="2"/>
  <c r="CD120" i="2"/>
  <c r="CD64" i="2"/>
  <c r="CD150" i="2"/>
  <c r="CD17" i="2"/>
  <c r="CD72" i="2"/>
  <c r="CD77" i="2"/>
  <c r="CD122" i="2"/>
  <c r="CD101" i="2"/>
  <c r="CD28" i="2"/>
  <c r="CD173" i="2"/>
  <c r="CD107" i="2"/>
  <c r="CD193" i="2"/>
  <c r="CD168" i="2"/>
  <c r="CD157" i="2"/>
  <c r="CD62" i="2"/>
  <c r="CD110" i="2"/>
  <c r="CD143" i="2"/>
  <c r="CD20" i="2"/>
  <c r="CD103" i="2"/>
  <c r="CD170" i="2"/>
  <c r="CD56" i="2"/>
  <c r="CD196" i="2"/>
  <c r="CD81" i="2"/>
  <c r="CD130" i="2"/>
  <c r="CD102" i="2"/>
  <c r="CD25" i="2"/>
  <c r="CD69" i="2"/>
  <c r="CD202" i="2"/>
  <c r="CD171" i="2"/>
  <c r="CD32" i="2"/>
  <c r="CD18" i="2"/>
  <c r="CD140" i="2"/>
  <c r="CD199" i="2"/>
  <c r="CD114" i="2"/>
  <c r="CD63" i="2"/>
  <c r="CD31" i="2"/>
  <c r="CD70" i="2"/>
  <c r="CD201" i="2"/>
  <c r="CD180" i="2"/>
  <c r="CD155" i="2"/>
  <c r="CD80" i="2"/>
  <c r="CD42" i="2"/>
  <c r="CD68" i="2"/>
  <c r="CD146" i="2"/>
  <c r="CD47" i="2"/>
  <c r="CD144" i="2"/>
  <c r="CD109" i="2"/>
  <c r="CD51" i="2"/>
  <c r="CD145" i="2"/>
  <c r="CD187" i="2"/>
  <c r="CD46" i="2"/>
  <c r="CD50" i="2"/>
  <c r="CD141" i="2"/>
  <c r="CD108" i="2"/>
  <c r="CD186" i="2"/>
  <c r="CD65" i="2"/>
  <c r="CD34" i="2"/>
  <c r="CD185" i="2"/>
  <c r="CD138" i="2"/>
  <c r="CD178" i="2"/>
  <c r="CD179" i="2"/>
  <c r="CD161" i="2"/>
  <c r="CD35" i="2"/>
  <c r="CD89" i="2"/>
  <c r="CD118" i="2"/>
  <c r="CD71" i="2"/>
  <c r="CD91" i="2"/>
  <c r="CD135" i="2"/>
  <c r="CD116" i="2"/>
  <c r="CD125" i="2"/>
  <c r="CD67" i="2"/>
  <c r="CD75" i="2"/>
  <c r="CD147" i="2"/>
  <c r="CD29" i="2"/>
  <c r="CD200" i="2"/>
  <c r="CD159" i="2"/>
  <c r="CD188" i="2"/>
  <c r="CD100" i="2"/>
  <c r="CD128" i="2"/>
  <c r="CD183" i="2"/>
  <c r="CD66" i="2"/>
  <c r="CD4" i="2"/>
  <c r="CD6" i="2"/>
  <c r="CD23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203" i="2" l="1"/>
  <c r="AN97" i="2"/>
  <c r="AN37" i="2"/>
  <c r="AN176" i="2"/>
  <c r="AN17" i="2"/>
  <c r="AN109" i="2"/>
  <c r="AN74" i="2"/>
  <c r="AN196" i="2"/>
  <c r="AN76" i="2"/>
  <c r="AN113" i="2"/>
  <c r="AN57" i="2"/>
  <c r="AN120" i="2"/>
  <c r="AN167" i="2"/>
  <c r="AN59" i="2"/>
  <c r="AN94" i="2"/>
  <c r="AN172" i="2"/>
  <c r="AN181" i="2"/>
  <c r="AN81" i="2"/>
  <c r="AN165" i="2"/>
  <c r="AN92" i="2"/>
  <c r="AN82" i="2"/>
  <c r="AN125" i="2"/>
  <c r="AN54" i="2"/>
  <c r="AN146" i="2"/>
  <c r="AN90" i="2"/>
  <c r="AN147" i="2"/>
  <c r="AN77" i="2"/>
  <c r="AN64" i="2"/>
  <c r="AN69" i="2"/>
  <c r="AN171" i="2"/>
  <c r="AN122" i="2"/>
  <c r="AN7" i="2"/>
  <c r="AN148" i="2"/>
  <c r="AN117" i="2"/>
  <c r="AN182" i="2"/>
  <c r="AN110" i="2"/>
  <c r="AN137" i="2"/>
  <c r="AN193" i="2"/>
  <c r="AN51" i="2"/>
  <c r="AN18" i="2"/>
  <c r="AN107" i="2"/>
  <c r="AN195" i="2"/>
  <c r="AN190" i="2"/>
  <c r="AN49" i="2"/>
  <c r="AN55" i="2"/>
  <c r="AN3" i="2"/>
  <c r="AN183" i="2"/>
  <c r="AN185" i="2"/>
  <c r="AN88" i="2"/>
  <c r="AN83" i="2"/>
  <c r="AN73" i="2"/>
  <c r="AN39" i="2"/>
  <c r="AN53" i="2"/>
  <c r="AN100" i="2"/>
  <c r="AN175" i="2"/>
  <c r="AN62" i="2"/>
  <c r="AN105" i="2"/>
  <c r="AN121" i="2"/>
  <c r="AN188" i="2"/>
  <c r="AN124" i="2"/>
  <c r="AN20" i="2"/>
  <c r="AN47" i="2"/>
  <c r="AN96" i="2"/>
  <c r="AN104" i="2"/>
  <c r="AN56" i="2"/>
  <c r="AN136" i="2"/>
  <c r="AN140" i="2"/>
  <c r="AN58" i="2"/>
  <c r="AN145" i="2"/>
  <c r="AN108" i="2"/>
  <c r="AN72" i="2"/>
  <c r="AN19" i="2"/>
  <c r="AN200" i="2"/>
  <c r="AN194" i="2"/>
  <c r="AN12" i="2"/>
  <c r="AN186" i="2"/>
  <c r="AN134" i="2"/>
  <c r="AN33" i="2"/>
  <c r="AN132" i="2"/>
  <c r="AN31" i="2"/>
  <c r="AN91" i="2"/>
  <c r="AN103" i="2"/>
  <c r="AN198" i="2"/>
  <c r="AN173" i="2"/>
  <c r="AN142" i="2"/>
  <c r="AN66" i="2"/>
  <c r="AN35" i="2"/>
  <c r="AN111" i="2"/>
  <c r="AN155" i="2"/>
  <c r="AN179" i="2"/>
  <c r="AN40" i="2"/>
  <c r="AN154" i="2"/>
  <c r="AN80" i="2"/>
  <c r="AN16" i="2"/>
  <c r="AN101" i="2"/>
  <c r="AN21" i="2"/>
  <c r="AN112" i="2"/>
  <c r="AN14" i="2"/>
  <c r="AN158" i="2"/>
  <c r="AN32" i="2"/>
  <c r="AN10" i="2"/>
  <c r="AN187" i="2"/>
  <c r="AN166" i="2"/>
  <c r="AN184" i="2"/>
  <c r="AN163" i="2"/>
  <c r="AN68" i="2"/>
  <c r="AN118" i="2"/>
  <c r="AN23" i="2"/>
  <c r="AN116" i="2"/>
  <c r="AN135" i="2"/>
  <c r="AN27" i="2"/>
  <c r="AN156" i="2"/>
  <c r="AN70" i="2"/>
  <c r="AN180" i="2"/>
  <c r="AN131" i="2"/>
  <c r="AN28" i="2"/>
  <c r="AN202" i="2"/>
  <c r="AN159" i="2"/>
  <c r="AN168" i="2"/>
  <c r="AN115" i="2"/>
  <c r="AN60" i="2"/>
  <c r="AN177" i="2"/>
  <c r="AN119" i="2"/>
  <c r="AN78" i="2"/>
  <c r="AN30" i="2"/>
  <c r="AN149" i="2"/>
  <c r="AN178" i="2"/>
  <c r="AN36" i="2"/>
  <c r="AN102" i="2"/>
  <c r="AN87" i="2"/>
  <c r="AN71" i="2"/>
  <c r="AN128" i="2"/>
  <c r="AN129" i="2"/>
  <c r="AN43" i="2"/>
  <c r="AN67" i="2"/>
  <c r="AN157" i="2"/>
  <c r="AN138" i="2"/>
  <c r="AN199" i="2"/>
  <c r="AN15" i="2"/>
  <c r="AN41" i="2"/>
  <c r="AN130" i="2"/>
  <c r="AN86" i="2"/>
  <c r="AN13" i="2"/>
  <c r="AN170" i="2"/>
  <c r="AN191" i="2"/>
  <c r="AN99" i="2"/>
  <c r="AN85" i="2"/>
  <c r="AN63" i="2"/>
  <c r="AN11" i="2"/>
  <c r="AN161" i="2"/>
  <c r="AN160" i="2"/>
  <c r="AN38" i="2"/>
  <c r="AN52" i="2"/>
  <c r="AN162" i="2"/>
  <c r="AN169" i="2"/>
  <c r="AN197" i="2"/>
  <c r="AN44" i="2"/>
  <c r="AN106" i="2"/>
  <c r="AN4" i="2"/>
  <c r="AN133" i="2"/>
  <c r="AN164" i="2"/>
  <c r="AN50" i="2"/>
  <c r="AN5" i="2"/>
  <c r="AN143" i="2"/>
  <c r="AN75" i="2"/>
  <c r="AN8" i="2"/>
  <c r="AN192" i="2"/>
  <c r="AN89" i="2"/>
  <c r="AN201" i="2"/>
  <c r="AN34" i="2"/>
  <c r="AN127" i="2"/>
  <c r="AN144" i="2"/>
  <c r="AN123" i="2"/>
  <c r="AN84" i="2"/>
  <c r="AN29" i="2"/>
  <c r="AN6" i="2"/>
  <c r="AN150" i="2"/>
  <c r="AN79" i="2"/>
  <c r="AN152" i="2"/>
  <c r="AN153" i="2"/>
  <c r="AN65" i="2"/>
  <c r="AN93" i="2"/>
  <c r="AN9" i="2"/>
  <c r="AN26" i="2"/>
  <c r="AN174" i="2"/>
  <c r="AN139" i="2"/>
  <c r="AN98" i="2"/>
  <c r="AN25" i="2"/>
  <c r="AN126" i="2"/>
  <c r="AN151" i="2"/>
  <c r="AN48" i="2"/>
  <c r="AN189" i="2"/>
  <c r="AN24" i="2"/>
  <c r="AN61" i="2"/>
  <c r="AN42" i="2"/>
  <c r="AN141" i="2"/>
  <c r="AN45" i="2"/>
  <c r="AN46" i="2"/>
  <c r="AN114" i="2"/>
  <c r="AN22" i="2"/>
  <c r="AN9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8" i="2"/>
  <c r="BI46" i="2"/>
  <c r="BI194" i="2"/>
  <c r="BI48" i="2"/>
  <c r="BI182" i="2"/>
  <c r="BI28" i="2"/>
  <c r="BI41" i="2"/>
  <c r="BI156" i="2"/>
  <c r="BI105" i="2"/>
  <c r="BI173" i="2"/>
  <c r="BI152" i="2"/>
  <c r="BI146" i="2"/>
  <c r="BI50" i="2"/>
  <c r="BI85" i="2"/>
  <c r="BI24" i="2"/>
  <c r="BI192" i="2"/>
  <c r="BI3" i="2"/>
  <c r="BI10" i="2"/>
  <c r="BI34" i="2"/>
  <c r="BI59" i="2"/>
  <c r="BI116" i="2"/>
  <c r="BI96" i="2"/>
  <c r="BI114" i="2"/>
  <c r="BI130" i="2"/>
  <c r="BI43" i="2"/>
  <c r="BI29" i="2"/>
  <c r="BI185" i="2"/>
  <c r="BI42" i="2"/>
  <c r="BI129" i="2"/>
  <c r="BI4" i="2"/>
  <c r="BI13" i="2"/>
  <c r="BI122" i="2"/>
  <c r="BI69" i="2"/>
  <c r="BI25" i="2"/>
  <c r="BI143" i="2"/>
  <c r="BI170" i="2"/>
  <c r="BI109" i="2"/>
  <c r="BI9" i="2"/>
  <c r="BI151" i="2"/>
  <c r="BI175" i="2"/>
  <c r="BI60" i="2"/>
  <c r="BI7" i="2"/>
  <c r="BI136" i="2"/>
  <c r="BI66" i="2"/>
  <c r="BI198" i="2"/>
  <c r="BI168" i="2"/>
  <c r="BI95" i="2"/>
  <c r="BI196" i="2"/>
  <c r="BI38" i="2"/>
  <c r="BI23" i="2"/>
  <c r="BI99" i="2"/>
  <c r="BI148" i="2"/>
  <c r="BI70" i="2"/>
  <c r="BI62" i="2"/>
  <c r="BI51" i="2"/>
  <c r="BI153" i="2"/>
  <c r="BI98" i="2"/>
  <c r="BI57" i="2"/>
  <c r="BI139" i="2"/>
  <c r="BI134" i="2"/>
  <c r="BI172" i="2"/>
  <c r="BI183" i="2"/>
  <c r="BI91" i="2"/>
  <c r="BI178" i="2"/>
  <c r="BI169" i="2"/>
  <c r="BI61" i="2"/>
  <c r="BI92" i="2"/>
  <c r="BI27" i="2"/>
  <c r="BI123" i="2"/>
  <c r="BI72" i="2"/>
  <c r="BI78" i="2"/>
  <c r="BI20" i="2"/>
  <c r="BI5" i="2"/>
  <c r="BI82" i="2"/>
  <c r="BI184" i="2"/>
  <c r="BI12" i="2"/>
  <c r="BI115" i="2"/>
  <c r="BI16" i="2"/>
  <c r="BI64" i="2"/>
  <c r="BI119" i="2"/>
  <c r="BI127" i="2"/>
  <c r="BI90" i="2"/>
  <c r="BI157" i="2"/>
  <c r="BI79" i="2"/>
  <c r="BI197" i="2"/>
  <c r="BI58" i="2"/>
  <c r="BI30" i="2"/>
  <c r="BI201" i="2"/>
  <c r="BI104" i="2"/>
  <c r="BI68" i="2"/>
  <c r="BI177" i="2"/>
  <c r="BI73" i="2"/>
  <c r="BI165" i="2"/>
  <c r="BI171" i="2"/>
  <c r="BI40" i="2"/>
  <c r="BI199" i="2"/>
  <c r="BI101" i="2"/>
  <c r="BI200" i="2"/>
  <c r="BI103" i="2"/>
  <c r="BI167" i="2"/>
  <c r="BI160" i="2"/>
  <c r="BI100" i="2"/>
  <c r="BI77" i="2"/>
  <c r="BI142" i="2"/>
  <c r="BI8" i="2"/>
  <c r="BI112" i="2"/>
  <c r="BI138" i="2"/>
  <c r="BI125" i="2"/>
  <c r="BI195" i="2"/>
  <c r="BI97" i="2"/>
  <c r="BI35" i="2"/>
  <c r="BI141" i="2"/>
  <c r="BI186" i="2"/>
  <c r="BI190" i="2"/>
  <c r="BI53" i="2"/>
  <c r="BI39" i="2"/>
  <c r="BI54" i="2"/>
  <c r="BI102" i="2"/>
  <c r="BI76" i="2"/>
  <c r="BI149" i="2"/>
  <c r="BI71" i="2"/>
  <c r="BI6" i="2"/>
  <c r="BI188" i="2"/>
  <c r="BI191" i="2"/>
  <c r="BI94" i="2"/>
  <c r="BI22" i="2"/>
  <c r="BI15" i="2"/>
  <c r="BI33" i="2"/>
  <c r="BI162" i="2"/>
  <c r="BI154" i="2"/>
  <c r="BI37" i="2"/>
  <c r="BI126" i="2"/>
  <c r="BI63" i="2"/>
  <c r="BI202" i="2"/>
  <c r="BI83" i="2"/>
  <c r="BI56" i="2"/>
  <c r="BI17" i="2"/>
  <c r="BI128" i="2"/>
  <c r="BI44" i="2"/>
  <c r="BI161" i="2"/>
  <c r="BI87" i="2"/>
  <c r="BI84" i="2"/>
  <c r="BI158" i="2"/>
  <c r="BI26" i="2"/>
  <c r="BI137" i="2"/>
  <c r="BI106" i="2"/>
  <c r="BI189" i="2"/>
  <c r="BI89" i="2"/>
  <c r="BI180" i="2"/>
  <c r="BI55" i="2"/>
  <c r="BI67" i="2"/>
  <c r="BI135" i="2"/>
  <c r="BI131" i="2"/>
  <c r="BI118" i="2"/>
  <c r="BI155" i="2"/>
  <c r="BI166" i="2"/>
  <c r="BI75" i="2"/>
  <c r="BI31" i="2"/>
  <c r="BI179" i="2"/>
  <c r="BI164" i="2"/>
  <c r="BI144" i="2"/>
  <c r="BI21" i="2"/>
  <c r="BI187" i="2"/>
  <c r="BI14" i="2"/>
  <c r="BI52" i="2"/>
  <c r="BI150" i="2"/>
  <c r="BI159" i="2"/>
  <c r="BI147" i="2"/>
  <c r="BI176" i="2"/>
  <c r="BI193" i="2"/>
  <c r="BI121" i="2"/>
  <c r="BI110" i="2"/>
  <c r="BI45" i="2"/>
  <c r="BI113" i="2"/>
  <c r="BI163" i="2"/>
  <c r="BI132" i="2"/>
  <c r="BI86" i="2"/>
  <c r="BI133" i="2"/>
  <c r="BI174" i="2"/>
  <c r="BI124" i="2"/>
  <c r="BI111" i="2"/>
  <c r="BI140" i="2"/>
  <c r="BI108" i="2"/>
  <c r="BI117" i="2"/>
  <c r="BI18" i="2"/>
  <c r="BI74" i="2"/>
  <c r="BI93" i="2"/>
  <c r="BI181" i="2"/>
  <c r="BI49" i="2"/>
  <c r="BI32" i="2"/>
  <c r="BI36" i="2"/>
  <c r="BI11" i="2"/>
  <c r="BI203" i="2"/>
  <c r="BI81" i="2"/>
  <c r="BI65" i="2"/>
  <c r="BI145" i="2"/>
  <c r="BI19" i="2"/>
  <c r="BI80" i="2"/>
  <c r="BI107" i="2"/>
  <c r="BI12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BS158" i="2" l="1"/>
  <c r="BS159" i="2" l="1"/>
  <c r="BS160" i="2" l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C6" i="4" l="1"/>
  <c r="D10" i="1"/>
  <c r="U11" i="6" s="1"/>
  <c r="V11" i="6" s="1"/>
  <c r="D11" i="1"/>
  <c r="U12" i="6" s="1"/>
  <c r="V12" i="6" s="1"/>
  <c r="C8" i="4"/>
  <c r="D8" i="4"/>
  <c r="C7" i="4"/>
  <c r="D7" i="4"/>
  <c r="D6" i="4"/>
  <c r="C19" i="1"/>
  <c r="C20" i="1" s="1"/>
  <c r="D9" i="1"/>
  <c r="B6" i="4" s="1"/>
  <c r="D19" i="1" l="1"/>
  <c r="B8" i="4"/>
  <c r="B7" i="4"/>
  <c r="U10" i="6"/>
  <c r="V10" i="6" s="1"/>
  <c r="E6" i="4"/>
  <c r="F6" i="4" s="1"/>
  <c r="E7" i="4"/>
  <c r="E8" i="4"/>
  <c r="T23" i="6"/>
  <c r="T25" i="6" s="1"/>
  <c r="T26" i="6" s="1"/>
  <c r="H6" i="4"/>
  <c r="J6" i="4"/>
  <c r="F8" i="4" l="1"/>
  <c r="G8" i="4" s="1"/>
  <c r="F7" i="4"/>
  <c r="G7" i="4" s="1"/>
  <c r="J7" i="4"/>
  <c r="K7" i="4" s="1"/>
  <c r="H7" i="4"/>
  <c r="I7" i="4" s="1"/>
  <c r="H8" i="4"/>
  <c r="I8" i="4" s="1"/>
  <c r="J8" i="4"/>
  <c r="K8" i="4" s="1"/>
  <c r="K6" i="4"/>
  <c r="G6" i="4"/>
  <c r="I6" i="4"/>
  <c r="F16" i="4" l="1"/>
  <c r="I16" i="4"/>
  <c r="L8" i="4"/>
  <c r="H16" i="4"/>
  <c r="L7" i="4"/>
  <c r="K16" i="4"/>
  <c r="J16" i="4"/>
  <c r="L6" i="4"/>
  <c r="G16" i="4"/>
  <c r="L16" i="4" l="1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<sst xmlns="http://schemas.openxmlformats.org/spreadsheetml/2006/main" count="1173" uniqueCount="325">
  <si>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</si>
  <si>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</si>
  <si>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</si>
  <si>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</si>
  <si>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</si>
  <si>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</si>
  <si>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</si>
  <si>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</si>
  <si>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</si>
  <si>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</si>
  <si>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</si>
  <si>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</si>
  <si>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</si>
  <si>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</si>
  <si>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</si>
  <si>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</si>
  <si>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</si>
  <si>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</si>
  <si>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</si>
  <si>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</si>
  <si>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</si>
  <si>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</si>
  <si>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</si>
  <si>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</si>
  <si>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</si>
  <si>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</si>
  <si>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</si>
  <si>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</si>
  <si>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</si>
  <si>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</si>
  <si>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</si>
  <si>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</si>
  <si>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</si>
  <si>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</si>
  <si>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</si>
  <si>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</si>
  <si>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</si>
  <si>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</si>
  <si>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</si>
  <si>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</si>
  <si>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</si>
  <si>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</si>
  <si>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</si>
  <si>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</si>
  <si>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</si>
  <si>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</si>
  <si>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</si>
  <si>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</si>
  <si>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</si>
  <si>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</si>
  <si>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</si>
  <si>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</si>
  <si>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</si>
  <si>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</si>
  <si>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</si>
  <si>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</si>
  <si>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</si>
  <si>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</si>
  <si>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</si>
  <si>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</si>
  <si>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</si>
  <si>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</si>
  <si>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</si>
  <si>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</si>
  <si>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</si>
  <si>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</si>
  <si>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</si>
  <si>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</si>
  <si>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</si>
  <si>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</si>
  <si>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</si>
  <si>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</si>
  <si>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</si>
  <si>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</si>
  <si>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</si>
  <si>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</si>
  <si>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</si>
  <si>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</si>
  <si>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</si>
  <si>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</si>
  <si>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</si>
  <si>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</si>
  <si>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</si>
  <si>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</si>
  <si>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</si>
  <si>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</si>
  <si>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</si>
  <si>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</si>
  <si>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</si>
  <si>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</si>
  <si>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</si>
  <si>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</si>
  <si>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</si>
  <si>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</si>
  <si>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</si>
  <si>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</si>
  <si>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</si>
  <si>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</si>
  <si>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</si>
  <si>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</si>
  <si>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</si>
  <si>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</si>
  <si>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</si>
  <si>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</si>
  <si>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</si>
  <si>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</si>
  <si>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</si>
  <si>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</si>
  <si>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</si>
  <si>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</si>
  <si>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</si>
  <si>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</si>
  <si>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</si>
  <si>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</si>
  <si>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</si>
  <si>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</si>
  <si>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</si>
  <si>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</si>
  <si>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</si>
  <si>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</si>
  <si>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</si>
  <si>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</si>
  <si>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</si>
  <si>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</si>
  <si>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</si>
  <si>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</si>
  <si>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</si>
  <si>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</si>
  <si>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</si>
  <si>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</si>
  <si>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</si>
  <si>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</si>
  <si>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</si>
  <si>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</si>
  <si>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</si>
  <si>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</si>
  <si>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</si>
  <si>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</si>
  <si>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</si>
  <si>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</si>
  <si>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</si>
  <si>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</si>
  <si>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</si>
  <si>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</si>
  <si>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</si>
  <si>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</si>
  <si>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</si>
  <si>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</si>
  <si>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</si>
  <si>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</si>
  <si>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</si>
  <si>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</si>
  <si>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</si>
  <si>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</si>
  <si>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</si>
  <si>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</si>
  <si>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</si>
  <si>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</si>
  <si>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</si>
  <si>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</si>
  <si>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</si>
  <si>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</si>
  <si>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</si>
  <si>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</si>
  <si>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</si>
  <si>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</si>
  <si>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</si>
  <si>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</si>
  <si>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</si>
  <si>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</si>
  <si>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</si>
  <si>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</si>
  <si>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</si>
  <si>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</si>
  <si>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</si>
  <si>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</si>
  <si>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</si>
  <si>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</si>
  <si>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</si>
  <si>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</si>
  <si>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</si>
  <si>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</si>
  <si>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</si>
  <si>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</si>
  <si>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</si>
  <si>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</si>
  <si>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</si>
  <si>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</si>
  <si>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</si>
  <si>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</si>
  <si>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</si>
  <si>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</si>
  <si>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</si>
  <si>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</si>
  <si>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</si>
  <si>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</si>
  <si>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</si>
  <si>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</si>
  <si>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</si>
  <si>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</si>
  <si>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</si>
  <si>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</si>
  <si>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</si>
  <si>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</si>
  <si>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</si>
  <si>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</si>
  <si>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</si>
  <si>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</si>
  <si>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</si>
  <si>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</si>
  <si>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</si>
  <si>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</si>
  <si>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</si>
  <si>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</si>
  <si>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</si>
  <si>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</si>
  <si>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</si>
  <si>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</si>
  <si>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</si>
  <si>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</si>
  <si>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</si>
  <si>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</si>
  <si>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</si>
  <si>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</si>
  <si>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</si>
  <si>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</si>
  <si>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</si>
  <si>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</si>
  <si>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</si>
  <si>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</si>
  <si>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</si>
  <si>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</si>
  <si>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</si>
  <si>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</si>
  <si>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</si>
  <si>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</si>
  <si>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</si>
  <si>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</si>
  <si>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</si>
  <si>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</si>
  <si>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</si>
  <si>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</si>
  <si>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</si>
  <si>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</si>
  <si>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</si>
  <si>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</si>
  <si>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</si>
  <si>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</si>
  <si>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</si>
  <si>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</si>
  <si>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</si>
  <si>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</si>
  <si>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</si>
  <si>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</si>
  <si>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</si>
  <si>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</si>
  <si>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</si>
  <si>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</si>
  <si>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</si>
  <si>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</si>
  <si>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</si>
  <si>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</si>
  <si>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</si>
  <si>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</si>
  <si>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</si>
  <si>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</si>
  <si>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</si>
  <si>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</si>
  <si>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</si>
  <si>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</si>
  <si>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</si>
  <si>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</si>
  <si>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</si>
  <si>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</si>
  <si>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</si>
  <si>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</si>
  <si>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</si>
  <si>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</si>
  <si>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</si>
  <si>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</si>
  <si>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</si>
  <si>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</si>
  <si>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</si>
  <si>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</si>
  <si>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</si>
  <si>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</si>
  <si>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</si>
  <si>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</si>
  <si>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</si>
  <si>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</si>
  <si>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</si>
  <si>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</si>
  <si>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</si>
  <si>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</si>
  <si>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</si>
  <si>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</si>
  <si>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</si>
  <si>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</si>
  <si>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</si>
  <si>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</si>
  <si>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</si>
  <si>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</si>
  <si>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</si>
  <si>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</si>
  <si>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</si>
  <si>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</si>
  <si>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</si>
  <si>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</si>
  <si>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</si>
  <si>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</si>
  <si>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</si>
  <si>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</si>
  <si>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</si>
  <si>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</si>
  <si>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</si>
  <si>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</si>
  <si>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</si>
  <si>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</si>
  <si>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</si>
  <si>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</si>
  <si>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</si>
  <si>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</si>
  <si>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</si>
  <si>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</si>
  <si>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ONF_CHS_F2_Loire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</si>
</sst>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2.9824708137834541</c:v>
                </c:pt>
                <c:pt idx="2">
                  <c:v>3.6677102841368421</c:v>
                </c:pt>
                <c:pt idx="3">
                  <c:v>4.5109846579121706</c:v>
                </c:pt>
                <c:pt idx="4">
                  <c:v>5.5488709111756451</c:v>
                </c:pt>
                <c:pt idx="5">
                  <c:v>6.8264398240106265</c:v>
                </c:pt>
                <c:pt idx="6">
                  <c:v>8.3992344531589023</c:v>
                </c:pt>
                <c:pt idx="7">
                  <c:v>10.335710757094397</c:v>
                </c:pt>
                <c:pt idx="8">
                  <c:v>12.72024860757179</c:v>
                </c:pt>
                <c:pt idx="9">
                  <c:v>15.65686682940161</c:v>
                </c:pt>
                <c:pt idx="10">
                  <c:v>19.273807295064337</c:v>
                </c:pt>
                <c:pt idx="11">
                  <c:v>23.729191871622522</c:v>
                </c:pt>
                <c:pt idx="12">
                  <c:v>29.218003915697977</c:v>
                </c:pt>
                <c:pt idx="13">
                  <c:v>35.980705190831372</c:v>
                </c:pt>
                <c:pt idx="14">
                  <c:v>44.3138722017109</c:v>
                </c:pt>
                <c:pt idx="15">
                  <c:v>54.583326291850803</c:v>
                </c:pt>
                <c:pt idx="16">
                  <c:v>67.240343503402343</c:v>
                </c:pt>
                <c:pt idx="17">
                  <c:v>82.841668179859667</c:v>
                </c:pt>
                <c:pt idx="18">
                  <c:v>102.07422482410162</c:v>
                </c:pt>
                <c:pt idx="19">
                  <c:v>125.78563349650449</c:v>
                </c:pt>
                <c:pt idx="20">
                  <c:v>155.02189456174526</c:v>
                </c:pt>
                <c:pt idx="21">
                  <c:v>157.50460833109042</c:v>
                </c:pt>
                <c:pt idx="22">
                  <c:v>172.3819432826981</c:v>
                </c:pt>
                <c:pt idx="23">
                  <c:v>187.22907852355672</c:v>
                </c:pt>
                <c:pt idx="24">
                  <c:v>202.04874721849876</c:v>
                </c:pt>
                <c:pt idx="25">
                  <c:v>216.84324838446653</c:v>
                </c:pt>
                <c:pt idx="26">
                  <c:v>178.15925645679496</c:v>
                </c:pt>
                <c:pt idx="27">
                  <c:v>197.11175981045631</c:v>
                </c:pt>
                <c:pt idx="28">
                  <c:v>216.02195727183445</c:v>
                </c:pt>
                <c:pt idx="29">
                  <c:v>234.89407374203219</c:v>
                </c:pt>
                <c:pt idx="30">
                  <c:v>253.73159916616927</c:v>
                </c:pt>
                <c:pt idx="31">
                  <c:v>218.48561623496576</c:v>
                </c:pt>
                <c:pt idx="32">
                  <c:v>240.63075098232832</c:v>
                </c:pt>
                <c:pt idx="33">
                  <c:v>262.72949581077319</c:v>
                </c:pt>
                <c:pt idx="34">
                  <c:v>284.78630028501999</c:v>
                </c:pt>
                <c:pt idx="35">
                  <c:v>306.80486817387487</c:v>
                </c:pt>
                <c:pt idx="36">
                  <c:v>272.53746265331614</c:v>
                </c:pt>
                <c:pt idx="37">
                  <c:v>295.39240127979423</c:v>
                </c:pt>
                <c:pt idx="38">
                  <c:v>318.20790325308366</c:v>
                </c:pt>
                <c:pt idx="39">
                  <c:v>340.98719215689346</c:v>
                </c:pt>
                <c:pt idx="40">
                  <c:v>363.73302579033674</c:v>
                </c:pt>
                <c:pt idx="41">
                  <c:v>330.00865771394569</c:v>
                </c:pt>
                <c:pt idx="42">
                  <c:v>353.17646115055004</c:v>
                </c:pt>
                <c:pt idx="43">
                  <c:v>376.31096940375278</c:v>
                </c:pt>
                <c:pt idx="44">
                  <c:v>399.41451566222281</c:v>
                </c:pt>
                <c:pt idx="45">
                  <c:v>422.48914130810203</c:v>
                </c:pt>
                <c:pt idx="46">
                  <c:v>388.06913980682026</c:v>
                </c:pt>
                <c:pt idx="47">
                  <c:v>410.34809118885124</c:v>
                </c:pt>
                <c:pt idx="48">
                  <c:v>432.60093655053015</c:v>
                </c:pt>
                <c:pt idx="49">
                  <c:v>454.82920658695599</c:v>
                </c:pt>
                <c:pt idx="50">
                  <c:v>477.03427027689918</c:v>
                </c:pt>
                <c:pt idx="51">
                  <c:v>441.09091679699787</c:v>
                </c:pt>
                <c:pt idx="52">
                  <c:v>461.69500792288198</c:v>
                </c:pt>
                <c:pt idx="53">
                  <c:v>482.27948576072555</c:v>
                </c:pt>
                <c:pt idx="54">
                  <c:v>502.84530459139</c:v>
                </c:pt>
                <c:pt idx="55">
                  <c:v>523.39333432879232</c:v>
                </c:pt>
                <c:pt idx="56">
                  <c:v>485.9100779318423</c:v>
                </c:pt>
                <c:pt idx="57">
                  <c:v>504.86059041346829</c:v>
                </c:pt>
                <c:pt idx="58">
                  <c:v>523.79606451981545</c:v>
                </c:pt>
                <c:pt idx="59">
                  <c:v>542.71712003460118</c:v>
                </c:pt>
                <c:pt idx="60">
                  <c:v>561.62433003260401</c:v>
                </c:pt>
                <c:pt idx="61">
                  <c:v>522.99059760658679</c:v>
                </c:pt>
                <c:pt idx="62">
                  <c:v>540.70490958838275</c:v>
                </c:pt>
                <c:pt idx="63">
                  <c:v>558.40703591428917</c:v>
                </c:pt>
                <c:pt idx="64">
                  <c:v>576.09741701420523</c:v>
                </c:pt>
                <c:pt idx="65">
                  <c:v>593.77646408241537</c:v>
                </c:pt>
                <c:pt idx="66">
                  <c:v>553.98262212955512</c:v>
                </c:pt>
                <c:pt idx="67">
                  <c:v>570.46990784967431</c:v>
                </c:pt>
                <c:pt idx="68">
                  <c:v>586.94724165778496</c:v>
                </c:pt>
                <c:pt idx="69">
                  <c:v>603.41494210376152</c:v>
                </c:pt>
                <c:pt idx="70">
                  <c:v>619.87330894420177</c:v>
                </c:pt>
                <c:pt idx="71">
                  <c:v>578.91074057866138</c:v>
                </c:pt>
                <c:pt idx="72">
                  <c:v>594.17813194616588</c:v>
                </c:pt>
                <c:pt idx="73">
                  <c:v>609.43736326756471</c:v>
                </c:pt>
                <c:pt idx="74">
                  <c:v>624.68866751882376</c:v>
                </c:pt>
                <c:pt idx="75">
                  <c:v>639.93226537936846</c:v>
                </c:pt>
                <c:pt idx="76">
                  <c:v>598.19450053799278</c:v>
                </c:pt>
                <c:pt idx="77">
                  <c:v>612.64881534392646</c:v>
                </c:pt>
                <c:pt idx="78">
                  <c:v>627.096058227002</c:v>
                </c:pt>
                <c:pt idx="79">
                  <c:v>641.53641497722708</c:v>
                </c:pt>
                <c:pt idx="80">
                  <c:v>655.97006234354421</c:v>
                </c:pt>
                <c:pt idx="81">
                  <c:v>613.45162372006337</c:v>
                </c:pt>
                <c:pt idx="82">
                  <c:v>627.096058227002</c:v>
                </c:pt>
                <c:pt idx="83">
                  <c:v>640.73435054600839</c:v>
                </c:pt>
                <c:pt idx="84">
                  <c:v>654.36664977103601</c:v>
                </c:pt>
                <c:pt idx="85">
                  <c:v>667.99309828075729</c:v>
                </c:pt>
                <c:pt idx="86">
                  <c:v>624.68866751882376</c:v>
                </c:pt>
                <c:pt idx="87">
                  <c:v>637.52588516971218</c:v>
                </c:pt>
                <c:pt idx="88">
                  <c:v>650.35776359167301</c:v>
                </c:pt>
                <c:pt idx="89">
                  <c:v>663.18442292667987</c:v>
                </c:pt>
                <c:pt idx="90">
                  <c:v>676.00597829271317</c:v>
                </c:pt>
                <c:pt idx="91">
                  <c:v>632.31141640965473</c:v>
                </c:pt>
                <c:pt idx="92">
                  <c:v>644.74446593869322</c:v>
                </c:pt>
                <c:pt idx="93">
                  <c:v>657.17256877127193</c:v>
                </c:pt>
                <c:pt idx="94">
                  <c:v>669.59583159873046</c:v>
                </c:pt>
                <c:pt idx="95">
                  <c:v>682.01435683249304</c:v>
                </c:pt>
                <c:pt idx="96">
                  <c:v>637.12480357544507</c:v>
                </c:pt>
                <c:pt idx="97">
                  <c:v>648.35312961173247</c:v>
                </c:pt>
                <c:pt idx="98">
                  <c:v>659.57744574766491</c:v>
                </c:pt>
                <c:pt idx="99">
                  <c:v>670.79782981553114</c:v>
                </c:pt>
                <c:pt idx="100">
                  <c:v>682.01435683249326</c:v>
                </c:pt>
                <c:pt idx="101">
                  <c:v>638.72909868554518</c:v>
                </c:pt>
                <c:pt idx="102">
                  <c:v>649.55592531392324</c:v>
                </c:pt>
                <c:pt idx="103">
                  <c:v>660.37903124850902</c:v>
                </c:pt>
                <c:pt idx="104">
                  <c:v>671.19848604447077</c:v>
                </c:pt>
                <c:pt idx="105">
                  <c:v>682.01435683249304</c:v>
                </c:pt>
                <c:pt idx="106">
                  <c:v>639.932265379368</c:v>
                </c:pt>
                <c:pt idx="107">
                  <c:v>649.95684700277104</c:v>
                </c:pt>
                <c:pt idx="108">
                  <c:v>659.97824100389539</c:v>
                </c:pt>
                <c:pt idx="109">
                  <c:v>669.99650259602015</c:v>
                </c:pt>
                <c:pt idx="110">
                  <c:v>680.01168520705698</c:v>
                </c:pt>
                <c:pt idx="111">
                  <c:v>639.53121501099315</c:v>
                </c:pt>
                <c:pt idx="112">
                  <c:v>649.15499852153448</c:v>
                </c:pt>
                <c:pt idx="113">
                  <c:v>658.77584018643915</c:v>
                </c:pt>
                <c:pt idx="114">
                  <c:v>668.39378901632165</c:v>
                </c:pt>
                <c:pt idx="115">
                  <c:v>678.00889249662043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9" sqref="C9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13.7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0.8</v>
      </c>
      <c r="D9" s="33">
        <f t="shared" ref="D9:D18" si="0">C9*$C$5</f>
        <v>10.96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6</v>
      </c>
      <c r="C10" s="32">
        <v>0.1</v>
      </c>
      <c r="D10" s="33">
        <f t="shared" si="0"/>
        <v>1.37</v>
      </c>
      <c r="E10" s="34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21</v>
      </c>
      <c r="C11" s="32">
        <v>0.1</v>
      </c>
      <c r="D11" s="33">
        <f t="shared" si="0"/>
        <v>1.37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13.700000000000003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Charme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20</v>
      </c>
      <c r="B62" s="60">
        <v>73</v>
      </c>
      <c r="C62" s="60">
        <v>1</v>
      </c>
      <c r="D62" s="60">
        <v>6</v>
      </c>
      <c r="E62" s="51">
        <v>0</v>
      </c>
      <c r="F62" s="51">
        <v>0.25</v>
      </c>
      <c r="G62" s="51">
        <v>0.25</v>
      </c>
      <c r="H62" s="51">
        <v>0.5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25</v>
      </c>
      <c r="B63" s="60">
        <v>103</v>
      </c>
      <c r="C63" s="60">
        <v>2</v>
      </c>
      <c r="D63" s="60">
        <v>28</v>
      </c>
      <c r="E63" s="51">
        <v>0</v>
      </c>
      <c r="F63" s="51">
        <v>0.25</v>
      </c>
      <c r="G63" s="51">
        <v>0.25</v>
      </c>
      <c r="H63" s="51">
        <v>0.5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30</v>
      </c>
      <c r="B64" s="60">
        <v>121</v>
      </c>
      <c r="C64" s="60">
        <v>3</v>
      </c>
      <c r="D64" s="60">
        <v>28</v>
      </c>
      <c r="E64" s="51">
        <v>0</v>
      </c>
      <c r="F64" s="51">
        <v>0.25</v>
      </c>
      <c r="G64" s="51">
        <v>0.25</v>
      </c>
      <c r="H64" s="51">
        <v>0.5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35</v>
      </c>
      <c r="B65" s="60">
        <v>147</v>
      </c>
      <c r="C65" s="60">
        <v>4</v>
      </c>
      <c r="D65" s="60">
        <v>28</v>
      </c>
      <c r="E65" s="51">
        <v>0</v>
      </c>
      <c r="F65" s="51">
        <v>0.25</v>
      </c>
      <c r="G65" s="51">
        <v>0.25</v>
      </c>
      <c r="H65" s="51">
        <v>0.5</v>
      </c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40</v>
      </c>
      <c r="B66" s="60">
        <v>175</v>
      </c>
      <c r="C66" s="60">
        <v>5</v>
      </c>
      <c r="D66" s="60">
        <v>28</v>
      </c>
      <c r="E66" s="51">
        <v>0</v>
      </c>
      <c r="F66" s="51">
        <v>0.25</v>
      </c>
      <c r="G66" s="51">
        <v>0.25</v>
      </c>
      <c r="H66" s="51">
        <v>0.5</v>
      </c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45</v>
      </c>
      <c r="B67" s="60">
        <v>204</v>
      </c>
      <c r="C67" s="60">
        <v>6</v>
      </c>
      <c r="D67" s="60">
        <v>28</v>
      </c>
      <c r="E67" s="51">
        <v>0</v>
      </c>
      <c r="F67" s="51">
        <v>0.25</v>
      </c>
      <c r="G67" s="51">
        <v>0.25</v>
      </c>
      <c r="H67" s="51">
        <v>0.5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50</v>
      </c>
      <c r="B68" s="60">
        <v>231</v>
      </c>
      <c r="C68" s="60">
        <v>7</v>
      </c>
      <c r="D68" s="60">
        <v>28</v>
      </c>
      <c r="E68" s="51">
        <v>0</v>
      </c>
      <c r="F68" s="51">
        <v>0.25</v>
      </c>
      <c r="G68" s="51">
        <v>0.25</v>
      </c>
      <c r="H68" s="51">
        <v>0.5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55</v>
      </c>
      <c r="B69" s="50">
        <v>254</v>
      </c>
      <c r="C69" s="50">
        <v>8</v>
      </c>
      <c r="D69" s="50">
        <v>28</v>
      </c>
      <c r="E69" s="51">
        <v>0</v>
      </c>
      <c r="F69" s="51">
        <v>0.25</v>
      </c>
      <c r="G69" s="51">
        <v>0.25</v>
      </c>
      <c r="H69" s="51">
        <v>0.5</v>
      </c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60</v>
      </c>
      <c r="B70" s="50">
        <v>273</v>
      </c>
      <c r="C70" s="50">
        <v>9</v>
      </c>
      <c r="D70" s="50">
        <v>28</v>
      </c>
      <c r="E70" s="51">
        <v>0.25</v>
      </c>
      <c r="F70" s="51">
        <v>0.25</v>
      </c>
      <c r="G70" s="51">
        <v>0.25</v>
      </c>
      <c r="H70" s="51">
        <v>0.25</v>
      </c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65</v>
      </c>
      <c r="B71" s="50">
        <v>289</v>
      </c>
      <c r="C71" s="50">
        <v>10</v>
      </c>
      <c r="D71" s="50">
        <v>28</v>
      </c>
      <c r="E71" s="51">
        <v>0.25</v>
      </c>
      <c r="F71" s="51">
        <v>0.25</v>
      </c>
      <c r="G71" s="51">
        <v>0.25</v>
      </c>
      <c r="H71" s="51">
        <v>0.25</v>
      </c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70</v>
      </c>
      <c r="B72" s="50">
        <v>302</v>
      </c>
      <c r="C72" s="50">
        <v>11</v>
      </c>
      <c r="D72" s="50">
        <v>28</v>
      </c>
      <c r="E72" s="51">
        <v>0.25</v>
      </c>
      <c r="F72" s="51">
        <v>0.25</v>
      </c>
      <c r="G72" s="51">
        <v>0.25</v>
      </c>
      <c r="H72" s="51">
        <v>0.25</v>
      </c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75</v>
      </c>
      <c r="B73" s="50">
        <v>312</v>
      </c>
      <c r="C73" s="50">
        <v>12</v>
      </c>
      <c r="D73" s="50">
        <v>28</v>
      </c>
      <c r="E73" s="51">
        <v>0.25</v>
      </c>
      <c r="F73" s="51">
        <v>0.25</v>
      </c>
      <c r="G73" s="51">
        <v>0.25</v>
      </c>
      <c r="H73" s="51">
        <v>0.25</v>
      </c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80</v>
      </c>
      <c r="B74" s="50">
        <v>320</v>
      </c>
      <c r="C74" s="50">
        <v>13</v>
      </c>
      <c r="D74" s="50">
        <v>28</v>
      </c>
      <c r="E74" s="51">
        <v>0.25</v>
      </c>
      <c r="F74" s="51">
        <v>0.25</v>
      </c>
      <c r="G74" s="51">
        <v>0.25</v>
      </c>
      <c r="H74" s="51">
        <v>0.25</v>
      </c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85</v>
      </c>
      <c r="B75" s="50">
        <v>326</v>
      </c>
      <c r="C75" s="50">
        <v>14</v>
      </c>
      <c r="D75" s="50">
        <v>28</v>
      </c>
      <c r="E75" s="51">
        <v>0.25</v>
      </c>
      <c r="F75" s="51">
        <v>0.25</v>
      </c>
      <c r="G75" s="51">
        <v>0.25</v>
      </c>
      <c r="H75" s="51">
        <v>0.25</v>
      </c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>
        <v>90</v>
      </c>
      <c r="B76" s="50">
        <v>330</v>
      </c>
      <c r="C76" s="50">
        <v>15</v>
      </c>
      <c r="D76" s="50">
        <v>28</v>
      </c>
      <c r="E76" s="51">
        <v>0.25</v>
      </c>
      <c r="F76" s="51">
        <v>0.25</v>
      </c>
      <c r="G76" s="51">
        <v>0.25</v>
      </c>
      <c r="H76" s="51">
        <v>0.25</v>
      </c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>
        <v>95</v>
      </c>
      <c r="B77" s="50">
        <v>333</v>
      </c>
      <c r="C77" s="50">
        <v>16</v>
      </c>
      <c r="D77" s="50">
        <v>28</v>
      </c>
      <c r="E77" s="51">
        <v>0.25</v>
      </c>
      <c r="F77" s="51">
        <v>0.25</v>
      </c>
      <c r="G77" s="51">
        <v>0.25</v>
      </c>
      <c r="H77" s="51">
        <v>0.25</v>
      </c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>
        <v>100</v>
      </c>
      <c r="B78" s="50">
        <v>333</v>
      </c>
      <c r="C78" s="50">
        <v>17</v>
      </c>
      <c r="D78" s="50">
        <v>27</v>
      </c>
      <c r="E78" s="51">
        <v>0.25</v>
      </c>
      <c r="F78" s="51">
        <v>0.25</v>
      </c>
      <c r="G78" s="51">
        <v>0.25</v>
      </c>
      <c r="H78" s="51">
        <v>0.25</v>
      </c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>
        <v>105</v>
      </c>
      <c r="B79" s="50">
        <v>333</v>
      </c>
      <c r="C79" s="50">
        <v>18</v>
      </c>
      <c r="D79" s="50">
        <v>26</v>
      </c>
      <c r="E79" s="51">
        <v>0.25</v>
      </c>
      <c r="F79" s="51">
        <v>0.25</v>
      </c>
      <c r="G79" s="51">
        <v>0.25</v>
      </c>
      <c r="H79" s="51">
        <v>0.25</v>
      </c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>
        <v>110</v>
      </c>
      <c r="B80" s="50">
        <v>332</v>
      </c>
      <c r="C80" s="50">
        <v>19</v>
      </c>
      <c r="D80" s="50">
        <v>25</v>
      </c>
      <c r="E80" s="51">
        <v>0.25</v>
      </c>
      <c r="F80" s="51">
        <v>0.25</v>
      </c>
      <c r="G80" s="51">
        <v>0.25</v>
      </c>
      <c r="H80" s="51">
        <v>0.25</v>
      </c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>
        <v>115</v>
      </c>
      <c r="B81" s="50">
        <v>331</v>
      </c>
      <c r="C81" s="50">
        <v>20</v>
      </c>
      <c r="D81" s="50">
        <v>331</v>
      </c>
      <c r="E81" s="51">
        <v>0.25</v>
      </c>
      <c r="F81" s="51">
        <v>0.25</v>
      </c>
      <c r="G81" s="51">
        <v>0.25</v>
      </c>
      <c r="H81" s="51">
        <v>0.25</v>
      </c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Erable champêtre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15</v>
      </c>
      <c r="B88" s="60">
        <v>37</v>
      </c>
      <c r="C88" s="60">
        <v>1</v>
      </c>
      <c r="D88" s="60">
        <v>15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20</v>
      </c>
      <c r="B89" s="60">
        <v>80</v>
      </c>
      <c r="C89" s="60">
        <v>2</v>
      </c>
      <c r="D89" s="60">
        <v>28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25</v>
      </c>
      <c r="B90" s="60">
        <v>115</v>
      </c>
      <c r="C90" s="60">
        <v>3</v>
      </c>
      <c r="D90" s="60">
        <v>28</v>
      </c>
      <c r="E90" s="87">
        <v>0</v>
      </c>
      <c r="F90" s="87">
        <v>0.25</v>
      </c>
      <c r="G90" s="87">
        <v>0.25</v>
      </c>
      <c r="H90" s="87">
        <v>0.5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30</v>
      </c>
      <c r="B91" s="60">
        <v>146</v>
      </c>
      <c r="C91" s="60">
        <v>4</v>
      </c>
      <c r="D91" s="60">
        <v>28</v>
      </c>
      <c r="E91" s="87">
        <v>0</v>
      </c>
      <c r="F91" s="87">
        <v>0.25</v>
      </c>
      <c r="G91" s="87">
        <v>0.25</v>
      </c>
      <c r="H91" s="87">
        <v>0.5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35</v>
      </c>
      <c r="B92" s="60">
        <v>172</v>
      </c>
      <c r="C92" s="60">
        <v>5</v>
      </c>
      <c r="D92" s="60">
        <v>28</v>
      </c>
      <c r="E92" s="87">
        <v>0.25</v>
      </c>
      <c r="F92" s="87">
        <v>0.25</v>
      </c>
      <c r="G92" s="87">
        <v>0.25</v>
      </c>
      <c r="H92" s="87">
        <v>0.25</v>
      </c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40</v>
      </c>
      <c r="B93" s="60">
        <v>192</v>
      </c>
      <c r="C93" s="60">
        <v>6</v>
      </c>
      <c r="D93" s="60">
        <v>28</v>
      </c>
      <c r="E93" s="87">
        <v>0.25</v>
      </c>
      <c r="F93" s="87">
        <v>0.25</v>
      </c>
      <c r="G93" s="87">
        <v>0.25</v>
      </c>
      <c r="H93" s="87">
        <v>0.25</v>
      </c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45</v>
      </c>
      <c r="B94" s="60">
        <v>205</v>
      </c>
      <c r="C94" s="60">
        <v>7</v>
      </c>
      <c r="D94" s="60">
        <v>22</v>
      </c>
      <c r="E94" s="87">
        <v>0.25</v>
      </c>
      <c r="F94" s="87">
        <v>0.25</v>
      </c>
      <c r="G94" s="87">
        <v>0.25</v>
      </c>
      <c r="H94" s="87">
        <v>0.25</v>
      </c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50</v>
      </c>
      <c r="B95" s="60">
        <v>219</v>
      </c>
      <c r="C95" s="60">
        <v>8</v>
      </c>
      <c r="D95" s="60">
        <v>17</v>
      </c>
      <c r="E95" s="87">
        <v>0.25</v>
      </c>
      <c r="F95" s="87">
        <v>0.25</v>
      </c>
      <c r="G95" s="87">
        <v>0.25</v>
      </c>
      <c r="H95" s="87">
        <v>0.25</v>
      </c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55</v>
      </c>
      <c r="B96" s="60">
        <v>232</v>
      </c>
      <c r="C96" s="60">
        <v>9</v>
      </c>
      <c r="D96" s="60">
        <v>13</v>
      </c>
      <c r="E96" s="87">
        <v>0.25</v>
      </c>
      <c r="F96" s="87">
        <v>0.25</v>
      </c>
      <c r="G96" s="87">
        <v>0.25</v>
      </c>
      <c r="H96" s="87">
        <v>0.25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60</v>
      </c>
      <c r="B97" s="60">
        <v>245</v>
      </c>
      <c r="C97" s="60">
        <v>10</v>
      </c>
      <c r="D97" s="60">
        <v>12</v>
      </c>
      <c r="E97" s="87">
        <v>0.25</v>
      </c>
      <c r="F97" s="87">
        <v>0.25</v>
      </c>
      <c r="G97" s="87">
        <v>0.25</v>
      </c>
      <c r="H97" s="87">
        <v>0.25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65</v>
      </c>
      <c r="B98" s="60">
        <v>255</v>
      </c>
      <c r="C98" s="60">
        <v>11</v>
      </c>
      <c r="D98" s="60">
        <v>11</v>
      </c>
      <c r="E98" s="87">
        <v>0.25</v>
      </c>
      <c r="F98" s="87">
        <v>0.25</v>
      </c>
      <c r="G98" s="87">
        <v>0.25</v>
      </c>
      <c r="H98" s="87">
        <v>0.25</v>
      </c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70</v>
      </c>
      <c r="B99" s="60">
        <v>263</v>
      </c>
      <c r="C99" s="60">
        <v>12</v>
      </c>
      <c r="D99" s="60">
        <v>10</v>
      </c>
      <c r="E99" s="87">
        <v>0.25</v>
      </c>
      <c r="F99" s="87">
        <v>0.25</v>
      </c>
      <c r="G99" s="87">
        <v>0.25</v>
      </c>
      <c r="H99" s="87">
        <v>0.25</v>
      </c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75</v>
      </c>
      <c r="B100" s="60">
        <v>270</v>
      </c>
      <c r="C100" s="60">
        <v>13</v>
      </c>
      <c r="D100" s="60">
        <v>9</v>
      </c>
      <c r="E100" s="65">
        <v>0.25</v>
      </c>
      <c r="F100" s="65">
        <v>0.25</v>
      </c>
      <c r="G100" s="65">
        <v>0.25</v>
      </c>
      <c r="H100" s="65">
        <v>0.25</v>
      </c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80</v>
      </c>
      <c r="B101" s="60">
        <v>275</v>
      </c>
      <c r="C101" s="60">
        <v>14</v>
      </c>
      <c r="D101" s="60">
        <v>275</v>
      </c>
      <c r="E101" s="65">
        <v>0.25</v>
      </c>
      <c r="F101" s="65">
        <v>0.25</v>
      </c>
      <c r="G101" s="65">
        <v>0.25</v>
      </c>
      <c r="H101" s="65">
        <v>0.25</v>
      </c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B17" sqref="B17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Charme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champêtre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635.71275911100679</v>
      </c>
      <c r="T3" s="59">
        <f>IF('Données projet'!E9&gt;30,$R$33-$H$33,LOOKUP('Données projet'!$E$9,$A$3:$A$203,R3:R203)-LOOKUP('Données projet'!$E$9,$A$3:$A$203,$H$3:$H$203))</f>
        <v>281.7776857269169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459.77940917237572</v>
      </c>
      <c r="AO3" s="59">
        <f>IF('Données projet'!E10&gt;30,$AM$33-$H$33,LOOKUP('Données projet'!$E$10,$A$3:$A$203,AM3:AM203)-LOOKUP('Données projet'!$E$10,$A$3:$A$203,$H$3:$H$203))</f>
        <v>290.39826583283588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324.86930206492627</v>
      </c>
      <c r="BJ3" s="59">
        <f>IF('Données projet'!E11&gt;30,$BH$33-$H$33,LOOKUP('Données projet'!$E$11,$A$3:$A$203,BH3:BH203)-LOOKUP('Données projet'!$E$11,$A$3:$A$203,$H$3:$H$203))</f>
        <v>317.03005098025352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266.89389098826081</v>
      </c>
      <c r="S4" s="59">
        <f ca="1">AVERAGE(OFFSET($R$3,0,0,'Données projet'!$E$9+1,1))-AVERAGE(OFFSET($H$3,0,0,'Données projet'!$E$9+1,1))</f>
        <v>635.71275911100679</v>
      </c>
      <c r="T4" s="59">
        <f>$T$3</f>
        <v>281.7776857269169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1.1792898927232911</v>
      </c>
      <c r="AK4" s="13">
        <f>EXP(-1.0587+0.8836*LN(AJ4)+0.284)</f>
        <v>0.53313354102797472</v>
      </c>
      <c r="AL4" s="20">
        <f t="shared" ref="AL4:AL67" si="4">(AJ4+AK4)*0.475*44/12</f>
        <v>2.9824708137834541</v>
      </c>
      <c r="AM4" s="59">
        <f t="shared" ref="AM4:AM67" si="5">AL4+(AD4+AE4)*44/12</f>
        <v>260.87135970267229</v>
      </c>
      <c r="AN4" s="59">
        <f ca="1">AVERAGE(OFFSET($AM$3,0,0,'Données projet'!$E$10+1,1))-AVERAGE(OFFSET($H$3,0,0,'Données projet'!$E$10+1,1))</f>
        <v>459.77940917237572</v>
      </c>
      <c r="AO4" s="59">
        <f>$AO$3</f>
        <v>290.39826583283588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1.1113718874789602</v>
      </c>
      <c r="BF4" s="13">
        <f>EXP(-1.0587+0.8836*LN(BE4)+0.284)</f>
        <v>0.5059102014681881</v>
      </c>
      <c r="BG4" s="20">
        <f t="shared" ref="BG4:BG67" si="7">(BE4+BF4)*0.475*44/12</f>
        <v>2.8167663049162832</v>
      </c>
      <c r="BH4" s="59">
        <f t="shared" ref="BH4:BH67" si="8">BG4+(AY4+AZ4)*44/12</f>
        <v>260.70565519380511</v>
      </c>
      <c r="BI4" s="59">
        <f ca="1">AVERAGE(OFFSET($BH$3,0,0,'Données projet'!$E$11+1,1))-AVERAGE(OFFSET($H$3,0,0,'Données projet'!$E$11+1,1))</f>
        <v>324.86930206492627</v>
      </c>
      <c r="BJ4" s="59">
        <f>$BJ$3</f>
        <v>317.03005098025352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276.72533529021041</v>
      </c>
      <c r="S5" s="59">
        <f ca="1">AVERAGE(OFFSET($R$3,0,0,'Données projet'!$E$9+1,1))-AVERAGE(OFFSET($H$3,0,0,'Données projet'!$E$9+1,1))</f>
        <v>635.71275911100679</v>
      </c>
      <c r="T5" s="59">
        <f t="shared" ref="T5:T68" si="34">$T$3</f>
        <v>281.7776857269169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1.4614592802430761</v>
      </c>
      <c r="AK5" s="13">
        <f t="shared" ref="AK5:AK68" si="35">EXP(-1.0587+0.8836*LN(AJ5)+0.284)</f>
        <v>0.64440308385463263</v>
      </c>
      <c r="AL5" s="20">
        <f t="shared" si="4"/>
        <v>3.6677102841368421</v>
      </c>
      <c r="AM5" s="59">
        <f t="shared" si="5"/>
        <v>262.77882139524797</v>
      </c>
      <c r="AN5" s="59">
        <f ca="1">AVERAGE(OFFSET($AM$3,0,0,'Données projet'!$E$10+1,1))-AVERAGE(OFFSET($H$3,0,0,'Données projet'!$E$10+1,1))</f>
        <v>459.77940917237572</v>
      </c>
      <c r="AO5" s="59">
        <f t="shared" ref="AO5:AO68" si="36">$AO$3</f>
        <v>290.39826583283588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1.4138592860331347</v>
      </c>
      <c r="BF5" s="13">
        <f t="shared" ref="BF5:BF68" si="37">EXP(-1.0587+0.8836*LN(BE5)+0.284)</f>
        <v>0.62582221171965613</v>
      </c>
      <c r="BG5" s="20">
        <f t="shared" si="7"/>
        <v>3.5524452752527771</v>
      </c>
      <c r="BH5" s="59">
        <f t="shared" si="8"/>
        <v>262.66355638636389</v>
      </c>
      <c r="BI5" s="59">
        <f ca="1">AVERAGE(OFFSET($BH$3,0,0,'Données projet'!$E$11+1,1))-AVERAGE(OFFSET($H$3,0,0,'Données projet'!$E$11+1,1))</f>
        <v>324.86930206492627</v>
      </c>
      <c r="BJ5" s="59">
        <f t="shared" ref="BJ5:BJ68" si="38">$BJ$3</f>
        <v>317.03005098025352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286.42896251272896</v>
      </c>
      <c r="S6" s="59">
        <f ca="1">AVERAGE(OFFSET($R$3,0,0,'Données projet'!$E$9+1,1))-AVERAGE(OFFSET($H$3,0,0,'Données projet'!$E$9+1,1))</f>
        <v>635.71275911100679</v>
      </c>
      <c r="T6" s="59">
        <f t="shared" si="34"/>
        <v>281.7776857269169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1.8111435033809535</v>
      </c>
      <c r="AK6" s="13">
        <f t="shared" si="35"/>
        <v>0.77889553465474304</v>
      </c>
      <c r="AL6" s="20">
        <f t="shared" si="4"/>
        <v>4.5109846579121706</v>
      </c>
      <c r="AM6" s="59">
        <f t="shared" si="5"/>
        <v>264.84431799124548</v>
      </c>
      <c r="AN6" s="59">
        <f ca="1">AVERAGE(OFFSET($AM$3,0,0,'Données projet'!$E$10+1,1))-AVERAGE(OFFSET($H$3,0,0,'Données projet'!$E$10+1,1))</f>
        <v>459.77940917237572</v>
      </c>
      <c r="AO6" s="59">
        <f t="shared" si="36"/>
        <v>290.39826583283588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1.7986761256276329</v>
      </c>
      <c r="BF6" s="13">
        <f t="shared" si="37"/>
        <v>0.77415604497611523</v>
      </c>
      <c r="BG6" s="20">
        <f t="shared" si="7"/>
        <v>4.4810160304681945</v>
      </c>
      <c r="BH6" s="59">
        <f t="shared" si="8"/>
        <v>264.81434936380151</v>
      </c>
      <c r="BI6" s="59">
        <f ca="1">AVERAGE(OFFSET($BH$3,0,0,'Données projet'!$E$11+1,1))-AVERAGE(OFFSET($H$3,0,0,'Données projet'!$E$11+1,1))</f>
        <v>324.86930206492627</v>
      </c>
      <c r="BJ6" s="59">
        <f t="shared" si="38"/>
        <v>317.03005098025352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296.05380031351086</v>
      </c>
      <c r="S7" s="59">
        <f ca="1">AVERAGE(OFFSET($R$3,0,0,'Données projet'!$E$9+1,1))-AVERAGE(OFFSET($H$3,0,0,'Données projet'!$E$9+1,1))</f>
        <v>635.71275911100679</v>
      </c>
      <c r="T7" s="59">
        <f t="shared" si="34"/>
        <v>281.7776857269169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2.2444968766378843</v>
      </c>
      <c r="AK7" s="13">
        <f t="shared" si="35"/>
        <v>0.94145771351081142</v>
      </c>
      <c r="AL7" s="20">
        <f t="shared" si="4"/>
        <v>5.5488709111756451</v>
      </c>
      <c r="AM7" s="59">
        <f t="shared" si="5"/>
        <v>267.10442646673118</v>
      </c>
      <c r="AN7" s="59">
        <f ca="1">AVERAGE(OFFSET($AM$3,0,0,'Données projet'!$E$10+1,1))-AVERAGE(OFFSET($H$3,0,0,'Données projet'!$E$10+1,1))</f>
        <v>459.77940917237572</v>
      </c>
      <c r="AO7" s="59">
        <f t="shared" si="36"/>
        <v>290.39826583283588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2.2882304037341177</v>
      </c>
      <c r="BF7" s="13">
        <f t="shared" si="37"/>
        <v>0.95764830769786036</v>
      </c>
      <c r="BG7" s="20">
        <f t="shared" si="7"/>
        <v>5.6532387557440282</v>
      </c>
      <c r="BH7" s="59">
        <f t="shared" si="8"/>
        <v>267.20879431129958</v>
      </c>
      <c r="BI7" s="59">
        <f ca="1">AVERAGE(OFFSET($BH$3,0,0,'Données projet'!$E$11+1,1))-AVERAGE(OFFSET($H$3,0,0,'Données projet'!$E$11+1,1))</f>
        <v>324.86930206492627</v>
      </c>
      <c r="BJ7" s="59">
        <f t="shared" si="38"/>
        <v>317.03005098025352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305.62206963425615</v>
      </c>
      <c r="S8" s="59">
        <f ca="1">AVERAGE(OFFSET($R$3,0,0,'Données projet'!$E$9+1,1))-AVERAGE(OFFSET($H$3,0,0,'Données projet'!$E$9+1,1))</f>
        <v>635.71275911100679</v>
      </c>
      <c r="T8" s="59">
        <f t="shared" si="34"/>
        <v>281.7776857269169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2.7815389668642836</v>
      </c>
      <c r="AK8" s="13">
        <f t="shared" si="35"/>
        <v>1.1379480134288988</v>
      </c>
      <c r="AL8" s="20">
        <f t="shared" si="4"/>
        <v>6.8264398240106265</v>
      </c>
      <c r="AM8" s="59">
        <f t="shared" si="5"/>
        <v>269.60421760178838</v>
      </c>
      <c r="AN8" s="59">
        <f ca="1">AVERAGE(OFFSET($AM$3,0,0,'Données projet'!$E$10+1,1))-AVERAGE(OFFSET($H$3,0,0,'Données projet'!$E$10+1,1))</f>
        <v>459.77940917237572</v>
      </c>
      <c r="AO8" s="59">
        <f t="shared" si="36"/>
        <v>290.39826583283588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2.9110290095979048</v>
      </c>
      <c r="BF8" s="13">
        <f t="shared" si="37"/>
        <v>1.1846323324451606</v>
      </c>
      <c r="BG8" s="20">
        <f t="shared" si="7"/>
        <v>7.133276837391672</v>
      </c>
      <c r="BH8" s="59">
        <f t="shared" si="8"/>
        <v>269.91105461516946</v>
      </c>
      <c r="BI8" s="59">
        <f ca="1">AVERAGE(OFFSET($BH$3,0,0,'Données projet'!$E$11+1,1))-AVERAGE(OFFSET($H$3,0,0,'Données projet'!$E$11+1,1))</f>
        <v>324.86930206492627</v>
      </c>
      <c r="BJ8" s="59">
        <f t="shared" si="38"/>
        <v>317.03005098025352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315.14644622786062</v>
      </c>
      <c r="S9" s="59">
        <f ca="1">AVERAGE(OFFSET($R$3,0,0,'Données projet'!$E$9+1,1))-AVERAGE(OFFSET($H$3,0,0,'Données projet'!$E$9+1,1))</f>
        <v>635.71275911100679</v>
      </c>
      <c r="T9" s="59">
        <f t="shared" si="34"/>
        <v>281.7776857269169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3.4470794344672502</v>
      </c>
      <c r="AK9" s="13">
        <f t="shared" si="35"/>
        <v>1.3754475242842723</v>
      </c>
      <c r="AL9" s="20">
        <f t="shared" si="4"/>
        <v>8.3992344531589023</v>
      </c>
      <c r="AM9" s="59">
        <f t="shared" si="5"/>
        <v>272.3992344531589</v>
      </c>
      <c r="AN9" s="59">
        <f ca="1">AVERAGE(OFFSET($AM$3,0,0,'Données projet'!$E$10+1,1))-AVERAGE(OFFSET($H$3,0,0,'Données projet'!$E$10+1,1))</f>
        <v>459.77940917237572</v>
      </c>
      <c r="AO9" s="59">
        <f t="shared" si="36"/>
        <v>290.39826583283588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3.7033376887623981</v>
      </c>
      <c r="BF9" s="13">
        <f t="shared" si="37"/>
        <v>1.4654166376047331</v>
      </c>
      <c r="BG9" s="20">
        <f t="shared" si="7"/>
        <v>9.002247118422753</v>
      </c>
      <c r="BH9" s="59">
        <f t="shared" si="8"/>
        <v>273.00224711842276</v>
      </c>
      <c r="BI9" s="59">
        <f ca="1">AVERAGE(OFFSET($BH$3,0,0,'Données projet'!$E$11+1,1))-AVERAGE(OFFSET($H$3,0,0,'Données projet'!$E$11+1,1))</f>
        <v>324.86930206492627</v>
      </c>
      <c r="BJ9" s="59">
        <f t="shared" si="38"/>
        <v>317.03005098025352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324.63510166210119</v>
      </c>
      <c r="S10" s="59">
        <f ca="1">AVERAGE(OFFSET($R$3,0,0,'Données projet'!$E$9+1,1))-AVERAGE(OFFSET($H$3,0,0,'Données projet'!$E$9+1,1))</f>
        <v>635.71275911100679</v>
      </c>
      <c r="T10" s="59">
        <f t="shared" si="34"/>
        <v>281.7776857269169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4.2718641619183968</v>
      </c>
      <c r="AK10" s="13">
        <f t="shared" si="35"/>
        <v>1.6625152201453717</v>
      </c>
      <c r="AL10" s="20">
        <f t="shared" si="4"/>
        <v>10.335710757094397</v>
      </c>
      <c r="AM10" s="59">
        <f t="shared" si="5"/>
        <v>275.5579329793166</v>
      </c>
      <c r="AN10" s="59">
        <f ca="1">AVERAGE(OFFSET($AM$3,0,0,'Données projet'!$E$10+1,1))-AVERAGE(OFFSET($H$3,0,0,'Données projet'!$E$10+1,1))</f>
        <v>459.77940917237572</v>
      </c>
      <c r="AO10" s="59">
        <f t="shared" si="36"/>
        <v>290.39826583283588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4.711292808072157</v>
      </c>
      <c r="BF10" s="13">
        <f t="shared" si="37"/>
        <v>1.8127530905190552</v>
      </c>
      <c r="BG10" s="20">
        <f t="shared" si="7"/>
        <v>11.362713273379695</v>
      </c>
      <c r="BH10" s="59">
        <f t="shared" si="8"/>
        <v>276.58493549560194</v>
      </c>
      <c r="BI10" s="59">
        <f ca="1">AVERAGE(OFFSET($BH$3,0,0,'Données projet'!$E$11+1,1))-AVERAGE(OFFSET($H$3,0,0,'Données projet'!$E$11+1,1))</f>
        <v>324.86930206492627</v>
      </c>
      <c r="BJ10" s="59">
        <f t="shared" si="38"/>
        <v>317.03005098025352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334.09372775654765</v>
      </c>
      <c r="S11" s="59">
        <f ca="1">AVERAGE(OFFSET($R$3,0,0,'Données projet'!$E$9+1,1))-AVERAGE(OFFSET($H$3,0,0,'Données projet'!$E$9+1,1))</f>
        <v>635.71275911100679</v>
      </c>
      <c r="T11" s="59">
        <f t="shared" si="34"/>
        <v>281.7776857269169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5.2939956171051046</v>
      </c>
      <c r="AK11" s="13">
        <f t="shared" si="35"/>
        <v>2.0094964063810909</v>
      </c>
      <c r="AL11" s="20">
        <f t="shared" si="4"/>
        <v>12.72024860757179</v>
      </c>
      <c r="AM11" s="59">
        <f t="shared" si="5"/>
        <v>279.16469305201622</v>
      </c>
      <c r="AN11" s="59">
        <f ca="1">AVERAGE(OFFSET($AM$3,0,0,'Données projet'!$E$10+1,1))-AVERAGE(OFFSET($H$3,0,0,'Données projet'!$E$10+1,1))</f>
        <v>459.77940917237572</v>
      </c>
      <c r="AO11" s="59">
        <f t="shared" si="36"/>
        <v>290.39826583283588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5.9935878898502795</v>
      </c>
      <c r="BF11" s="13">
        <f t="shared" si="37"/>
        <v>2.2424160357272664</v>
      </c>
      <c r="BG11" s="20">
        <f t="shared" si="7"/>
        <v>14.344373503714223</v>
      </c>
      <c r="BH11" s="59">
        <f t="shared" si="8"/>
        <v>280.78881794815868</v>
      </c>
      <c r="BI11" s="59">
        <f ca="1">AVERAGE(OFFSET($BH$3,0,0,'Données projet'!$E$11+1,1))-AVERAGE(OFFSET($H$3,0,0,'Données projet'!$E$11+1,1))</f>
        <v>324.86930206492627</v>
      </c>
      <c r="BJ11" s="59">
        <f t="shared" si="38"/>
        <v>317.03005098025352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343.52650807098979</v>
      </c>
      <c r="S12" s="59">
        <f ca="1">AVERAGE(OFFSET($R$3,0,0,'Données projet'!$E$9+1,1))-AVERAGE(OFFSET($H$3,0,0,'Données projet'!$E$9+1,1))</f>
        <v>635.71275911100679</v>
      </c>
      <c r="T12" s="59">
        <f t="shared" si="34"/>
        <v>281.7776857269169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6.560693067857768</v>
      </c>
      <c r="AK12" s="13">
        <f t="shared" si="35"/>
        <v>2.4288955423249754</v>
      </c>
      <c r="AL12" s="20">
        <f t="shared" si="4"/>
        <v>15.65686682940161</v>
      </c>
      <c r="AM12" s="59">
        <f t="shared" si="5"/>
        <v>283.32353349606831</v>
      </c>
      <c r="AN12" s="59">
        <f ca="1">AVERAGE(OFFSET($AM$3,0,0,'Données projet'!$E$10+1,1))-AVERAGE(OFFSET($H$3,0,0,'Données projet'!$E$10+1,1))</f>
        <v>459.77940917237572</v>
      </c>
      <c r="AO12" s="59">
        <f t="shared" si="36"/>
        <v>290.39826583283588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7.6248913529234681</v>
      </c>
      <c r="BF12" s="13">
        <f t="shared" si="37"/>
        <v>2.7739186895259813</v>
      </c>
      <c r="BG12" s="20">
        <f t="shared" si="7"/>
        <v>18.111260823932788</v>
      </c>
      <c r="BH12" s="59">
        <f t="shared" si="8"/>
        <v>285.7779274905995</v>
      </c>
      <c r="BI12" s="59">
        <f ca="1">AVERAGE(OFFSET($BH$3,0,0,'Données projet'!$E$11+1,1))-AVERAGE(OFFSET($H$3,0,0,'Données projet'!$E$11+1,1))</f>
        <v>324.86930206492627</v>
      </c>
      <c r="BJ12" s="59">
        <f t="shared" si="38"/>
        <v>317.03005098025352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352.93664194546818</v>
      </c>
      <c r="S13" s="59">
        <f ca="1">AVERAGE(OFFSET($R$3,0,0,'Données projet'!$E$9+1,1))-AVERAGE(OFFSET($H$3,0,0,'Données projet'!$E$9+1,1))</f>
        <v>635.71275911100679</v>
      </c>
      <c r="T13" s="59">
        <f t="shared" si="34"/>
        <v>281.7776857269169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8.1304739640441639</v>
      </c>
      <c r="AK13" s="13">
        <f t="shared" si="35"/>
        <v>2.9358268752272259</v>
      </c>
      <c r="AL13" s="20">
        <f t="shared" si="4"/>
        <v>19.273807295064337</v>
      </c>
      <c r="AM13" s="59">
        <f t="shared" si="5"/>
        <v>288.16269618395319</v>
      </c>
      <c r="AN13" s="59">
        <f ca="1">AVERAGE(OFFSET($AM$3,0,0,'Données projet'!$E$10+1,1))-AVERAGE(OFFSET($H$3,0,0,'Données projet'!$E$10+1,1))</f>
        <v>459.77940917237572</v>
      </c>
      <c r="AO13" s="59">
        <f t="shared" si="36"/>
        <v>290.39826583283588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9.7001944765574137</v>
      </c>
      <c r="BF13" s="13">
        <f t="shared" si="37"/>
        <v>3.4313993360317685</v>
      </c>
      <c r="BG13" s="20">
        <f t="shared" si="7"/>
        <v>22.870859223592827</v>
      </c>
      <c r="BH13" s="59">
        <f t="shared" si="8"/>
        <v>291.7597481124817</v>
      </c>
      <c r="BI13" s="59">
        <f ca="1">AVERAGE(OFFSET($BH$3,0,0,'Données projet'!$E$11+1,1))-AVERAGE(OFFSET($H$3,0,0,'Données projet'!$E$11+1,1))</f>
        <v>324.86930206492627</v>
      </c>
      <c r="BJ13" s="59">
        <f t="shared" si="38"/>
        <v>317.03005098025352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362.32665182456407</v>
      </c>
      <c r="S14" s="59">
        <f ca="1">AVERAGE(OFFSET($R$3,0,0,'Données projet'!$E$9+1,1))-AVERAGE(OFFSET($H$3,0,0,'Données projet'!$E$9+1,1))</f>
        <v>635.71275911100679</v>
      </c>
      <c r="T14" s="59">
        <f t="shared" si="34"/>
        <v>281.7776857269169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10.075857260242911</v>
      </c>
      <c r="AK14" s="13">
        <f t="shared" si="35"/>
        <v>3.5485591253776776</v>
      </c>
      <c r="AL14" s="20">
        <f t="shared" si="4"/>
        <v>23.729191871622522</v>
      </c>
      <c r="AM14" s="59">
        <f t="shared" si="5"/>
        <v>293.84030298273365</v>
      </c>
      <c r="AN14" s="59">
        <f ca="1">AVERAGE(OFFSET($AM$3,0,0,'Données projet'!$E$10+1,1))-AVERAGE(OFFSET($H$3,0,0,'Données projet'!$E$10+1,1))</f>
        <v>459.77940917237572</v>
      </c>
      <c r="AO14" s="59">
        <f t="shared" si="36"/>
        <v>290.39826583283588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12.340342770518083</v>
      </c>
      <c r="BF14" s="13">
        <f t="shared" si="37"/>
        <v>4.2447175714913801</v>
      </c>
      <c r="BG14" s="20">
        <f t="shared" si="7"/>
        <v>28.885646762333149</v>
      </c>
      <c r="BH14" s="59">
        <f t="shared" si="8"/>
        <v>298.99675787344427</v>
      </c>
      <c r="BI14" s="59">
        <f ca="1">AVERAGE(OFFSET($BH$3,0,0,'Données projet'!$E$11+1,1))-AVERAGE(OFFSET($H$3,0,0,'Données projet'!$E$11+1,1))</f>
        <v>324.86930206492627</v>
      </c>
      <c r="BJ14" s="59">
        <f t="shared" si="38"/>
        <v>317.03005098025352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371.69857522127575</v>
      </c>
      <c r="S15" s="59">
        <f ca="1">AVERAGE(OFFSET($R$3,0,0,'Données projet'!$E$9+1,1))-AVERAGE(OFFSET($H$3,0,0,'Données projet'!$E$9+1,1))</f>
        <v>635.71275911100679</v>
      </c>
      <c r="T15" s="59">
        <f t="shared" si="34"/>
        <v>281.7776857269169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12.486713564025909</v>
      </c>
      <c r="AK15" s="13">
        <f t="shared" si="35"/>
        <v>4.289173851685848</v>
      </c>
      <c r="AL15" s="20">
        <f t="shared" si="4"/>
        <v>29.218003915697977</v>
      </c>
      <c r="AM15" s="59">
        <f t="shared" si="5"/>
        <v>300.55133724903129</v>
      </c>
      <c r="AN15" s="59">
        <f ca="1">AVERAGE(OFFSET($AM$3,0,0,'Données projet'!$E$10+1,1))-AVERAGE(OFFSET($H$3,0,0,'Données projet'!$E$10+1,1))</f>
        <v>459.77940917237572</v>
      </c>
      <c r="AO15" s="59">
        <f t="shared" si="36"/>
        <v>290.39826583283588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15.699072844560465</v>
      </c>
      <c r="BF15" s="13">
        <f t="shared" si="37"/>
        <v>5.250810382962916</v>
      </c>
      <c r="BG15" s="20">
        <f t="shared" si="7"/>
        <v>36.48771328793655</v>
      </c>
      <c r="BH15" s="59">
        <f t="shared" si="8"/>
        <v>307.82104662126989</v>
      </c>
      <c r="BI15" s="59">
        <f ca="1">AVERAGE(OFFSET($BH$3,0,0,'Données projet'!$E$11+1,1))-AVERAGE(OFFSET($H$3,0,0,'Données projet'!$E$11+1,1))</f>
        <v>324.86930206492627</v>
      </c>
      <c r="BJ15" s="59">
        <f t="shared" si="38"/>
        <v>317.03005098025352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381.05409069850413</v>
      </c>
      <c r="S16" s="59">
        <f ca="1">AVERAGE(OFFSET($R$3,0,0,'Données projet'!$E$9+1,1))-AVERAGE(OFFSET($H$3,0,0,'Données projet'!$E$9+1,1))</f>
        <v>635.71275911100679</v>
      </c>
      <c r="T16" s="59">
        <f t="shared" si="34"/>
        <v>281.7776857269169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15.474416876194386</v>
      </c>
      <c r="AK16" s="13">
        <f t="shared" si="35"/>
        <v>5.1843612238044923</v>
      </c>
      <c r="AL16" s="20">
        <f t="shared" si="4"/>
        <v>35.980705190831372</v>
      </c>
      <c r="AM16" s="59">
        <f t="shared" si="5"/>
        <v>308.53626074638692</v>
      </c>
      <c r="AN16" s="59">
        <f ca="1">AVERAGE(OFFSET($AM$3,0,0,'Données projet'!$E$10+1,1))-AVERAGE(OFFSET($H$3,0,0,'Données projet'!$E$10+1,1))</f>
        <v>459.77940917237572</v>
      </c>
      <c r="AO16" s="59">
        <f t="shared" si="36"/>
        <v>290.39826583283588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19.971964536319657</v>
      </c>
      <c r="BF16" s="13">
        <f t="shared" si="37"/>
        <v>6.4953696479137237</v>
      </c>
      <c r="BG16" s="20">
        <f t="shared" si="7"/>
        <v>46.097273704206465</v>
      </c>
      <c r="BH16" s="59">
        <f t="shared" si="8"/>
        <v>318.65282925976203</v>
      </c>
      <c r="BI16" s="59">
        <f ca="1">AVERAGE(OFFSET($BH$3,0,0,'Données projet'!$E$11+1,1))-AVERAGE(OFFSET($H$3,0,0,'Données projet'!$E$11+1,1))</f>
        <v>324.86930206492627</v>
      </c>
      <c r="BJ16" s="59">
        <f t="shared" si="38"/>
        <v>317.03005098025352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390.39460390898455</v>
      </c>
      <c r="S17" s="59">
        <f ca="1">AVERAGE(OFFSET($R$3,0,0,'Données projet'!$E$9+1,1))-AVERAGE(OFFSET($H$3,0,0,'Données projet'!$E$9+1,1))</f>
        <v>635.71275911100679</v>
      </c>
      <c r="T17" s="59">
        <f t="shared" si="34"/>
        <v>281.7776857269169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19.176989720347589</v>
      </c>
      <c r="AK17" s="13">
        <f t="shared" si="35"/>
        <v>6.2663818787208765</v>
      </c>
      <c r="AL17" s="20">
        <f t="shared" si="4"/>
        <v>44.3138722017109</v>
      </c>
      <c r="AM17" s="59">
        <f t="shared" si="5"/>
        <v>318.09164997948869</v>
      </c>
      <c r="AN17" s="59">
        <f ca="1">AVERAGE(OFFSET($AM$3,0,0,'Données projet'!$E$10+1,1))-AVERAGE(OFFSET($H$3,0,0,'Données projet'!$E$10+1,1))</f>
        <v>459.77940917237572</v>
      </c>
      <c r="AO17" s="59">
        <f t="shared" si="36"/>
        <v>290.39826583283588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25.407829582637852</v>
      </c>
      <c r="BF17" s="13">
        <f t="shared" si="37"/>
        <v>8.0349172386667025</v>
      </c>
      <c r="BG17" s="20">
        <f t="shared" si="7"/>
        <v>58.246117380438761</v>
      </c>
      <c r="BH17" s="59">
        <f t="shared" si="8"/>
        <v>332.02389515821653</v>
      </c>
      <c r="BI17" s="59">
        <f ca="1">AVERAGE(OFFSET($BH$3,0,0,'Données projet'!$E$11+1,1))-AVERAGE(OFFSET($H$3,0,0,'Données projet'!$E$11+1,1))</f>
        <v>324.86930206492627</v>
      </c>
      <c r="BJ17" s="59">
        <f t="shared" si="38"/>
        <v>317.03005098025352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399.72130831921697</v>
      </c>
      <c r="S18" s="59">
        <f ca="1">AVERAGE(OFFSET($R$3,0,0,'Données projet'!$E$9+1,1))-AVERAGE(OFFSET($H$3,0,0,'Données projet'!$E$9+1,1))</f>
        <v>635.71275911100679</v>
      </c>
      <c r="T18" s="59">
        <f t="shared" si="34"/>
        <v>281.7776857269169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23.765479350635101</v>
      </c>
      <c r="AK18" s="13">
        <f t="shared" si="35"/>
        <v>7.5742295250687146</v>
      </c>
      <c r="AL18" s="20">
        <f t="shared" si="4"/>
        <v>54.583326291850803</v>
      </c>
      <c r="AM18" s="59">
        <f t="shared" si="5"/>
        <v>329.58332629185082</v>
      </c>
      <c r="AN18" s="59">
        <f ca="1">AVERAGE(OFFSET($AM$3,0,0,'Données projet'!$E$10+1,1))-AVERAGE(OFFSET($H$3,0,0,'Données projet'!$E$10+1,1))</f>
        <v>459.77940917237572</v>
      </c>
      <c r="AO18" s="59">
        <f t="shared" si="36"/>
        <v>290.39826583283588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32.323200000000007</v>
      </c>
      <c r="BF18" s="13">
        <f t="shared" si="37"/>
        <v>9.9393719729191545</v>
      </c>
      <c r="BG18" s="20">
        <f t="shared" si="7"/>
        <v>73.607312852834198</v>
      </c>
      <c r="BH18" s="59">
        <f t="shared" si="8"/>
        <v>348.60731285283418</v>
      </c>
      <c r="BI18" s="59">
        <f ca="1">AVERAGE(OFFSET($BH$3,0,0,'Données projet'!$E$11+1,1))-AVERAGE(OFFSET($H$3,0,0,'Données projet'!$E$11+1,1))</f>
        <v>324.86930206492627</v>
      </c>
      <c r="BJ18" s="59">
        <f t="shared" si="38"/>
        <v>317.03005098025352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0.13250000000000001</v>
      </c>
      <c r="BO18" s="16">
        <f>IF(ISNA(VLOOKUP(A18,'Données projet'!$A$87:$I$107,7,0)),0%,VLOOKUP(A18,'Données projet'!$A$87:$I$107,7,0))</f>
        <v>0.25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1.91184867736707</v>
      </c>
      <c r="BR18" s="21">
        <f>EXP(-LN(2)/2)*BR17+(1-EXP(-LN(2)/2))/(LN(2)/2)*BL18*BO18*VLOOKUP('Données projet'!$B$11,Paramètres!$A$1:$I$89,3,0)*0.475*44/12</f>
        <v>3.0909941722472518</v>
      </c>
      <c r="BS18" s="22">
        <f t="shared" si="9"/>
        <v>5.0028428496143214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409.03522926417997</v>
      </c>
      <c r="S19" s="59">
        <f ca="1">AVERAGE(OFFSET($R$3,0,0,'Données projet'!$E$9+1,1))-AVERAGE(OFFSET($H$3,0,0,'Données projet'!$E$9+1,1))</f>
        <v>635.71275911100679</v>
      </c>
      <c r="T19" s="59">
        <f t="shared" si="34"/>
        <v>281.7776857269169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29.451859598495226</v>
      </c>
      <c r="AK19" s="13">
        <f t="shared" si="35"/>
        <v>9.1550361929319699</v>
      </c>
      <c r="AL19" s="20">
        <f t="shared" si="4"/>
        <v>67.240343503402343</v>
      </c>
      <c r="AM19" s="59">
        <f t="shared" si="5"/>
        <v>343.46256572562459</v>
      </c>
      <c r="AN19" s="59">
        <f ca="1">AVERAGE(OFFSET($AM$3,0,0,'Données projet'!$E$10+1,1))-AVERAGE(OFFSET($H$3,0,0,'Données projet'!$E$10+1,1))</f>
        <v>459.77940917237572</v>
      </c>
      <c r="AO19" s="59">
        <f t="shared" si="36"/>
        <v>290.39826583283588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29.352960000000007</v>
      </c>
      <c r="BF19" s="13">
        <f t="shared" si="37"/>
        <v>9.1278666361046881</v>
      </c>
      <c r="BG19" s="20">
        <f t="shared" si="7"/>
        <v>67.020773057882352</v>
      </c>
      <c r="BH19" s="59">
        <f t="shared" si="8"/>
        <v>343.24299528010459</v>
      </c>
      <c r="BI19" s="59">
        <f ca="1">AVERAGE(OFFSET($BH$3,0,0,'Données projet'!$E$11+1,1))-AVERAGE(OFFSET($H$3,0,0,'Données projet'!$E$11+1,1))</f>
        <v>324.86930206492627</v>
      </c>
      <c r="BJ19" s="59">
        <f t="shared" si="38"/>
        <v>317.03005098025352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1.8595690747447151</v>
      </c>
      <c r="BR19" s="21">
        <f>EXP(-LN(2)/2)*BR18+(1-EXP(-LN(2)/2))/(LN(2)/2)*BL19*BO19*VLOOKUP('Données projet'!$B$11,Paramètres!$A$1:$I$89,3,0)*0.475*44/12</f>
        <v>2.1856629398041312</v>
      </c>
      <c r="BS19" s="22">
        <f t="shared" si="9"/>
        <v>4.0452320145488461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418.33725666796488</v>
      </c>
      <c r="S20" s="59">
        <f ca="1">AVERAGE(OFFSET($R$3,0,0,'Données projet'!$E$9+1,1))-AVERAGE(OFFSET($H$3,0,0,'Données projet'!$E$9+1,1))</f>
        <v>635.71275911100679</v>
      </c>
      <c r="T20" s="59">
        <f t="shared" si="34"/>
        <v>281.7776857269169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36.498823398918525</v>
      </c>
      <c r="AK20" s="13">
        <f t="shared" si="35"/>
        <v>11.065770771335835</v>
      </c>
      <c r="AL20" s="20">
        <f t="shared" si="4"/>
        <v>82.841668179859667</v>
      </c>
      <c r="AM20" s="59">
        <f t="shared" si="5"/>
        <v>360.28611262430411</v>
      </c>
      <c r="AN20" s="59">
        <f ca="1">AVERAGE(OFFSET($AM$3,0,0,'Données projet'!$E$10+1,1))-AVERAGE(OFFSET($H$3,0,0,'Données projet'!$E$10+1,1))</f>
        <v>459.77940917237572</v>
      </c>
      <c r="AO20" s="59">
        <f t="shared" si="36"/>
        <v>290.39826583283588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39.486720000000005</v>
      </c>
      <c r="BF20" s="13">
        <f t="shared" si="37"/>
        <v>11.862499896265861</v>
      </c>
      <c r="BG20" s="20">
        <f t="shared" si="7"/>
        <v>89.433224652663043</v>
      </c>
      <c r="BH20" s="59">
        <f t="shared" si="8"/>
        <v>366.87766909710751</v>
      </c>
      <c r="BI20" s="59">
        <f ca="1">AVERAGE(OFFSET($BH$3,0,0,'Données projet'!$E$11+1,1))-AVERAGE(OFFSET($H$3,0,0,'Données projet'!$E$11+1,1))</f>
        <v>324.86930206492627</v>
      </c>
      <c r="BJ20" s="59">
        <f t="shared" si="38"/>
        <v>317.03005098025352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1.8087190606053334</v>
      </c>
      <c r="BR20" s="21">
        <f>EXP(-LN(2)/2)*BR19+(1-EXP(-LN(2)/2))/(LN(2)/2)*BL20*BO20*VLOOKUP('Données projet'!$B$11,Paramètres!$A$1:$I$89,3,0)*0.475*44/12</f>
        <v>1.5454970861236261</v>
      </c>
      <c r="BS20" s="22">
        <f t="shared" si="9"/>
        <v>3.3542161467289597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427.62816984330391</v>
      </c>
      <c r="S21" s="59">
        <f ca="1">AVERAGE(OFFSET($R$3,0,0,'Données projet'!$E$9+1,1))-AVERAGE(OFFSET($H$3,0,0,'Données projet'!$E$9+1,1))</f>
        <v>635.71275911100679</v>
      </c>
      <c r="T21" s="59">
        <f t="shared" si="34"/>
        <v>281.7776857269169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45.231918380240622</v>
      </c>
      <c r="AK21" s="13">
        <f t="shared" si="35"/>
        <v>13.375292045080878</v>
      </c>
      <c r="AL21" s="20">
        <f t="shared" si="4"/>
        <v>102.07422482410162</v>
      </c>
      <c r="AM21" s="59">
        <f t="shared" si="5"/>
        <v>380.74089149076832</v>
      </c>
      <c r="AN21" s="59">
        <f ca="1">AVERAGE(OFFSET($AM$3,0,0,'Données projet'!$E$10+1,1))-AVERAGE(OFFSET($H$3,0,0,'Données projet'!$E$10+1,1))</f>
        <v>459.77940917237572</v>
      </c>
      <c r="AO21" s="59">
        <f t="shared" si="36"/>
        <v>290.39826583283588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49.620480000000015</v>
      </c>
      <c r="BF21" s="13">
        <f t="shared" si="37"/>
        <v>14.515703547444382</v>
      </c>
      <c r="BG21" s="20">
        <f t="shared" si="7"/>
        <v>111.70385301179901</v>
      </c>
      <c r="BH21" s="59">
        <f t="shared" si="8"/>
        <v>390.37051967846571</v>
      </c>
      <c r="BI21" s="59">
        <f ca="1">AVERAGE(OFFSET($BH$3,0,0,'Données projet'!$E$11+1,1))-AVERAGE(OFFSET($H$3,0,0,'Données projet'!$E$11+1,1))</f>
        <v>324.86930206492627</v>
      </c>
      <c r="BJ21" s="59">
        <f t="shared" si="38"/>
        <v>317.03005098025352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1.7592595427766791</v>
      </c>
      <c r="BR21" s="21">
        <f>EXP(-LN(2)/2)*BR20+(1-EXP(-LN(2)/2))/(LN(2)/2)*BL21*BO21*VLOOKUP('Données projet'!$B$11,Paramètres!$A$1:$I$89,3,0)*0.475*44/12</f>
        <v>1.0928314699020658</v>
      </c>
      <c r="BS21" s="22">
        <f t="shared" si="9"/>
        <v>2.8520910126787449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436.9086566220966</v>
      </c>
      <c r="S22" s="59">
        <f ca="1">AVERAGE(OFFSET($R$3,0,0,'Données projet'!$E$9+1,1))-AVERAGE(OFFSET($H$3,0,0,'Données projet'!$E$9+1,1))</f>
        <v>635.71275911100679</v>
      </c>
      <c r="T22" s="59">
        <f t="shared" si="34"/>
        <v>281.7776857269169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56.054586143655548</v>
      </c>
      <c r="AK22" s="13">
        <f t="shared" si="35"/>
        <v>16.166830217973832</v>
      </c>
      <c r="AL22" s="20">
        <f t="shared" si="4"/>
        <v>125.78563349650449</v>
      </c>
      <c r="AM22" s="59">
        <f t="shared" si="5"/>
        <v>405.67452238539335</v>
      </c>
      <c r="AN22" s="59">
        <f ca="1">AVERAGE(OFFSET($AM$3,0,0,'Données projet'!$E$10+1,1))-AVERAGE(OFFSET($H$3,0,0,'Données projet'!$E$10+1,1))</f>
        <v>459.77940917237572</v>
      </c>
      <c r="AO22" s="59">
        <f t="shared" si="36"/>
        <v>290.39826583283588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59.754240000000017</v>
      </c>
      <c r="BF22" s="13">
        <f t="shared" si="37"/>
        <v>17.106118338764027</v>
      </c>
      <c r="BG22" s="20">
        <f t="shared" si="7"/>
        <v>133.8651241066807</v>
      </c>
      <c r="BH22" s="59">
        <f t="shared" si="8"/>
        <v>413.75401299556955</v>
      </c>
      <c r="BI22" s="59">
        <f ca="1">AVERAGE(OFFSET($BH$3,0,0,'Données projet'!$E$11+1,1))-AVERAGE(OFFSET($H$3,0,0,'Données projet'!$E$11+1,1))</f>
        <v>324.86930206492627</v>
      </c>
      <c r="BJ22" s="59">
        <f t="shared" si="38"/>
        <v>317.03005098025352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1.7111524980640123</v>
      </c>
      <c r="BR22" s="21">
        <f>EXP(-LN(2)/2)*BR21+(1-EXP(-LN(2)/2))/(LN(2)/2)*BL22*BO22*VLOOKUP('Données projet'!$B$11,Paramètres!$A$1:$I$89,3,0)*0.475*44/12</f>
        <v>0.77274854306181318</v>
      </c>
      <c r="BS22" s="22">
        <f t="shared" si="9"/>
        <v>2.4839010411258253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446.17932834356225</v>
      </c>
      <c r="S23" s="59">
        <f ca="1">AVERAGE(OFFSET($R$3,0,0,'Données projet'!$E$9+1,1))-AVERAGE(OFFSET($H$3,0,0,'Données projet'!$E$9+1,1))</f>
        <v>635.71275911100679</v>
      </c>
      <c r="T23" s="59">
        <f t="shared" si="34"/>
        <v>281.7776857269169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69.466800000000006</v>
      </c>
      <c r="AK23" s="13">
        <f t="shared" si="35"/>
        <v>19.540986351241298</v>
      </c>
      <c r="AL23" s="20">
        <f t="shared" si="4"/>
        <v>155.02189456174526</v>
      </c>
      <c r="AM23" s="59">
        <f t="shared" si="5"/>
        <v>436.13300567285637</v>
      </c>
      <c r="AN23" s="59">
        <f ca="1">AVERAGE(OFFSET($AM$3,0,0,'Données projet'!$E$10+1,1))-AVERAGE(OFFSET($H$3,0,0,'Données projet'!$E$10+1,1))</f>
        <v>459.77940917237572</v>
      </c>
      <c r="AO23" s="59">
        <f t="shared" si="36"/>
        <v>290.39826583283588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0.67584623729566362</v>
      </c>
      <c r="AW23" s="21">
        <f>EXP(-LN(2)/2)*AW22+(1-EXP(-LN(2)/2))/(LN(2)/2)*AQ23*AT23*VLOOKUP('Données projet'!$B$10,Paramètres!$A$1:$I$89,3,0)*0.475*44/12</f>
        <v>1.3467903179077314</v>
      </c>
      <c r="AX23" s="21">
        <f t="shared" si="6"/>
        <v>2.0226365552033951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69.888000000000005</v>
      </c>
      <c r="BF23" s="13">
        <f t="shared" si="37"/>
        <v>19.645641432461961</v>
      </c>
      <c r="BG23" s="20">
        <f t="shared" si="7"/>
        <v>155.93775882820458</v>
      </c>
      <c r="BH23" s="59">
        <f t="shared" si="8"/>
        <v>437.04886993931575</v>
      </c>
      <c r="BI23" s="59">
        <f ca="1">AVERAGE(OFFSET($BH$3,0,0,'Données projet'!$E$11+1,1))-AVERAGE(OFFSET($H$3,0,0,'Données projet'!$E$11+1,1))</f>
        <v>324.86930206492627</v>
      </c>
      <c r="BJ23" s="59">
        <f t="shared" si="38"/>
        <v>317.03005098025352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5.2331451407707181</v>
      </c>
      <c r="BR23" s="21">
        <f>EXP(-LN(2)/2)*BR22+(1-EXP(-LN(2)/2))/(LN(2)/2)*BL23*BO23*VLOOKUP('Données projet'!$B$11,Paramètres!$A$1:$I$89,3,0)*0.475*44/12</f>
        <v>6.3162715231459039</v>
      </c>
      <c r="BS23" s="22">
        <f t="shared" si="9"/>
        <v>11.549416663916622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455.44073175957362</v>
      </c>
      <c r="S24" s="59">
        <f ca="1">AVERAGE(OFFSET($R$3,0,0,'Données projet'!$E$9+1,1))-AVERAGE(OFFSET($H$3,0,0,'Données projet'!$E$9+1,1))</f>
        <v>635.71275911100679</v>
      </c>
      <c r="T24" s="59">
        <f t="shared" si="34"/>
        <v>281.7776857269169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70.608720000000005</v>
      </c>
      <c r="AK24" s="13">
        <f t="shared" si="35"/>
        <v>19.824547941295929</v>
      </c>
      <c r="AL24" s="20">
        <f t="shared" si="4"/>
        <v>157.50460833109042</v>
      </c>
      <c r="AM24" s="59">
        <f t="shared" si="5"/>
        <v>439.83794166442374</v>
      </c>
      <c r="AN24" s="59">
        <f ca="1">AVERAGE(OFFSET($AM$3,0,0,'Données projet'!$E$10+1,1))-AVERAGE(OFFSET($H$3,0,0,'Données projet'!$E$10+1,1))</f>
        <v>459.77940917237572</v>
      </c>
      <c r="AO24" s="59">
        <f t="shared" si="36"/>
        <v>290.39826583283588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0.65736518639560471</v>
      </c>
      <c r="AW24" s="21">
        <f>EXP(-LN(2)/2)*AW23+(1-EXP(-LN(2)/2))/(LN(2)/2)*AQ24*AT24*VLOOKUP('Données projet'!$B$10,Paramètres!$A$1:$I$89,3,0)*0.475*44/12</f>
        <v>0.95232456662894305</v>
      </c>
      <c r="AX24" s="21">
        <f t="shared" si="6"/>
        <v>1.6096897530245478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56.434560000000005</v>
      </c>
      <c r="BF24" s="13">
        <f t="shared" si="37"/>
        <v>16.26362505907256</v>
      </c>
      <c r="BG24" s="20">
        <f t="shared" si="7"/>
        <v>126.61600564455136</v>
      </c>
      <c r="BH24" s="59">
        <f t="shared" si="8"/>
        <v>408.94933897788468</v>
      </c>
      <c r="BI24" s="59">
        <f ca="1">AVERAGE(OFFSET($BH$3,0,0,'Données projet'!$E$11+1,1))-AVERAGE(OFFSET($H$3,0,0,'Données projet'!$E$11+1,1))</f>
        <v>324.86930206492627</v>
      </c>
      <c r="BJ24" s="59">
        <f t="shared" si="38"/>
        <v>317.03005098025352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5.0900445116972008</v>
      </c>
      <c r="BR24" s="21">
        <f>EXP(-LN(2)/2)*BR23+(1-EXP(-LN(2)/2))/(LN(2)/2)*BL24*BO24*VLOOKUP('Données projet'!$B$11,Paramètres!$A$1:$I$89,3,0)*0.475*44/12</f>
        <v>4.4662784258319519</v>
      </c>
      <c r="BS24" s="22">
        <f t="shared" si="9"/>
        <v>9.5563229375291527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464.69335860805768</v>
      </c>
      <c r="S25" s="59">
        <f ca="1">AVERAGE(OFFSET($R$3,0,0,'Données projet'!$E$9+1,1))-AVERAGE(OFFSET($H$3,0,0,'Données projet'!$E$9+1,1))</f>
        <v>635.71275911100679</v>
      </c>
      <c r="T25" s="59">
        <f t="shared" si="34"/>
        <v>281.7776857269169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77.460240000000013</v>
      </c>
      <c r="AK25" s="13">
        <f t="shared" si="35"/>
        <v>21.515038439826668</v>
      </c>
      <c r="AL25" s="20">
        <f t="shared" si="4"/>
        <v>172.3819432826981</v>
      </c>
      <c r="AM25" s="59">
        <f t="shared" si="5"/>
        <v>455.93749883825365</v>
      </c>
      <c r="AN25" s="59">
        <f ca="1">AVERAGE(OFFSET($AM$3,0,0,'Données projet'!$E$10+1,1))-AVERAGE(OFFSET($H$3,0,0,'Données projet'!$E$10+1,1))</f>
        <v>459.77940917237572</v>
      </c>
      <c r="AO25" s="59">
        <f t="shared" si="36"/>
        <v>290.39826583283588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0.63938950080428414</v>
      </c>
      <c r="AW25" s="21">
        <f>EXP(-LN(2)/2)*AW24+(1-EXP(-LN(2)/2))/(LN(2)/2)*AQ25*AT25*VLOOKUP('Données projet'!$B$10,Paramètres!$A$1:$I$89,3,0)*0.475*44/12</f>
        <v>0.67339515895386581</v>
      </c>
      <c r="AX25" s="21">
        <f t="shared" si="6"/>
        <v>1.3127846597581501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67.441919999999996</v>
      </c>
      <c r="BF25" s="13">
        <f t="shared" si="37"/>
        <v>19.036826299015036</v>
      </c>
      <c r="BG25" s="20">
        <f t="shared" si="7"/>
        <v>150.61714980411784</v>
      </c>
      <c r="BH25" s="59">
        <f t="shared" si="8"/>
        <v>434.17270535967339</v>
      </c>
      <c r="BI25" s="59">
        <f ca="1">AVERAGE(OFFSET($BH$3,0,0,'Données projet'!$E$11+1,1))-AVERAGE(OFFSET($H$3,0,0,'Données projet'!$E$11+1,1))</f>
        <v>324.86930206492627</v>
      </c>
      <c r="BJ25" s="59">
        <f t="shared" si="38"/>
        <v>317.03005098025352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4.9508569768510338</v>
      </c>
      <c r="BR25" s="21">
        <f>EXP(-LN(2)/2)*BR24+(1-EXP(-LN(2)/2))/(LN(2)/2)*BL25*BO25*VLOOKUP('Données projet'!$B$11,Paramètres!$A$1:$I$89,3,0)*0.475*44/12</f>
        <v>3.1581357615729519</v>
      </c>
      <c r="BS25" s="22">
        <f t="shared" si="9"/>
        <v>8.1089927384239857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473.93765339657404</v>
      </c>
      <c r="S26" s="59">
        <f ca="1">AVERAGE(OFFSET($R$3,0,0,'Données projet'!$E$9+1,1))-AVERAGE(OFFSET($H$3,0,0,'Données projet'!$E$9+1,1))</f>
        <v>635.71275911100679</v>
      </c>
      <c r="T26" s="59">
        <f t="shared" si="34"/>
        <v>281.7776857269169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84.311760000000007</v>
      </c>
      <c r="AK26" s="13">
        <f t="shared" si="35"/>
        <v>23.188189391515806</v>
      </c>
      <c r="AL26" s="20">
        <f t="shared" si="4"/>
        <v>187.22907852355672</v>
      </c>
      <c r="AM26" s="59">
        <f t="shared" si="5"/>
        <v>472.00685630133449</v>
      </c>
      <c r="AN26" s="59">
        <f ca="1">AVERAGE(OFFSET($AM$3,0,0,'Données projet'!$E$10+1,1))-AVERAGE(OFFSET($H$3,0,0,'Données projet'!$E$10+1,1))</f>
        <v>459.77940917237572</v>
      </c>
      <c r="AO26" s="59">
        <f t="shared" si="36"/>
        <v>290.39826583283588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0.62190536128075846</v>
      </c>
      <c r="AW26" s="21">
        <f>EXP(-LN(2)/2)*AW25+(1-EXP(-LN(2)/2))/(LN(2)/2)*AQ26*AT26*VLOOKUP('Données projet'!$B$10,Paramètres!$A$1:$I$89,3,0)*0.475*44/12</f>
        <v>0.47616228331447163</v>
      </c>
      <c r="AX26" s="21">
        <f t="shared" si="6"/>
        <v>1.09806764459523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78.449280000000002</v>
      </c>
      <c r="BF26" s="13">
        <f t="shared" si="37"/>
        <v>21.757594161482565</v>
      </c>
      <c r="BG26" s="20">
        <f t="shared" si="7"/>
        <v>174.52697249791549</v>
      </c>
      <c r="BH26" s="59">
        <f t="shared" si="8"/>
        <v>459.30475027569327</v>
      </c>
      <c r="BI26" s="59">
        <f ca="1">AVERAGE(OFFSET($BH$3,0,0,'Données projet'!$E$11+1,1))-AVERAGE(OFFSET($H$3,0,0,'Données projet'!$E$11+1,1))</f>
        <v>324.86930206492627</v>
      </c>
      <c r="BJ26" s="59">
        <f t="shared" si="38"/>
        <v>317.03005098025352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4.8154755324647889</v>
      </c>
      <c r="BR26" s="21">
        <f>EXP(-LN(2)/2)*BR25+(1-EXP(-LN(2)/2))/(LN(2)/2)*BL26*BO26*VLOOKUP('Données projet'!$B$11,Paramètres!$A$1:$I$89,3,0)*0.475*44/12</f>
        <v>2.2331392129159759</v>
      </c>
      <c r="BS26" s="22">
        <f t="shared" si="9"/>
        <v>7.0486147453807648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483.17401979403189</v>
      </c>
      <c r="S27" s="59">
        <f ca="1">AVERAGE(OFFSET($R$3,0,0,'Données projet'!$E$9+1,1))-AVERAGE(OFFSET($H$3,0,0,'Données projet'!$E$9+1,1))</f>
        <v>635.71275911100679</v>
      </c>
      <c r="T27" s="59">
        <f t="shared" si="34"/>
        <v>281.7776857269169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91.16328</v>
      </c>
      <c r="AK27" s="13">
        <f t="shared" si="35"/>
        <v>24.84557007760694</v>
      </c>
      <c r="AL27" s="20">
        <f t="shared" si="4"/>
        <v>202.04874721849876</v>
      </c>
      <c r="AM27" s="59">
        <f t="shared" si="5"/>
        <v>488.04874721849876</v>
      </c>
      <c r="AN27" s="59">
        <f ca="1">AVERAGE(OFFSET($AM$3,0,0,'Données projet'!$E$10+1,1))-AVERAGE(OFFSET($H$3,0,0,'Données projet'!$E$10+1,1))</f>
        <v>459.77940917237572</v>
      </c>
      <c r="AO27" s="59">
        <f t="shared" si="36"/>
        <v>290.39826583283588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0.60489932647195455</v>
      </c>
      <c r="AW27" s="21">
        <f>EXP(-LN(2)/2)*AW26+(1-EXP(-LN(2)/2))/(LN(2)/2)*AQ27*AT27*VLOOKUP('Données projet'!$B$10,Paramètres!$A$1:$I$89,3,0)*0.475*44/12</f>
        <v>0.33669757947693296</v>
      </c>
      <c r="AX27" s="21">
        <f t="shared" si="6"/>
        <v>0.94159690594888756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89.456639999999993</v>
      </c>
      <c r="BF27" s="13">
        <f t="shared" si="37"/>
        <v>24.434133496437113</v>
      </c>
      <c r="BG27" s="20">
        <f t="shared" si="7"/>
        <v>198.35976383962796</v>
      </c>
      <c r="BH27" s="59">
        <f t="shared" si="8"/>
        <v>484.35976383962793</v>
      </c>
      <c r="BI27" s="59">
        <f ca="1">AVERAGE(OFFSET($BH$3,0,0,'Données projet'!$E$11+1,1))-AVERAGE(OFFSET($H$3,0,0,'Données projet'!$E$11+1,1))</f>
        <v>324.86930206492627</v>
      </c>
      <c r="BJ27" s="59">
        <f t="shared" si="38"/>
        <v>317.03005098025352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4.6837961007946873</v>
      </c>
      <c r="BR27" s="21">
        <f>EXP(-LN(2)/2)*BR26+(1-EXP(-LN(2)/2))/(LN(2)/2)*BL27*BO27*VLOOKUP('Données projet'!$B$11,Paramètres!$A$1:$I$89,3,0)*0.475*44/12</f>
        <v>1.579067880786476</v>
      </c>
      <c r="BS27" s="22">
        <f t="shared" si="9"/>
        <v>6.2628639815811633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492.40282592710264</v>
      </c>
      <c r="S28" s="59">
        <f ca="1">AVERAGE(OFFSET($R$3,0,0,'Données projet'!$E$9+1,1))-AVERAGE(OFFSET($H$3,0,0,'Données projet'!$E$9+1,1))</f>
        <v>635.71275911100679</v>
      </c>
      <c r="T28" s="59">
        <f t="shared" si="34"/>
        <v>281.7776857269169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98.014800000000008</v>
      </c>
      <c r="AK28" s="13">
        <f t="shared" si="35"/>
        <v>26.488500507827684</v>
      </c>
      <c r="AL28" s="20">
        <f t="shared" si="4"/>
        <v>216.84324838446653</v>
      </c>
      <c r="AM28" s="59">
        <f t="shared" si="5"/>
        <v>504.06547060668879</v>
      </c>
      <c r="AN28" s="59">
        <f ca="1">AVERAGE(OFFSET($AM$3,0,0,'Données projet'!$E$10+1,1))-AVERAGE(OFFSET($H$3,0,0,'Données projet'!$E$10+1,1))</f>
        <v>459.77940917237572</v>
      </c>
      <c r="AO28" s="59">
        <f t="shared" si="36"/>
        <v>290.39826583283588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0.1075</v>
      </c>
      <c r="AT28" s="16">
        <f>IF(ISNA(VLOOKUP(A28,'Données projet'!$A$61:$I$81,7,0)),0%,VLOOKUP(A28,'Données projet'!$A$61:$I$81,7,0))</f>
        <v>0.25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3.74230742995907</v>
      </c>
      <c r="AW28" s="21">
        <f>EXP(-LN(2)/2)*AW27+(1-EXP(-LN(2)/2))/(LN(2)/2)*AQ28*AT28*VLOOKUP('Données projet'!$B$10,Paramètres!$A$1:$I$89,3,0)*0.475*44/12</f>
        <v>6.523102625226648</v>
      </c>
      <c r="AX28" s="21">
        <f t="shared" si="6"/>
        <v>10.265410055185718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100.46399999999998</v>
      </c>
      <c r="BF28" s="13">
        <f t="shared" si="37"/>
        <v>27.072509349827456</v>
      </c>
      <c r="BG28" s="20">
        <f t="shared" si="7"/>
        <v>222.12608711761615</v>
      </c>
      <c r="BH28" s="59">
        <f t="shared" si="8"/>
        <v>509.34830933983835</v>
      </c>
      <c r="BI28" s="59">
        <f ca="1">AVERAGE(OFFSET($BH$3,0,0,'Données projet'!$E$11+1,1))-AVERAGE(OFFSET($H$3,0,0,'Données projet'!$E$11+1,1))</f>
        <v>324.86930206492627</v>
      </c>
      <c r="BJ28" s="59">
        <f t="shared" si="38"/>
        <v>317.03005098025352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0.13250000000000001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8.124501647860189</v>
      </c>
      <c r="BR28" s="21">
        <f>EXP(-LN(2)/2)*BR27+(1-EXP(-LN(2)/2))/(LN(2)/2)*BL28*BO28*VLOOKUP('Données projet'!$B$11,Paramètres!$A$1:$I$89,3,0)*0.475*44/12</f>
        <v>6.8864253946528589</v>
      </c>
      <c r="BS28" s="22">
        <f t="shared" si="9"/>
        <v>15.010927042513048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501.62440880535223</v>
      </c>
      <c r="S29" s="59">
        <f ca="1">AVERAGE(OFFSET($R$3,0,0,'Données projet'!$E$9+1,1))-AVERAGE(OFFSET($H$3,0,0,'Données projet'!$E$9+1,1))</f>
        <v>635.71275911100679</v>
      </c>
      <c r="T29" s="59">
        <f t="shared" si="34"/>
        <v>281.7776857269169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80.124720000000011</v>
      </c>
      <c r="AK29" s="13">
        <f t="shared" si="35"/>
        <v>22.167676051748288</v>
      </c>
      <c r="AL29" s="20">
        <f t="shared" si="4"/>
        <v>178.15925645679496</v>
      </c>
      <c r="AM29" s="59">
        <f t="shared" si="5"/>
        <v>466.60370090123945</v>
      </c>
      <c r="AN29" s="59">
        <f ca="1">AVERAGE(OFFSET($AM$3,0,0,'Données projet'!$E$10+1,1))-AVERAGE(OFFSET($H$3,0,0,'Données projet'!$E$10+1,1))</f>
        <v>459.77940917237572</v>
      </c>
      <c r="AO29" s="59">
        <f t="shared" si="36"/>
        <v>290.39826583283588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3.6399738364874445</v>
      </c>
      <c r="AW29" s="21">
        <f>EXP(-LN(2)/2)*AW28+(1-EXP(-LN(2)/2))/(LN(2)/2)*AQ29*AT29*VLOOKUP('Données projet'!$B$10,Paramètres!$A$1:$I$89,3,0)*0.475*44/12</f>
        <v>4.6125301006735331</v>
      </c>
      <c r="AX29" s="21">
        <f t="shared" si="6"/>
        <v>8.2525039371609772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86.311679999999981</v>
      </c>
      <c r="BF29" s="13">
        <f t="shared" si="37"/>
        <v>23.673536308765939</v>
      </c>
      <c r="BG29" s="20">
        <f t="shared" si="7"/>
        <v>191.55758507110065</v>
      </c>
      <c r="BH29" s="59">
        <f t="shared" si="8"/>
        <v>480.00202951554513</v>
      </c>
      <c r="BI29" s="59">
        <f ca="1">AVERAGE(OFFSET($BH$3,0,0,'Données projet'!$E$11+1,1))-AVERAGE(OFFSET($H$3,0,0,'Données projet'!$E$11+1,1))</f>
        <v>324.86930206492627</v>
      </c>
      <c r="BJ29" s="59">
        <f t="shared" si="38"/>
        <v>317.03005098025352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7.9023367230504791</v>
      </c>
      <c r="BR29" s="21">
        <f>EXP(-LN(2)/2)*BR28+(1-EXP(-LN(2)/2))/(LN(2)/2)*BL29*BO29*VLOOKUP('Données projet'!$B$11,Paramètres!$A$1:$I$89,3,0)*0.475*44/12</f>
        <v>4.8694380946942832</v>
      </c>
      <c r="BS29" s="22">
        <f t="shared" si="9"/>
        <v>12.771774817744763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510.83907804643553</v>
      </c>
      <c r="S30" s="59">
        <f ca="1">AVERAGE(OFFSET($R$3,0,0,'Données projet'!$E$9+1,1))-AVERAGE(OFFSET($H$3,0,0,'Données projet'!$E$9+1,1))</f>
        <v>635.71275911100679</v>
      </c>
      <c r="T30" s="59">
        <f t="shared" si="34"/>
        <v>281.7776857269169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88.879440000000017</v>
      </c>
      <c r="AK30" s="13">
        <f t="shared" si="35"/>
        <v>24.294776159113649</v>
      </c>
      <c r="AL30" s="20">
        <f t="shared" si="4"/>
        <v>197.11175981045631</v>
      </c>
      <c r="AM30" s="59">
        <f t="shared" si="5"/>
        <v>486.77842647712299</v>
      </c>
      <c r="AN30" s="59">
        <f ca="1">AVERAGE(OFFSET($AM$3,0,0,'Données projet'!$E$10+1,1))-AVERAGE(OFFSET($H$3,0,0,'Données projet'!$E$10+1,1))</f>
        <v>459.77940917237572</v>
      </c>
      <c r="AO30" s="59">
        <f t="shared" si="36"/>
        <v>290.39826583283588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3.5404385605107906</v>
      </c>
      <c r="AW30" s="21">
        <f>EXP(-LN(2)/2)*AW29+(1-EXP(-LN(2)/2))/(LN(2)/2)*AQ30*AT30*VLOOKUP('Données projet'!$B$10,Paramètres!$A$1:$I$89,3,0)*0.475*44/12</f>
        <v>3.2615513126133244</v>
      </c>
      <c r="AX30" s="21">
        <f t="shared" si="6"/>
        <v>6.8019898731241151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96.620159999999984</v>
      </c>
      <c r="BF30" s="13">
        <f t="shared" si="37"/>
        <v>26.155193107181663</v>
      </c>
      <c r="BG30" s="20">
        <f t="shared" si="7"/>
        <v>213.83373999500802</v>
      </c>
      <c r="BH30" s="59">
        <f t="shared" si="8"/>
        <v>503.50040666167467</v>
      </c>
      <c r="BI30" s="59">
        <f ca="1">AVERAGE(OFFSET($BH$3,0,0,'Données projet'!$E$11+1,1))-AVERAGE(OFFSET($H$3,0,0,'Données projet'!$E$11+1,1))</f>
        <v>324.86930206492627</v>
      </c>
      <c r="BJ30" s="59">
        <f t="shared" si="38"/>
        <v>317.03005098025352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7.6862469097928363</v>
      </c>
      <c r="BR30" s="21">
        <f>EXP(-LN(2)/2)*BR29+(1-EXP(-LN(2)/2))/(LN(2)/2)*BL30*BO30*VLOOKUP('Données projet'!$B$11,Paramètres!$A$1:$I$89,3,0)*0.475*44/12</f>
        <v>3.4432126973264299</v>
      </c>
      <c r="BS30" s="22">
        <f t="shared" si="9"/>
        <v>11.129459607119266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520.04711903389557</v>
      </c>
      <c r="S31" s="59">
        <f ca="1">AVERAGE(OFFSET($R$3,0,0,'Données projet'!$E$9+1,1))-AVERAGE(OFFSET($H$3,0,0,'Données projet'!$E$9+1,1))</f>
        <v>635.71275911100679</v>
      </c>
      <c r="T31" s="59">
        <f t="shared" si="34"/>
        <v>281.7776857269169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97.634160000000023</v>
      </c>
      <c r="AK31" s="13">
        <f t="shared" si="35"/>
        <v>26.397585802010184</v>
      </c>
      <c r="AL31" s="20">
        <f t="shared" si="4"/>
        <v>216.02195727183445</v>
      </c>
      <c r="AM31" s="59">
        <f t="shared" si="5"/>
        <v>506.91084616072328</v>
      </c>
      <c r="AN31" s="59">
        <f ca="1">AVERAGE(OFFSET($AM$3,0,0,'Données projet'!$E$10+1,1))-AVERAGE(OFFSET($H$3,0,0,'Données projet'!$E$10+1,1))</f>
        <v>459.77940917237572</v>
      </c>
      <c r="AO31" s="59">
        <f t="shared" si="36"/>
        <v>290.39826583283588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3.4436250818900511</v>
      </c>
      <c r="AW31" s="21">
        <f>EXP(-LN(2)/2)*AW30+(1-EXP(-LN(2)/2))/(LN(2)/2)*AQ31*AT31*VLOOKUP('Données projet'!$B$10,Paramètres!$A$1:$I$89,3,0)*0.475*44/12</f>
        <v>2.306265050336767</v>
      </c>
      <c r="AX31" s="21">
        <f t="shared" si="6"/>
        <v>5.7498901322268186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106.92863999999997</v>
      </c>
      <c r="BF31" s="13">
        <f t="shared" si="37"/>
        <v>28.606159868782917</v>
      </c>
      <c r="BG31" s="20">
        <f t="shared" si="7"/>
        <v>236.05644310479684</v>
      </c>
      <c r="BH31" s="59">
        <f t="shared" si="8"/>
        <v>526.94533199368573</v>
      </c>
      <c r="BI31" s="59">
        <f ca="1">AVERAGE(OFFSET($BH$3,0,0,'Données projet'!$E$11+1,1))-AVERAGE(OFFSET($H$3,0,0,'Données projet'!$E$11+1,1))</f>
        <v>324.86930206492627</v>
      </c>
      <c r="BJ31" s="59">
        <f t="shared" si="38"/>
        <v>317.03005098025352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7.4760660838423938</v>
      </c>
      <c r="BR31" s="21">
        <f>EXP(-LN(2)/2)*BR30+(1-EXP(-LN(2)/2))/(LN(2)/2)*BL31*BO31*VLOOKUP('Données projet'!$B$11,Paramètres!$A$1:$I$89,3,0)*0.475*44/12</f>
        <v>2.4347190473471421</v>
      </c>
      <c r="BS31" s="22">
        <f t="shared" si="9"/>
        <v>9.9107851311895363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529.24879561117245</v>
      </c>
      <c r="S32" s="59">
        <f ca="1">AVERAGE(OFFSET($R$3,0,0,'Données projet'!$E$9+1,1))-AVERAGE(OFFSET($H$3,0,0,'Données projet'!$E$9+1,1))</f>
        <v>635.71275911100679</v>
      </c>
      <c r="T32" s="59">
        <f t="shared" si="34"/>
        <v>281.7776857269169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106.38888000000001</v>
      </c>
      <c r="AK32" s="13">
        <f t="shared" si="35"/>
        <v>28.478530760975403</v>
      </c>
      <c r="AL32" s="20">
        <f t="shared" si="4"/>
        <v>234.89407374203219</v>
      </c>
      <c r="AM32" s="59">
        <f t="shared" si="5"/>
        <v>527.00518485314331</v>
      </c>
      <c r="AN32" s="59">
        <f ca="1">AVERAGE(OFFSET($AM$3,0,0,'Données projet'!$E$10+1,1))-AVERAGE(OFFSET($H$3,0,0,'Données projet'!$E$10+1,1))</f>
        <v>459.77940917237572</v>
      </c>
      <c r="AO32" s="59">
        <f t="shared" si="36"/>
        <v>290.39826583283588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3.349458972933395</v>
      </c>
      <c r="AW32" s="21">
        <f>EXP(-LN(2)/2)*AW31+(1-EXP(-LN(2)/2))/(LN(2)/2)*AQ32*AT32*VLOOKUP('Données projet'!$B$10,Paramètres!$A$1:$I$89,3,0)*0.475*44/12</f>
        <v>1.6307756563066624</v>
      </c>
      <c r="AX32" s="21">
        <f t="shared" si="6"/>
        <v>4.9802346292400577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117.23711999999999</v>
      </c>
      <c r="BF32" s="13">
        <f t="shared" si="37"/>
        <v>31.029731926851227</v>
      </c>
      <c r="BG32" s="20">
        <f t="shared" si="7"/>
        <v>258.23143377259919</v>
      </c>
      <c r="BH32" s="59">
        <f t="shared" si="8"/>
        <v>550.34254488371039</v>
      </c>
      <c r="BI32" s="59">
        <f ca="1">AVERAGE(OFFSET($BH$3,0,0,'Données projet'!$E$11+1,1))-AVERAGE(OFFSET($H$3,0,0,'Données projet'!$E$11+1,1))</f>
        <v>324.86930206492627</v>
      </c>
      <c r="BJ32" s="59">
        <f t="shared" si="38"/>
        <v>317.03005098025352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7.2716326636304949</v>
      </c>
      <c r="BR32" s="21">
        <f>EXP(-LN(2)/2)*BR31+(1-EXP(-LN(2)/2))/(LN(2)/2)*BL32*BO32*VLOOKUP('Données projet'!$B$11,Paramètres!$A$1:$I$89,3,0)*0.475*44/12</f>
        <v>1.7216063486632152</v>
      </c>
      <c r="BS32" s="22">
        <f t="shared" si="9"/>
        <v>8.99323901229371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538.44435239358359</v>
      </c>
      <c r="S33" s="59">
        <f ca="1">AVERAGE(OFFSET($R$3,0,0,'Données projet'!$E$9+1,1))-AVERAGE(OFFSET($H$3,0,0,'Données projet'!$E$9+1,1))</f>
        <v>635.71275911100679</v>
      </c>
      <c r="T33" s="59">
        <f t="shared" si="34"/>
        <v>281.7776857269169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115.14360000000003</v>
      </c>
      <c r="AK33" s="13">
        <f t="shared" si="35"/>
        <v>30.539614832250251</v>
      </c>
      <c r="AL33" s="20">
        <f t="shared" si="4"/>
        <v>253.73159916616927</v>
      </c>
      <c r="AM33" s="59">
        <f t="shared" si="5"/>
        <v>547.06493249950256</v>
      </c>
      <c r="AN33" s="59">
        <f ca="1">AVERAGE(OFFSET($AM$3,0,0,'Données projet'!$E$10+1,1))-AVERAGE(OFFSET($H$3,0,0,'Données projet'!$E$10+1,1))</f>
        <v>459.77940917237572</v>
      </c>
      <c r="AO33" s="59">
        <f t="shared" si="36"/>
        <v>290.39826583283588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6.4118169485579033</v>
      </c>
      <c r="AW33" s="21">
        <f>EXP(-LN(2)/2)*AW32+(1-EXP(-LN(2)/2))/(LN(2)/2)*AQ33*AT33*VLOOKUP('Données projet'!$B$10,Paramètres!$A$1:$I$89,3,0)*0.475*44/12</f>
        <v>7.4381540087377962</v>
      </c>
      <c r="AX33" s="21">
        <f t="shared" si="6"/>
        <v>13.849970957295699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127.54559999999999</v>
      </c>
      <c r="BF33" s="13">
        <f t="shared" si="37"/>
        <v>33.428591950384806</v>
      </c>
      <c r="BG33" s="20">
        <f t="shared" si="7"/>
        <v>280.36338431358689</v>
      </c>
      <c r="BH33" s="59">
        <f t="shared" si="8"/>
        <v>573.69671764692021</v>
      </c>
      <c r="BI33" s="59">
        <f ca="1">AVERAGE(OFFSET($BH$3,0,0,'Données projet'!$E$11+1,1))-AVERAGE(OFFSET($H$3,0,0,'Données projet'!$E$11+1,1))</f>
        <v>324.86930206492627</v>
      </c>
      <c r="BJ33" s="59">
        <f t="shared" si="38"/>
        <v>317.03005098025352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0.13250000000000001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10.641573683796842</v>
      </c>
      <c r="BR33" s="21">
        <f>EXP(-LN(2)/2)*BR32+(1-EXP(-LN(2)/2))/(LN(2)/2)*BL33*BO33*VLOOKUP('Données projet'!$B$11,Paramètres!$A$1:$I$89,3,0)*0.475*44/12</f>
        <v>6.9872153118684421</v>
      </c>
      <c r="BS33" s="22">
        <f t="shared" si="9"/>
        <v>17.628788995665285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546.41179454115968</v>
      </c>
      <c r="S34" s="59">
        <f ca="1">AVERAGE(OFFSET($R$3,0,0,'Données projet'!$E$9+1,1))-AVERAGE(OFFSET($H$3,0,0,'Données projet'!$E$9+1,1))</f>
        <v>635.71275911100679</v>
      </c>
      <c r="T34" s="59">
        <f t="shared" si="34"/>
        <v>281.7776857269169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98.77608000000005</v>
      </c>
      <c r="AK34" s="13">
        <f t="shared" si="35"/>
        <v>26.670206833473124</v>
      </c>
      <c r="AL34" s="20">
        <f t="shared" si="4"/>
        <v>218.48561623496576</v>
      </c>
      <c r="AM34" s="59">
        <f t="shared" si="5"/>
        <v>511.8189495682991</v>
      </c>
      <c r="AN34" s="59">
        <f ca="1">AVERAGE(OFFSET($AM$3,0,0,'Données projet'!$E$10+1,1))-AVERAGE(OFFSET($H$3,0,0,'Données projet'!$E$10+1,1))</f>
        <v>459.77940917237572</v>
      </c>
      <c r="AO34" s="59">
        <f t="shared" si="36"/>
        <v>290.39826583283588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6.2364854769167888</v>
      </c>
      <c r="AW34" s="21">
        <f>EXP(-LN(2)/2)*AW33+(1-EXP(-LN(2)/2))/(LN(2)/2)*AQ34*AT34*VLOOKUP('Données projet'!$B$10,Paramètres!$A$1:$I$89,3,0)*0.475*44/12</f>
        <v>5.2595691390883985</v>
      </c>
      <c r="AX34" s="21">
        <f t="shared" si="6"/>
        <v>11.496054616005187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112.51968000000001</v>
      </c>
      <c r="BF34" s="13">
        <f t="shared" si="37"/>
        <v>29.923856072189899</v>
      </c>
      <c r="BG34" s="20">
        <f t="shared" si="7"/>
        <v>248.08915865906408</v>
      </c>
      <c r="BH34" s="59">
        <f t="shared" si="8"/>
        <v>541.42249199239745</v>
      </c>
      <c r="BI34" s="59">
        <f ca="1">AVERAGE(OFFSET($BH$3,0,0,'Données projet'!$E$11+1,1))-AVERAGE(OFFSET($H$3,0,0,'Données projet'!$E$11+1,1))</f>
        <v>324.86930206492627</v>
      </c>
      <c r="BJ34" s="59">
        <f t="shared" si="38"/>
        <v>317.03005098025352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10.350579291797379</v>
      </c>
      <c r="BR34" s="21">
        <f>EXP(-LN(2)/2)*BR33+(1-EXP(-LN(2)/2))/(LN(2)/2)*BL34*BO34*VLOOKUP('Données projet'!$B$11,Paramètres!$A$1:$I$89,3,0)*0.475*44/12</f>
        <v>4.9407073286326533</v>
      </c>
      <c r="BS34" s="22">
        <f t="shared" si="9"/>
        <v>15.291286620430032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554.37355615571153</v>
      </c>
      <c r="S35" s="59">
        <f ca="1">AVERAGE(OFFSET($R$3,0,0,'Données projet'!$E$9+1,1))-AVERAGE(OFFSET($H$3,0,0,'Données projet'!$E$9+1,1))</f>
        <v>635.71275911100679</v>
      </c>
      <c r="T35" s="59">
        <f t="shared" si="34"/>
        <v>281.7776857269169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109.05336000000004</v>
      </c>
      <c r="AK35" s="13">
        <f t="shared" si="35"/>
        <v>29.107836736265032</v>
      </c>
      <c r="AL35" s="20">
        <f t="shared" si="4"/>
        <v>240.63075098232832</v>
      </c>
      <c r="AM35" s="59">
        <f t="shared" si="5"/>
        <v>533.96408431566169</v>
      </c>
      <c r="AN35" s="59">
        <f ca="1">AVERAGE(OFFSET($AM$3,0,0,'Données projet'!$E$10+1,1))-AVERAGE(OFFSET($H$3,0,0,'Données projet'!$E$10+1,1))</f>
        <v>459.77940917237572</v>
      </c>
      <c r="AO35" s="59">
        <f t="shared" si="36"/>
        <v>290.39826583283588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6.065948453587982</v>
      </c>
      <c r="AW35" s="21">
        <f>EXP(-LN(2)/2)*AW34+(1-EXP(-LN(2)/2))/(LN(2)/2)*AQ35*AT35*VLOOKUP('Données projet'!$B$10,Paramètres!$A$1:$I$89,3,0)*0.475*44/12</f>
        <v>3.7190770043688985</v>
      </c>
      <c r="AX35" s="21">
        <f t="shared" si="6"/>
        <v>9.7850254579568805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121.95456</v>
      </c>
      <c r="BF35" s="13">
        <f t="shared" si="37"/>
        <v>32.130438767300902</v>
      </c>
      <c r="BG35" s="20">
        <f t="shared" si="7"/>
        <v>268.36470618638242</v>
      </c>
      <c r="BH35" s="59">
        <f t="shared" si="8"/>
        <v>561.69803951971573</v>
      </c>
      <c r="BI35" s="59">
        <f ca="1">AVERAGE(OFFSET($BH$3,0,0,'Données projet'!$E$11+1,1))-AVERAGE(OFFSET($H$3,0,0,'Données projet'!$E$11+1,1))</f>
        <v>324.86930206492627</v>
      </c>
      <c r="BJ35" s="59">
        <f t="shared" si="38"/>
        <v>317.03005098025352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10.067542156749871</v>
      </c>
      <c r="BR35" s="21">
        <f>EXP(-LN(2)/2)*BR34+(1-EXP(-LN(2)/2))/(LN(2)/2)*BL35*BO35*VLOOKUP('Données projet'!$B$11,Paramètres!$A$1:$I$89,3,0)*0.475*44/12</f>
        <v>3.4936076559342215</v>
      </c>
      <c r="BS35" s="22">
        <f t="shared" si="9"/>
        <v>13.561149812684093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562.32983512218527</v>
      </c>
      <c r="S36" s="59">
        <f ca="1">AVERAGE(OFFSET($R$3,0,0,'Données projet'!$E$9+1,1))-AVERAGE(OFFSET($H$3,0,0,'Données projet'!$E$9+1,1))</f>
        <v>635.71275911100679</v>
      </c>
      <c r="T36" s="59">
        <f t="shared" si="34"/>
        <v>281.7776857269169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119.33064000000003</v>
      </c>
      <c r="AK36" s="13">
        <f t="shared" si="35"/>
        <v>31.518831278912842</v>
      </c>
      <c r="AL36" s="20">
        <f t="shared" si="4"/>
        <v>262.72949581077319</v>
      </c>
      <c r="AM36" s="59">
        <f t="shared" si="5"/>
        <v>556.06282914410644</v>
      </c>
      <c r="AN36" s="59">
        <f ca="1">AVERAGE(OFFSET($AM$3,0,0,'Données projet'!$E$10+1,1))-AVERAGE(OFFSET($H$3,0,0,'Données projet'!$E$10+1,1))</f>
        <v>459.77940917237572</v>
      </c>
      <c r="AO36" s="59">
        <f t="shared" si="36"/>
        <v>290.39826583283588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5.9000747741302533</v>
      </c>
      <c r="AW36" s="21">
        <f>EXP(-LN(2)/2)*AW35+(1-EXP(-LN(2)/2))/(LN(2)/2)*AQ36*AT36*VLOOKUP('Données projet'!$B$10,Paramètres!$A$1:$I$89,3,0)*0.475*44/12</f>
        <v>2.6297845695441997</v>
      </c>
      <c r="AX36" s="21">
        <f t="shared" si="6"/>
        <v>8.5298593436744525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131.38944000000004</v>
      </c>
      <c r="BF36" s="13">
        <f t="shared" si="37"/>
        <v>34.317219199328761</v>
      </c>
      <c r="BG36" s="20">
        <f t="shared" si="7"/>
        <v>288.60576477216426</v>
      </c>
      <c r="BH36" s="59">
        <f t="shared" si="8"/>
        <v>581.93909810549758</v>
      </c>
      <c r="BI36" s="59">
        <f ca="1">AVERAGE(OFFSET($BH$3,0,0,'Données projet'!$E$11+1,1))-AVERAGE(OFFSET($H$3,0,0,'Données projet'!$E$11+1,1))</f>
        <v>324.86930206492627</v>
      </c>
      <c r="BJ36" s="59">
        <f t="shared" si="38"/>
        <v>317.03005098025352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9.7922446870445139</v>
      </c>
      <c r="BR36" s="21">
        <f>EXP(-LN(2)/2)*BR35+(1-EXP(-LN(2)/2))/(LN(2)/2)*BL36*BO36*VLOOKUP('Données projet'!$B$11,Paramètres!$A$1:$I$89,3,0)*0.475*44/12</f>
        <v>2.4703536643163271</v>
      </c>
      <c r="BS36" s="22">
        <f t="shared" si="9"/>
        <v>12.262598351360841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570.28081665098216</v>
      </c>
      <c r="S37" s="59">
        <f ca="1">AVERAGE(OFFSET($R$3,0,0,'Données projet'!$E$9+1,1))-AVERAGE(OFFSET($H$3,0,0,'Données projet'!$E$9+1,1))</f>
        <v>635.71275911100679</v>
      </c>
      <c r="T37" s="59">
        <f t="shared" si="34"/>
        <v>281.7776857269169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129.60792000000004</v>
      </c>
      <c r="AK37" s="13">
        <f t="shared" si="35"/>
        <v>33.905745235418173</v>
      </c>
      <c r="AL37" s="20">
        <f t="shared" si="4"/>
        <v>284.78630028501999</v>
      </c>
      <c r="AM37" s="59">
        <f t="shared" si="5"/>
        <v>578.1196336183533</v>
      </c>
      <c r="AN37" s="59">
        <f ca="1">AVERAGE(OFFSET($AM$3,0,0,'Données projet'!$E$10+1,1))-AVERAGE(OFFSET($H$3,0,0,'Données projet'!$E$10+1,1))</f>
        <v>459.77940917237572</v>
      </c>
      <c r="AO37" s="59">
        <f t="shared" si="36"/>
        <v>290.39826583283588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5.738736919160214</v>
      </c>
      <c r="AW37" s="21">
        <f>EXP(-LN(2)/2)*AW36+(1-EXP(-LN(2)/2))/(LN(2)/2)*AQ37*AT37*VLOOKUP('Données projet'!$B$10,Paramètres!$A$1:$I$89,3,0)*0.475*44/12</f>
        <v>1.8595385021844497</v>
      </c>
      <c r="AX37" s="21">
        <f t="shared" si="6"/>
        <v>7.5982754213446633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140.82432000000003</v>
      </c>
      <c r="BF37" s="13">
        <f t="shared" si="37"/>
        <v>36.485781060837802</v>
      </c>
      <c r="BG37" s="20">
        <f t="shared" si="7"/>
        <v>308.81509268095925</v>
      </c>
      <c r="BH37" s="59">
        <f t="shared" si="8"/>
        <v>602.14842601429257</v>
      </c>
      <c r="BI37" s="59">
        <f ca="1">AVERAGE(OFFSET($BH$3,0,0,'Données projet'!$E$11+1,1))-AVERAGE(OFFSET($H$3,0,0,'Données projet'!$E$11+1,1))</f>
        <v>324.86930206492627</v>
      </c>
      <c r="BJ37" s="59">
        <f t="shared" si="38"/>
        <v>317.03005098025352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9.5244752411255149</v>
      </c>
      <c r="BR37" s="21">
        <f>EXP(-LN(2)/2)*BR36+(1-EXP(-LN(2)/2))/(LN(2)/2)*BL37*BO37*VLOOKUP('Données projet'!$B$11,Paramètres!$A$1:$I$89,3,0)*0.475*44/12</f>
        <v>1.746803827967111</v>
      </c>
      <c r="BS37" s="22">
        <f t="shared" si="9"/>
        <v>11.271279069092627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578.22667443838566</v>
      </c>
      <c r="S38" s="59">
        <f ca="1">AVERAGE(OFFSET($R$3,0,0,'Données projet'!$E$9+1,1))-AVERAGE(OFFSET($H$3,0,0,'Données projet'!$E$9+1,1))</f>
        <v>635.71275911100679</v>
      </c>
      <c r="T38" s="59">
        <f t="shared" si="34"/>
        <v>281.7776857269169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139.88520000000005</v>
      </c>
      <c r="AK38" s="13">
        <f t="shared" si="35"/>
        <v>36.270705171602728</v>
      </c>
      <c r="AL38" s="20">
        <f t="shared" si="4"/>
        <v>306.80486817387487</v>
      </c>
      <c r="AM38" s="59">
        <f t="shared" si="5"/>
        <v>600.13820150720812</v>
      </c>
      <c r="AN38" s="59">
        <f ca="1">AVERAGE(OFFSET($AM$3,0,0,'Données projet'!$E$10+1,1))-AVERAGE(OFFSET($H$3,0,0,'Données projet'!$E$10+1,1))</f>
        <v>459.77940917237572</v>
      </c>
      <c r="AO38" s="59">
        <f t="shared" si="36"/>
        <v>290.39826583283588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0.1075</v>
      </c>
      <c r="AT38" s="16">
        <f>IF(ISNA(VLOOKUP(A38,'Données projet'!$A$61:$I$81,7,0)),0%,VLOOKUP(A38,'Données projet'!$A$61:$I$81,7,0))</f>
        <v>0.25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8.7357599636984844</v>
      </c>
      <c r="AW38" s="21">
        <f>EXP(-LN(2)/2)*AW37+(1-EXP(-LN(2)/2))/(LN(2)/2)*AQ38*AT38*VLOOKUP('Données projet'!$B$10,Paramètres!$A$1:$I$89,3,0)*0.475*44/12</f>
        <v>7.5999137683415121</v>
      </c>
      <c r="AX38" s="21">
        <f t="shared" si="6"/>
        <v>16.335673732039997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150.25920000000005</v>
      </c>
      <c r="BF38" s="13">
        <f t="shared" si="37"/>
        <v>38.637483830798729</v>
      </c>
      <c r="BG38" s="20">
        <f t="shared" si="7"/>
        <v>328.99505767197456</v>
      </c>
      <c r="BH38" s="59">
        <f t="shared" si="8"/>
        <v>622.32839100530782</v>
      </c>
      <c r="BI38" s="59">
        <f ca="1">AVERAGE(OFFSET($BH$3,0,0,'Données projet'!$E$11+1,1))-AVERAGE(OFFSET($H$3,0,0,'Données projet'!$E$11+1,1))</f>
        <v>324.86930206492627</v>
      </c>
      <c r="BJ38" s="59">
        <f t="shared" si="38"/>
        <v>317.03005098025352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0.13250000000000001</v>
      </c>
      <c r="BN38" s="16">
        <f>IF(ISNA(VLOOKUP(A38,'Données projet'!$A$87:$I$107,6,0)),0%,VLOOKUP(A38,'Données projet'!$A$87:$I$107,6,0)*VLOOKUP('Données projet'!$B$11,Paramètres!$A$1:$I$89,7,0))</f>
        <v>0.13250000000000001</v>
      </c>
      <c r="BO38" s="16">
        <f>IF(ISNA(VLOOKUP(A38,'Données projet'!$A$87:$I$107,7,0)),0%,VLOOKUP(A38,'Données projet'!$A$87:$I$107,7,0))</f>
        <v>0.25</v>
      </c>
      <c r="BP38" s="21">
        <f>EXP(-LN(2)/35)*BP37+(1-EXP(-LN(2)/35))/(LN(2)/35)*BL38*BM38*VLOOKUP('Données projet'!$B$11,Paramètres!$A$1:$I$89,3,0)*0.475*44/12</f>
        <v>3.5828914064075454</v>
      </c>
      <c r="BQ38" s="21">
        <f>EXP(-LN(2)/25)*BQ37+(1-EXP(-LN(2)/25))/(LN(2)/25)*Calculateur!BL38*Calculateur!BN38*VLOOKUP('Données projet'!$B$11,Paramètres!$A$1:$I$89,3,0)*0.475*44/12</f>
        <v>12.832812162538419</v>
      </c>
      <c r="BR38" s="21">
        <f>EXP(-LN(2)/2)*BR37+(1-EXP(-LN(2)/2))/(LN(2)/2)*BL38*BO38*VLOOKUP('Données projet'!$B$11,Paramètres!$A$1:$I$89,3,0)*0.475*44/12</f>
        <v>7.0050326203530346</v>
      </c>
      <c r="BS38" s="22">
        <f t="shared" si="9"/>
        <v>23.420736189298999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586.16757169064044</v>
      </c>
      <c r="S39" s="59">
        <f ca="1">AVERAGE(OFFSET($R$3,0,0,'Données projet'!$E$9+1,1))-AVERAGE(OFFSET($H$3,0,0,'Données projet'!$E$9+1,1))</f>
        <v>635.71275911100679</v>
      </c>
      <c r="T39" s="59">
        <f t="shared" si="34"/>
        <v>281.7776857269169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123.89832000000004</v>
      </c>
      <c r="AK39" s="13">
        <f t="shared" si="35"/>
        <v>32.58251980094704</v>
      </c>
      <c r="AL39" s="20">
        <f t="shared" si="4"/>
        <v>272.53746265331614</v>
      </c>
      <c r="AM39" s="59">
        <f t="shared" si="5"/>
        <v>565.87079598664945</v>
      </c>
      <c r="AN39" s="59">
        <f ca="1">AVERAGE(OFFSET($AM$3,0,0,'Données projet'!$E$10+1,1))-AVERAGE(OFFSET($H$3,0,0,'Données projet'!$E$10+1,1))</f>
        <v>459.77940917237572</v>
      </c>
      <c r="AO39" s="59">
        <f t="shared" si="36"/>
        <v>290.39826583283588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8.4968801480974996</v>
      </c>
      <c r="AW39" s="21">
        <f>EXP(-LN(2)/2)*AW38+(1-EXP(-LN(2)/2))/(LN(2)/2)*AQ39*AT39*VLOOKUP('Données projet'!$B$10,Paramètres!$A$1:$I$89,3,0)*0.475*44/12</f>
        <v>5.373950562027292</v>
      </c>
      <c r="AX39" s="21">
        <f t="shared" si="6"/>
        <v>13.870830710124793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134.18496000000005</v>
      </c>
      <c r="BF39" s="13">
        <f t="shared" si="37"/>
        <v>34.961590270648216</v>
      </c>
      <c r="BG39" s="20">
        <f t="shared" si="7"/>
        <v>294.59690838804573</v>
      </c>
      <c r="BH39" s="59">
        <f t="shared" si="8"/>
        <v>587.93024172137905</v>
      </c>
      <c r="BI39" s="59">
        <f ca="1">AVERAGE(OFFSET($BH$3,0,0,'Données projet'!$E$11+1,1))-AVERAGE(OFFSET($H$3,0,0,'Données projet'!$E$11+1,1))</f>
        <v>324.86930206492627</v>
      </c>
      <c r="BJ39" s="59">
        <f t="shared" si="38"/>
        <v>317.03005098025352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3.5126330912758661</v>
      </c>
      <c r="BQ39" s="21">
        <f>EXP(-LN(2)/25)*BQ38+(1-EXP(-LN(2)/25))/(LN(2)/25)*Calculateur!BL39*Calculateur!BN39*VLOOKUP('Données projet'!$B$11,Paramètres!$A$1:$I$89,3,0)*0.475*44/12</f>
        <v>12.481898239105544</v>
      </c>
      <c r="BR39" s="21">
        <f>EXP(-LN(2)/2)*BR38+(1-EXP(-LN(2)/2))/(LN(2)/2)*BL39*BO39*VLOOKUP('Données projet'!$B$11,Paramètres!$A$1:$I$89,3,0)*0.475*44/12</f>
        <v>4.9533060682846015</v>
      </c>
      <c r="BS39" s="22">
        <f t="shared" si="9"/>
        <v>20.94783739866601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594.10366203104638</v>
      </c>
      <c r="S40" s="59">
        <f ca="1">AVERAGE(OFFSET($R$3,0,0,'Données projet'!$E$9+1,1))-AVERAGE(OFFSET($H$3,0,0,'Données projet'!$E$9+1,1))</f>
        <v>635.71275911100679</v>
      </c>
      <c r="T40" s="59">
        <f t="shared" si="34"/>
        <v>281.7776857269169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134.55624000000003</v>
      </c>
      <c r="AK40" s="13">
        <f t="shared" si="35"/>
        <v>35.047052600838754</v>
      </c>
      <c r="AL40" s="20">
        <f t="shared" si="4"/>
        <v>295.39240127979423</v>
      </c>
      <c r="AM40" s="59">
        <f t="shared" si="5"/>
        <v>588.72573461312754</v>
      </c>
      <c r="AN40" s="59">
        <f ca="1">AVERAGE(OFFSET($AM$3,0,0,'Données projet'!$E$10+1,1))-AVERAGE(OFFSET($H$3,0,0,'Données projet'!$E$10+1,1))</f>
        <v>459.77940917237572</v>
      </c>
      <c r="AO40" s="59">
        <f t="shared" si="36"/>
        <v>290.39826583283588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8.2645325136162668</v>
      </c>
      <c r="AW40" s="21">
        <f>EXP(-LN(2)/2)*AW39+(1-EXP(-LN(2)/2))/(LN(2)/2)*AQ40*AT40*VLOOKUP('Données projet'!$B$10,Paramètres!$A$1:$I$89,3,0)*0.475*44/12</f>
        <v>3.7999568841707569</v>
      </c>
      <c r="AX40" s="21">
        <f t="shared" si="6"/>
        <v>12.064489397787025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142.57152000000005</v>
      </c>
      <c r="BF40" s="13">
        <f t="shared" si="37"/>
        <v>36.885479122455578</v>
      </c>
      <c r="BG40" s="20">
        <f t="shared" si="7"/>
        <v>312.5542734716102</v>
      </c>
      <c r="BH40" s="59">
        <f t="shared" si="8"/>
        <v>605.88760680494352</v>
      </c>
      <c r="BI40" s="59">
        <f ca="1">AVERAGE(OFFSET($BH$3,0,0,'Données projet'!$E$11+1,1))-AVERAGE(OFFSET($H$3,0,0,'Données projet'!$E$11+1,1))</f>
        <v>324.86930206492627</v>
      </c>
      <c r="BJ40" s="59">
        <f t="shared" si="38"/>
        <v>317.03005098025352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3.4437524988505781</v>
      </c>
      <c r="BQ40" s="21">
        <f>EXP(-LN(2)/25)*BQ39+(1-EXP(-LN(2)/25))/(LN(2)/25)*Calculateur!BL40*Calculateur!BN40*VLOOKUP('Données projet'!$B$11,Paramètres!$A$1:$I$89,3,0)*0.475*44/12</f>
        <v>12.140580075362703</v>
      </c>
      <c r="BR40" s="21">
        <f>EXP(-LN(2)/2)*BR39+(1-EXP(-LN(2)/2))/(LN(2)/2)*BL40*BO40*VLOOKUP('Données projet'!$B$11,Paramètres!$A$1:$I$89,3,0)*0.475*44/12</f>
        <v>3.5025163101765182</v>
      </c>
      <c r="BS40" s="22">
        <f t="shared" si="9"/>
        <v>19.086848884389799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602.03509030623036</v>
      </c>
      <c r="S41" s="59">
        <f ca="1">AVERAGE(OFFSET($R$3,0,0,'Données projet'!$E$9+1,1))-AVERAGE(OFFSET($H$3,0,0,'Données projet'!$E$9+1,1))</f>
        <v>635.71275911100679</v>
      </c>
      <c r="T41" s="59">
        <f t="shared" si="34"/>
        <v>281.7776857269169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145.21416000000002</v>
      </c>
      <c r="AK41" s="13">
        <f t="shared" si="35"/>
        <v>37.488942346268111</v>
      </c>
      <c r="AL41" s="20">
        <f t="shared" si="4"/>
        <v>318.20790325308366</v>
      </c>
      <c r="AM41" s="59">
        <f t="shared" si="5"/>
        <v>611.54123658641697</v>
      </c>
      <c r="AN41" s="59">
        <f ca="1">AVERAGE(OFFSET($AM$3,0,0,'Données projet'!$E$10+1,1))-AVERAGE(OFFSET($H$3,0,0,'Données projet'!$E$10+1,1))</f>
        <v>459.77940917237572</v>
      </c>
      <c r="AO41" s="59">
        <f t="shared" si="36"/>
        <v>290.39826583283588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8.0385384374185538</v>
      </c>
      <c r="AW41" s="21">
        <f>EXP(-LN(2)/2)*AW40+(1-EXP(-LN(2)/2))/(LN(2)/2)*AQ41*AT41*VLOOKUP('Données projet'!$B$10,Paramètres!$A$1:$I$89,3,0)*0.475*44/12</f>
        <v>2.6869752810136465</v>
      </c>
      <c r="AX41" s="21">
        <f t="shared" si="6"/>
        <v>10.7255137184322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150.95808000000002</v>
      </c>
      <c r="BF41" s="13">
        <f t="shared" si="37"/>
        <v>38.796231993724774</v>
      </c>
      <c r="BG41" s="20">
        <f t="shared" si="7"/>
        <v>330.48876005573732</v>
      </c>
      <c r="BH41" s="59">
        <f t="shared" si="8"/>
        <v>623.82209338907069</v>
      </c>
      <c r="BI41" s="59">
        <f ca="1">AVERAGE(OFFSET($BH$3,0,0,'Données projet'!$E$11+1,1))-AVERAGE(OFFSET($H$3,0,0,'Données projet'!$E$11+1,1))</f>
        <v>324.86930206492627</v>
      </c>
      <c r="BJ41" s="59">
        <f t="shared" si="38"/>
        <v>317.03005098025352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3.376222612829737</v>
      </c>
      <c r="BQ41" s="21">
        <f>EXP(-LN(2)/25)*BQ40+(1-EXP(-LN(2)/25))/(LN(2)/25)*Calculateur!BL41*Calculateur!BN41*VLOOKUP('Données projet'!$B$11,Paramètres!$A$1:$I$89,3,0)*0.475*44/12</f>
        <v>11.80859527475655</v>
      </c>
      <c r="BR41" s="21">
        <f>EXP(-LN(2)/2)*BR40+(1-EXP(-LN(2)/2))/(LN(2)/2)*BL41*BO41*VLOOKUP('Données projet'!$B$11,Paramètres!$A$1:$I$89,3,0)*0.475*44/12</f>
        <v>2.4766530341423012</v>
      </c>
      <c r="BS41" s="22">
        <f t="shared" si="9"/>
        <v>17.66147092172859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609.96199330516015</v>
      </c>
      <c r="S42" s="59">
        <f ca="1">AVERAGE(OFFSET($R$3,0,0,'Données projet'!$E$9+1,1))-AVERAGE(OFFSET($H$3,0,0,'Données projet'!$E$9+1,1))</f>
        <v>635.71275911100679</v>
      </c>
      <c r="T42" s="59">
        <f t="shared" si="34"/>
        <v>281.7776857269169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155.87208000000001</v>
      </c>
      <c r="AK42" s="13">
        <f t="shared" si="35"/>
        <v>39.910039898694805</v>
      </c>
      <c r="AL42" s="20">
        <f t="shared" si="4"/>
        <v>340.98719215689346</v>
      </c>
      <c r="AM42" s="59">
        <f t="shared" si="5"/>
        <v>634.32052549022683</v>
      </c>
      <c r="AN42" s="59">
        <f ca="1">AVERAGE(OFFSET($AM$3,0,0,'Données projet'!$E$10+1,1))-AVERAGE(OFFSET($H$3,0,0,'Données projet'!$E$10+1,1))</f>
        <v>459.77940917237572</v>
      </c>
      <c r="AO42" s="59">
        <f t="shared" si="36"/>
        <v>290.39826583283588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7.8187241811189789</v>
      </c>
      <c r="AW42" s="21">
        <f>EXP(-LN(2)/2)*AW41+(1-EXP(-LN(2)/2))/(LN(2)/2)*AQ42*AT42*VLOOKUP('Données projet'!$B$10,Paramètres!$A$1:$I$89,3,0)*0.475*44/12</f>
        <v>1.8999784420853787</v>
      </c>
      <c r="AX42" s="21">
        <f t="shared" si="6"/>
        <v>9.7187026232043578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159.34464000000003</v>
      </c>
      <c r="BF42" s="13">
        <f t="shared" si="37"/>
        <v>40.694661837553809</v>
      </c>
      <c r="BG42" s="20">
        <f t="shared" si="7"/>
        <v>348.4017840337396</v>
      </c>
      <c r="BH42" s="59">
        <f t="shared" si="8"/>
        <v>641.73511736707292</v>
      </c>
      <c r="BI42" s="59">
        <f ca="1">AVERAGE(OFFSET($BH$3,0,0,'Données projet'!$E$11+1,1))-AVERAGE(OFFSET($H$3,0,0,'Données projet'!$E$11+1,1))</f>
        <v>324.86930206492627</v>
      </c>
      <c r="BJ42" s="59">
        <f t="shared" si="38"/>
        <v>317.03005098025352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3.3100169466846014</v>
      </c>
      <c r="BQ42" s="21">
        <f>EXP(-LN(2)/25)*BQ41+(1-EXP(-LN(2)/25))/(LN(2)/25)*Calculateur!BL42*Calculateur!BN42*VLOOKUP('Données projet'!$B$11,Paramètres!$A$1:$I$89,3,0)*0.475*44/12</f>
        <v>11.485688615981296</v>
      </c>
      <c r="BR42" s="21">
        <f>EXP(-LN(2)/2)*BR41+(1-EXP(-LN(2)/2))/(LN(2)/2)*BL42*BO42*VLOOKUP('Données projet'!$B$11,Paramètres!$A$1:$I$89,3,0)*0.475*44/12</f>
        <v>1.7512581550882593</v>
      </c>
      <c r="BS42" s="22">
        <f t="shared" si="9"/>
        <v>16.546963717754156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617.88450040233704</v>
      </c>
      <c r="S43" s="59">
        <f ca="1">AVERAGE(OFFSET($R$3,0,0,'Données projet'!$E$9+1,1))-AVERAGE(OFFSET($H$3,0,0,'Données projet'!$E$9+1,1))</f>
        <v>635.71275911100679</v>
      </c>
      <c r="T43" s="59">
        <f t="shared" si="34"/>
        <v>281.7776857269169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166.53</v>
      </c>
      <c r="AK43" s="13">
        <f t="shared" si="35"/>
        <v>42.311928683446922</v>
      </c>
      <c r="AL43" s="20">
        <f t="shared" si="4"/>
        <v>363.73302579033674</v>
      </c>
      <c r="AM43" s="59">
        <f t="shared" si="5"/>
        <v>657.06635912367005</v>
      </c>
      <c r="AN43" s="59">
        <f ca="1">AVERAGE(OFFSET($AM$3,0,0,'Données projet'!$E$10+1,1))-AVERAGE(OFFSET($H$3,0,0,'Données projet'!$E$10+1,1))</f>
        <v>459.77940917237572</v>
      </c>
      <c r="AO43" s="59">
        <f t="shared" si="36"/>
        <v>290.39826583283588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0.1075</v>
      </c>
      <c r="AT43" s="16">
        <f>IF(ISNA(VLOOKUP(A43,'Données projet'!$A$61:$I$81,7,0)),0%,VLOOKUP(A43,'Données projet'!$A$61:$I$81,7,0))</f>
        <v>0.25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10.758869864597211</v>
      </c>
      <c r="AW43" s="21">
        <f>EXP(-LN(2)/2)*AW42+(1-EXP(-LN(2)/2))/(LN(2)/2)*AQ43*AT43*VLOOKUP('Données projet'!$B$10,Paramètres!$A$1:$I$89,3,0)*0.475*44/12</f>
        <v>7.6285091240762357</v>
      </c>
      <c r="AX43" s="21">
        <f t="shared" si="6"/>
        <v>18.387378988673447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167.73120000000003</v>
      </c>
      <c r="BF43" s="13">
        <f t="shared" si="37"/>
        <v>42.581491199832655</v>
      </c>
      <c r="BG43" s="20">
        <f t="shared" si="7"/>
        <v>366.29460383970854</v>
      </c>
      <c r="BH43" s="59">
        <f t="shared" si="8"/>
        <v>659.6279371730418</v>
      </c>
      <c r="BI43" s="59">
        <f ca="1">AVERAGE(OFFSET($BH$3,0,0,'Données projet'!$E$11+1,1))-AVERAGE(OFFSET($H$3,0,0,'Données projet'!$E$11+1,1))</f>
        <v>324.86930206492627</v>
      </c>
      <c r="BJ43" s="59">
        <f t="shared" si="38"/>
        <v>317.03005098025352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0.13250000000000001</v>
      </c>
      <c r="BN43" s="16">
        <f>IF(ISNA(VLOOKUP(A43,'Données projet'!$A$87:$I$107,6,0)),0%,VLOOKUP(A43,'Données projet'!$A$87:$I$107,6,0)*VLOOKUP('Données projet'!$B$11,Paramètres!$A$1:$I$89,7,0))</f>
        <v>0.13250000000000001</v>
      </c>
      <c r="BO43" s="16">
        <f>IF(ISNA(VLOOKUP(A43,'Données projet'!$A$87:$I$107,7,0)),0%,VLOOKUP(A43,'Données projet'!$A$87:$I$107,7,0))</f>
        <v>0.25</v>
      </c>
      <c r="BP43" s="21">
        <f>EXP(-LN(2)/35)*BP42+(1-EXP(-LN(2)/35))/(LN(2)/35)*BL43*BM43*VLOOKUP('Données projet'!$B$11,Paramètres!$A$1:$I$89,3,0)*0.475*44/12</f>
        <v>6.828000939678649</v>
      </c>
      <c r="BQ43" s="21">
        <f>EXP(-LN(2)/25)*BQ42+(1-EXP(-LN(2)/25))/(LN(2)/25)*Calculateur!BL43*Calculateur!BN43*VLOOKUP('Données projet'!$B$11,Paramètres!$A$1:$I$89,3,0)*0.475*44/12</f>
        <v>14.740396054523039</v>
      </c>
      <c r="BR43" s="21">
        <f>EXP(-LN(2)/2)*BR42+(1-EXP(-LN(2)/2))/(LN(2)/2)*BL43*BO43*VLOOKUP('Données projet'!$B$11,Paramètres!$A$1:$I$89,3,0)*0.475*44/12</f>
        <v>7.0081823052660219</v>
      </c>
      <c r="BS43" s="22">
        <f t="shared" si="9"/>
        <v>28.57657929946771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625.80273413486134</v>
      </c>
      <c r="S44" s="59">
        <f ca="1">AVERAGE(OFFSET($R$3,0,0,'Données projet'!$E$9+1,1))-AVERAGE(OFFSET($H$3,0,0,'Données projet'!$E$9+1,1))</f>
        <v>635.71275911100679</v>
      </c>
      <c r="T44" s="59">
        <f t="shared" si="34"/>
        <v>281.7776857269169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150.73344</v>
      </c>
      <c r="AK44" s="13">
        <f t="shared" si="35"/>
        <v>38.745215146763087</v>
      </c>
      <c r="AL44" s="20">
        <f t="shared" si="4"/>
        <v>330.00865771394569</v>
      </c>
      <c r="AM44" s="59">
        <f t="shared" si="5"/>
        <v>623.34199104727895</v>
      </c>
      <c r="AN44" s="59">
        <f ca="1">AVERAGE(OFFSET($AM$3,0,0,'Données projet'!$E$10+1,1))-AVERAGE(OFFSET($H$3,0,0,'Données projet'!$E$10+1,1))</f>
        <v>459.77940917237572</v>
      </c>
      <c r="AO44" s="59">
        <f t="shared" si="36"/>
        <v>290.39826583283588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10.464668002365423</v>
      </c>
      <c r="AW44" s="21">
        <f>EXP(-LN(2)/2)*AW43+(1-EXP(-LN(2)/2))/(LN(2)/2)*AQ44*AT44*VLOOKUP('Données projet'!$B$10,Paramètres!$A$1:$I$89,3,0)*0.475*44/12</f>
        <v>5.3941705319777569</v>
      </c>
      <c r="AX44" s="21">
        <f t="shared" si="6"/>
        <v>15.85883853434318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150.43392</v>
      </c>
      <c r="BF44" s="13">
        <f t="shared" si="37"/>
        <v>38.677178913707927</v>
      </c>
      <c r="BG44" s="20">
        <f t="shared" si="7"/>
        <v>329.36849727470798</v>
      </c>
      <c r="BH44" s="59">
        <f t="shared" si="8"/>
        <v>622.70183060804129</v>
      </c>
      <c r="BI44" s="59">
        <f ca="1">AVERAGE(OFFSET($BH$3,0,0,'Données projet'!$E$11+1,1))-AVERAGE(OFFSET($H$3,0,0,'Données projet'!$E$11+1,1))</f>
        <v>324.86930206492627</v>
      </c>
      <c r="BJ44" s="59">
        <f t="shared" si="38"/>
        <v>317.03005098025352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6.6941080059208966</v>
      </c>
      <c r="BQ44" s="21">
        <f>EXP(-LN(2)/25)*BQ43+(1-EXP(-LN(2)/25))/(LN(2)/25)*Calculateur!BL44*Calculateur!BN44*VLOOKUP('Données projet'!$B$11,Paramètres!$A$1:$I$89,3,0)*0.475*44/12</f>
        <v>14.337319149248367</v>
      </c>
      <c r="BR44" s="21">
        <f>EXP(-LN(2)/2)*BR43+(1-EXP(-LN(2)/2))/(LN(2)/2)*BL44*BO44*VLOOKUP('Données projet'!$B$11,Paramètres!$A$1:$I$89,3,0)*0.475*44/12</f>
        <v>4.9555332318451759</v>
      </c>
      <c r="BS44" s="22">
        <f t="shared" si="9"/>
        <v>25.986960387014442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633.71681072161061</v>
      </c>
      <c r="S45" s="59">
        <f ca="1">AVERAGE(OFFSET($R$3,0,0,'Données projet'!$E$9+1,1))-AVERAGE(OFFSET($H$3,0,0,'Données projet'!$E$9+1,1))</f>
        <v>635.71275911100679</v>
      </c>
      <c r="T45" s="59">
        <f t="shared" si="34"/>
        <v>281.7776857269169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161.58168000000001</v>
      </c>
      <c r="AK45" s="13">
        <f t="shared" si="35"/>
        <v>41.199063244334951</v>
      </c>
      <c r="AL45" s="20">
        <f t="shared" si="4"/>
        <v>353.17646115055004</v>
      </c>
      <c r="AM45" s="59">
        <f t="shared" si="5"/>
        <v>646.5097944838833</v>
      </c>
      <c r="AN45" s="59">
        <f ca="1">AVERAGE(OFFSET($AM$3,0,0,'Données projet'!$E$10+1,1))-AVERAGE(OFFSET($H$3,0,0,'Données projet'!$E$10+1,1))</f>
        <v>459.77940917237572</v>
      </c>
      <c r="AO45" s="59">
        <f t="shared" si="36"/>
        <v>290.39826583283588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10.178511105527768</v>
      </c>
      <c r="AW45" s="21">
        <f>EXP(-LN(2)/2)*AW44+(1-EXP(-LN(2)/2))/(LN(2)/2)*AQ45*AT45*VLOOKUP('Données projet'!$B$10,Paramètres!$A$1:$I$89,3,0)*0.475*44/12</f>
        <v>3.8142545620381187</v>
      </c>
      <c r="AX45" s="21">
        <f t="shared" si="6"/>
        <v>13.992765667565887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157.59744000000001</v>
      </c>
      <c r="BF45" s="13">
        <f t="shared" si="37"/>
        <v>40.300135037830529</v>
      </c>
      <c r="BG45" s="20">
        <f t="shared" si="7"/>
        <v>344.67160985755481</v>
      </c>
      <c r="BH45" s="59">
        <f t="shared" si="8"/>
        <v>638.00494319088807</v>
      </c>
      <c r="BI45" s="59">
        <f ca="1">AVERAGE(OFFSET($BH$3,0,0,'Données projet'!$E$11+1,1))-AVERAGE(OFFSET($H$3,0,0,'Données projet'!$E$11+1,1))</f>
        <v>324.86930206492627</v>
      </c>
      <c r="BJ45" s="59">
        <f t="shared" si="38"/>
        <v>317.03005098025352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6.562840630927508</v>
      </c>
      <c r="BQ45" s="21">
        <f>EXP(-LN(2)/25)*BQ44+(1-EXP(-LN(2)/25))/(LN(2)/25)*Calculateur!BL45*Calculateur!BN45*VLOOKUP('Données projet'!$B$11,Paramètres!$A$1:$I$89,3,0)*0.475*44/12</f>
        <v>13.945264403145325</v>
      </c>
      <c r="BR45" s="21">
        <f>EXP(-LN(2)/2)*BR44+(1-EXP(-LN(2)/2))/(LN(2)/2)*BL45*BO45*VLOOKUP('Données projet'!$B$11,Paramètres!$A$1:$I$89,3,0)*0.475*44/12</f>
        <v>3.5040911526330119</v>
      </c>
      <c r="BS45" s="22">
        <f t="shared" si="9"/>
        <v>24.012196186705847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567.08551362729156</v>
      </c>
      <c r="S46" s="59">
        <f ca="1">AVERAGE(OFFSET($R$3,0,0,'Données projet'!$E$9+1,1))-AVERAGE(OFFSET($H$3,0,0,'Données projet'!$E$9+1,1))</f>
        <v>635.71275911100679</v>
      </c>
      <c r="T46" s="59">
        <f t="shared" si="34"/>
        <v>281.7776857269169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172.42992000000001</v>
      </c>
      <c r="AK46" s="13">
        <f t="shared" si="35"/>
        <v>43.633794490192969</v>
      </c>
      <c r="AL46" s="20">
        <f t="shared" si="4"/>
        <v>376.31096940375278</v>
      </c>
      <c r="AM46" s="59">
        <f t="shared" si="5"/>
        <v>669.64430273708604</v>
      </c>
      <c r="AN46" s="59">
        <f ca="1">AVERAGE(OFFSET($AM$3,0,0,'Données projet'!$E$10+1,1))-AVERAGE(OFFSET($H$3,0,0,'Données projet'!$E$10+1,1))</f>
        <v>459.77940917237572</v>
      </c>
      <c r="AO46" s="59">
        <f t="shared" si="36"/>
        <v>290.39826583283588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9.9001791840824751</v>
      </c>
      <c r="AW46" s="21">
        <f>EXP(-LN(2)/2)*AW45+(1-EXP(-LN(2)/2))/(LN(2)/2)*AQ46*AT46*VLOOKUP('Données projet'!$B$10,Paramètres!$A$1:$I$89,3,0)*0.475*44/12</f>
        <v>2.6970852659888789</v>
      </c>
      <c r="AX46" s="21">
        <f t="shared" si="6"/>
        <v>12.597264450071354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164.76095999999998</v>
      </c>
      <c r="BF46" s="13">
        <f t="shared" si="37"/>
        <v>41.91452380971991</v>
      </c>
      <c r="BG46" s="20">
        <f t="shared" si="7"/>
        <v>359.9598009685954</v>
      </c>
      <c r="BH46" s="59">
        <f t="shared" si="8"/>
        <v>653.29313430192872</v>
      </c>
      <c r="BI46" s="59">
        <f ca="1">AVERAGE(OFFSET($BH$3,0,0,'Données projet'!$E$11+1,1))-AVERAGE(OFFSET($H$3,0,0,'Données projet'!$E$11+1,1))</f>
        <v>324.86930206492627</v>
      </c>
      <c r="BJ46" s="59">
        <f t="shared" si="38"/>
        <v>317.03005098025352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6.4341473290925473</v>
      </c>
      <c r="BQ46" s="21">
        <f>EXP(-LN(2)/25)*BQ45+(1-EXP(-LN(2)/25))/(LN(2)/25)*Calculateur!BL46*Calculateur!BN46*VLOOKUP('Données projet'!$B$11,Paramètres!$A$1:$I$89,3,0)*0.475*44/12</f>
        <v>13.563930414691734</v>
      </c>
      <c r="BR46" s="21">
        <f>EXP(-LN(2)/2)*BR45+(1-EXP(-LN(2)/2))/(LN(2)/2)*BL46*BO46*VLOOKUP('Données projet'!$B$11,Paramètres!$A$1:$I$89,3,0)*0.475*44/12</f>
        <v>2.4777666159225884</v>
      </c>
      <c r="BS46" s="22">
        <f t="shared" si="9"/>
        <v>22.475844359706869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586.70214716038106</v>
      </c>
      <c r="S47" s="59">
        <f ca="1">AVERAGE(OFFSET($R$3,0,0,'Données projet'!$E$9+1,1))-AVERAGE(OFFSET($H$3,0,0,'Données projet'!$E$9+1,1))</f>
        <v>635.71275911100679</v>
      </c>
      <c r="T47" s="59">
        <f t="shared" si="34"/>
        <v>281.7776857269169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183.27816000000001</v>
      </c>
      <c r="AK47" s="13">
        <f t="shared" si="35"/>
        <v>46.050748514194922</v>
      </c>
      <c r="AL47" s="20">
        <f t="shared" si="4"/>
        <v>399.41451566222281</v>
      </c>
      <c r="AM47" s="59">
        <f t="shared" si="5"/>
        <v>692.74784899555607</v>
      </c>
      <c r="AN47" s="59">
        <f ca="1">AVERAGE(OFFSET($AM$3,0,0,'Données projet'!$E$10+1,1))-AVERAGE(OFFSET($H$3,0,0,'Données projet'!$E$10+1,1))</f>
        <v>459.77940917237572</v>
      </c>
      <c r="AO47" s="59">
        <f t="shared" si="36"/>
        <v>290.39826583283588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9.6294582636659438</v>
      </c>
      <c r="AW47" s="21">
        <f>EXP(-LN(2)/2)*AW46+(1-EXP(-LN(2)/2))/(LN(2)/2)*AQ47*AT47*VLOOKUP('Données projet'!$B$10,Paramètres!$A$1:$I$89,3,0)*0.475*44/12</f>
        <v>1.9071272810190596</v>
      </c>
      <c r="AX47" s="21">
        <f t="shared" si="6"/>
        <v>11.536585544685003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171.92447999999999</v>
      </c>
      <c r="BF47" s="13">
        <f t="shared" si="37"/>
        <v>43.520760297647755</v>
      </c>
      <c r="BG47" s="20">
        <f t="shared" si="7"/>
        <v>375.23379351840316</v>
      </c>
      <c r="BH47" s="59">
        <f t="shared" si="8"/>
        <v>668.56712685173648</v>
      </c>
      <c r="BI47" s="59">
        <f ca="1">AVERAGE(OFFSET($BH$3,0,0,'Données projet'!$E$11+1,1))-AVERAGE(OFFSET($H$3,0,0,'Données projet'!$E$11+1,1))</f>
        <v>324.86930206492627</v>
      </c>
      <c r="BJ47" s="59">
        <f t="shared" si="38"/>
        <v>317.03005098025352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6.3079776244114063</v>
      </c>
      <c r="BQ47" s="21">
        <f>EXP(-LN(2)/25)*BQ46+(1-EXP(-LN(2)/25))/(LN(2)/25)*Calculateur!BL47*Calculateur!BN47*VLOOKUP('Données projet'!$B$11,Paramètres!$A$1:$I$89,3,0)*0.475*44/12</f>
        <v>13.193024024205888</v>
      </c>
      <c r="BR47" s="21">
        <f>EXP(-LN(2)/2)*BR46+(1-EXP(-LN(2)/2))/(LN(2)/2)*BL47*BO47*VLOOKUP('Données projet'!$B$11,Paramètres!$A$1:$I$89,3,0)*0.475*44/12</f>
        <v>1.7520455763165061</v>
      </c>
      <c r="BS47" s="22">
        <f t="shared" si="9"/>
        <v>21.253047224933798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606.28950942736401</v>
      </c>
      <c r="S48" s="59">
        <f ca="1">AVERAGE(OFFSET($R$3,0,0,'Données projet'!$E$9+1,1))-AVERAGE(OFFSET($H$3,0,0,'Données projet'!$E$9+1,1))</f>
        <v>635.71275911100679</v>
      </c>
      <c r="T48" s="59">
        <f t="shared" si="34"/>
        <v>281.7776857269169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194.12640000000002</v>
      </c>
      <c r="AK48" s="13">
        <f t="shared" si="35"/>
        <v>48.451097401781084</v>
      </c>
      <c r="AL48" s="20">
        <f t="shared" si="4"/>
        <v>422.48914130810203</v>
      </c>
      <c r="AM48" s="59">
        <f t="shared" si="5"/>
        <v>715.82247464143529</v>
      </c>
      <c r="AN48" s="59">
        <f ca="1">AVERAGE(OFFSET($AM$3,0,0,'Données projet'!$E$10+1,1))-AVERAGE(OFFSET($H$3,0,0,'Données projet'!$E$10+1,1))</f>
        <v>459.77940917237572</v>
      </c>
      <c r="AO48" s="59">
        <f t="shared" si="36"/>
        <v>290.39826583283588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0.1075</v>
      </c>
      <c r="AT48" s="16">
        <f>IF(ISNA(VLOOKUP(A48,'Données projet'!$A$61:$I$81,7,0)),0%,VLOOKUP(A48,'Données projet'!$A$61:$I$81,7,0))</f>
        <v>0.25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12.520089328434562</v>
      </c>
      <c r="AW48" s="21">
        <f>EXP(-LN(2)/2)*AW47+(1-EXP(-LN(2)/2))/(LN(2)/2)*AQ48*AT48*VLOOKUP('Données projet'!$B$10,Paramètres!$A$1:$I$89,3,0)*0.475*44/12</f>
        <v>7.6335641165638517</v>
      </c>
      <c r="AX48" s="21">
        <f t="shared" si="6"/>
        <v>20.153653444998412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179.08799999999997</v>
      </c>
      <c r="BF48" s="13">
        <f t="shared" si="37"/>
        <v>45.119223023956835</v>
      </c>
      <c r="BG48" s="20">
        <f t="shared" si="7"/>
        <v>390.49424676672476</v>
      </c>
      <c r="BH48" s="59">
        <f t="shared" si="8"/>
        <v>683.82758010005807</v>
      </c>
      <c r="BI48" s="59">
        <f ca="1">AVERAGE(OFFSET($BH$3,0,0,'Données projet'!$E$11+1,1))-AVERAGE(OFFSET($H$3,0,0,'Données projet'!$E$11+1,1))</f>
        <v>324.86930206492627</v>
      </c>
      <c r="BJ48" s="59">
        <f t="shared" si="38"/>
        <v>317.03005098025352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0.13250000000000001</v>
      </c>
      <c r="BN48" s="16">
        <f>IF(ISNA(VLOOKUP(A48,'Données projet'!$A$87:$I$107,6,0)),0%,VLOOKUP(A48,'Données projet'!$A$87:$I$107,6,0)*VLOOKUP('Données projet'!$B$11,Paramètres!$A$1:$I$89,7,0))</f>
        <v>0.13250000000000001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8.9994109928604988</v>
      </c>
      <c r="BQ48" s="21">
        <f>EXP(-LN(2)/25)*BQ47+(1-EXP(-LN(2)/25))/(LN(2)/25)*Calculateur!BL48*Calculateur!BN48*VLOOKUP('Données projet'!$B$11,Paramètres!$A$1:$I$89,3,0)*0.475*44/12</f>
        <v>15.636304815278034</v>
      </c>
      <c r="BR48" s="21">
        <f>EXP(-LN(2)/2)*BR47+(1-EXP(-LN(2)/2))/(LN(2)/2)*BL48*BO48*VLOOKUP('Données projet'!$B$11,Paramètres!$A$1:$I$89,3,0)*0.475*44/12</f>
        <v>5.7723414272572642</v>
      </c>
      <c r="BS48" s="22">
        <f t="shared" si="9"/>
        <v>30.408057235395798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625.84968951078758</v>
      </c>
      <c r="S49" s="59">
        <f ca="1">AVERAGE(OFFSET($R$3,0,0,'Données projet'!$E$9+1,1))-AVERAGE(OFFSET($H$3,0,0,'Données projet'!$E$9+1,1))</f>
        <v>635.71275911100679</v>
      </c>
      <c r="T49" s="59">
        <f t="shared" si="34"/>
        <v>281.7776857269169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177.94920000000005</v>
      </c>
      <c r="AK49" s="13">
        <f t="shared" si="35"/>
        <v>44.865617113963758</v>
      </c>
      <c r="AL49" s="20">
        <f t="shared" si="4"/>
        <v>388.06913980682026</v>
      </c>
      <c r="AM49" s="59">
        <f t="shared" si="5"/>
        <v>681.40247314015357</v>
      </c>
      <c r="AN49" s="59">
        <f ca="1">AVERAGE(OFFSET($AM$3,0,0,'Données projet'!$E$10+1,1))-AVERAGE(OFFSET($H$3,0,0,'Données projet'!$E$10+1,1))</f>
        <v>459.77940917237572</v>
      </c>
      <c r="AO49" s="59">
        <f t="shared" si="36"/>
        <v>290.39826583283588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12.177726827345635</v>
      </c>
      <c r="AW49" s="21">
        <f>EXP(-LN(2)/2)*AW48+(1-EXP(-LN(2)/2))/(LN(2)/2)*AQ49*AT49*VLOOKUP('Données projet'!$B$10,Paramètres!$A$1:$I$89,3,0)*0.475*44/12</f>
        <v>5.3977449514445972</v>
      </c>
      <c r="AX49" s="21">
        <f t="shared" si="6"/>
        <v>17.575471778790231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166.15871999999996</v>
      </c>
      <c r="BF49" s="13">
        <f t="shared" si="37"/>
        <v>42.228563636586387</v>
      </c>
      <c r="BG49" s="20">
        <f t="shared" si="7"/>
        <v>362.94118566705453</v>
      </c>
      <c r="BH49" s="59">
        <f t="shared" si="8"/>
        <v>656.27451900038784</v>
      </c>
      <c r="BI49" s="59">
        <f ca="1">AVERAGE(OFFSET($BH$3,0,0,'Données projet'!$E$11+1,1))-AVERAGE(OFFSET($H$3,0,0,'Données projet'!$E$11+1,1))</f>
        <v>324.86930206492627</v>
      </c>
      <c r="BJ49" s="59">
        <f t="shared" si="38"/>
        <v>317.03005098025352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8.8229380323892066</v>
      </c>
      <c r="BQ49" s="21">
        <f>EXP(-LN(2)/25)*BQ48+(1-EXP(-LN(2)/25))/(LN(2)/25)*Calculateur!BL49*Calculateur!BN49*VLOOKUP('Données projet'!$B$11,Paramètres!$A$1:$I$89,3,0)*0.475*44/12</f>
        <v>15.208729237826724</v>
      </c>
      <c r="BR49" s="21">
        <f>EXP(-LN(2)/2)*BR48+(1-EXP(-LN(2)/2))/(LN(2)/2)*BL49*BO49*VLOOKUP('Données projet'!$B$11,Paramètres!$A$1:$I$89,3,0)*0.475*44/12</f>
        <v>4.0816617665376462</v>
      </c>
      <c r="BS49" s="22">
        <f t="shared" si="9"/>
        <v>28.113329036753576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645.38451067704409</v>
      </c>
      <c r="S50" s="59">
        <f ca="1">AVERAGE(OFFSET($R$3,0,0,'Données projet'!$E$9+1,1))-AVERAGE(OFFSET($H$3,0,0,'Données projet'!$E$9+1,1))</f>
        <v>635.71275911100679</v>
      </c>
      <c r="T50" s="59">
        <f t="shared" si="34"/>
        <v>281.7776857269169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188.41680000000002</v>
      </c>
      <c r="AK50" s="13">
        <f t="shared" si="35"/>
        <v>47.189759534268674</v>
      </c>
      <c r="AL50" s="20">
        <f t="shared" si="4"/>
        <v>410.34809118885124</v>
      </c>
      <c r="AM50" s="59">
        <f t="shared" si="5"/>
        <v>703.68142452218456</v>
      </c>
      <c r="AN50" s="59">
        <f ca="1">AVERAGE(OFFSET($AM$3,0,0,'Données projet'!$E$10+1,1))-AVERAGE(OFFSET($H$3,0,0,'Données projet'!$E$10+1,1))</f>
        <v>459.77940917237572</v>
      </c>
      <c r="AO50" s="59">
        <f t="shared" si="36"/>
        <v>290.39826583283588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11.844726246853048</v>
      </c>
      <c r="AW50" s="21">
        <f>EXP(-LN(2)/2)*AW49+(1-EXP(-LN(2)/2))/(LN(2)/2)*AQ50*AT50*VLOOKUP('Données projet'!$B$10,Paramètres!$A$1:$I$89,3,0)*0.475*44/12</f>
        <v>3.8167820582819267</v>
      </c>
      <c r="AX50" s="21">
        <f t="shared" si="6"/>
        <v>15.661508305134975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172.44863999999995</v>
      </c>
      <c r="BF50" s="13">
        <f t="shared" si="37"/>
        <v>43.637980200453676</v>
      </c>
      <c r="BG50" s="20">
        <f t="shared" si="7"/>
        <v>376.35086351579008</v>
      </c>
      <c r="BH50" s="59">
        <f t="shared" si="8"/>
        <v>669.6841968491234</v>
      </c>
      <c r="BI50" s="59">
        <f ca="1">AVERAGE(OFFSET($BH$3,0,0,'Données projet'!$E$11+1,1))-AVERAGE(OFFSET($H$3,0,0,'Données projet'!$E$11+1,1))</f>
        <v>324.86930206492627</v>
      </c>
      <c r="BJ50" s="59">
        <f t="shared" si="38"/>
        <v>317.03005098025352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8.6499255990348782</v>
      </c>
      <c r="BQ50" s="21">
        <f>EXP(-LN(2)/25)*BQ49+(1-EXP(-LN(2)/25))/(LN(2)/25)*Calculateur!BL50*Calculateur!BN50*VLOOKUP('Données projet'!$B$11,Paramètres!$A$1:$I$89,3,0)*0.475*44/12</f>
        <v>14.792845737026042</v>
      </c>
      <c r="BR50" s="21">
        <f>EXP(-LN(2)/2)*BR49+(1-EXP(-LN(2)/2))/(LN(2)/2)*BL50*BO50*VLOOKUP('Données projet'!$B$11,Paramètres!$A$1:$I$89,3,0)*0.475*44/12</f>
        <v>2.8861707136286325</v>
      </c>
      <c r="BS50" s="22">
        <f t="shared" si="9"/>
        <v>26.328942049689555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664.89557737942994</v>
      </c>
      <c r="S51" s="59">
        <f ca="1">AVERAGE(OFFSET($R$3,0,0,'Données projet'!$E$9+1,1))-AVERAGE(OFFSET($H$3,0,0,'Données projet'!$E$9+1,1))</f>
        <v>635.71275911100679</v>
      </c>
      <c r="T51" s="59">
        <f t="shared" si="34"/>
        <v>281.7776857269169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198.88440000000003</v>
      </c>
      <c r="AK51" s="13">
        <f t="shared" si="35"/>
        <v>49.498912851979021</v>
      </c>
      <c r="AL51" s="20">
        <f t="shared" si="4"/>
        <v>432.60093655053015</v>
      </c>
      <c r="AM51" s="59">
        <f t="shared" si="5"/>
        <v>725.93426988386341</v>
      </c>
      <c r="AN51" s="59">
        <f ca="1">AVERAGE(OFFSET($AM$3,0,0,'Données projet'!$E$10+1,1))-AVERAGE(OFFSET($H$3,0,0,'Données projet'!$E$10+1,1))</f>
        <v>459.77940917237572</v>
      </c>
      <c r="AO51" s="59">
        <f t="shared" si="36"/>
        <v>290.39826583283588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11.520831584745769</v>
      </c>
      <c r="AW51" s="21">
        <f>EXP(-LN(2)/2)*AW50+(1-EXP(-LN(2)/2))/(LN(2)/2)*AQ51*AT51*VLOOKUP('Données projet'!$B$10,Paramètres!$A$1:$I$89,3,0)*0.475*44/12</f>
        <v>2.698872475722299</v>
      </c>
      <c r="AX51" s="21">
        <f t="shared" si="6"/>
        <v>14.219704060468068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178.73855999999995</v>
      </c>
      <c r="BF51" s="13">
        <f t="shared" si="37"/>
        <v>45.041424241265332</v>
      </c>
      <c r="BG51" s="20">
        <f t="shared" si="7"/>
        <v>389.75013922020366</v>
      </c>
      <c r="BH51" s="59">
        <f t="shared" si="8"/>
        <v>683.08347255353692</v>
      </c>
      <c r="BI51" s="59">
        <f ca="1">AVERAGE(OFFSET($BH$3,0,0,'Données projet'!$E$11+1,1))-AVERAGE(OFFSET($H$3,0,0,'Données projet'!$E$11+1,1))</f>
        <v>324.86930206492627</v>
      </c>
      <c r="BJ51" s="59">
        <f t="shared" si="38"/>
        <v>317.03005098025352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8.4803058339714639</v>
      </c>
      <c r="BQ51" s="21">
        <f>EXP(-LN(2)/25)*BQ50+(1-EXP(-LN(2)/25))/(LN(2)/25)*Calculateur!BL51*Calculateur!BN51*VLOOKUP('Données projet'!$B$11,Paramètres!$A$1:$I$89,3,0)*0.475*44/12</f>
        <v>14.388334592425117</v>
      </c>
      <c r="BR51" s="21">
        <f>EXP(-LN(2)/2)*BR50+(1-EXP(-LN(2)/2))/(LN(2)/2)*BL51*BO51*VLOOKUP('Données projet'!$B$11,Paramètres!$A$1:$I$89,3,0)*0.475*44/12</f>
        <v>2.0408308832688231</v>
      </c>
      <c r="BS51" s="22">
        <f t="shared" si="9"/>
        <v>24.909471309665406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684.38431186767161</v>
      </c>
      <c r="S52" s="59">
        <f ca="1">AVERAGE(OFFSET($R$3,0,0,'Données projet'!$E$9+1,1))-AVERAGE(OFFSET($H$3,0,0,'Données projet'!$E$9+1,1))</f>
        <v>635.71275911100679</v>
      </c>
      <c r="T52" s="59">
        <f t="shared" si="34"/>
        <v>281.7776857269169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209.35200000000003</v>
      </c>
      <c r="AK52" s="13">
        <f t="shared" si="35"/>
        <v>51.79395593509436</v>
      </c>
      <c r="AL52" s="20">
        <f t="shared" si="4"/>
        <v>454.82920658695599</v>
      </c>
      <c r="AM52" s="59">
        <f t="shared" si="5"/>
        <v>748.1625399202893</v>
      </c>
      <c r="AN52" s="59">
        <f ca="1">AVERAGE(OFFSET($AM$3,0,0,'Données projet'!$E$10+1,1))-AVERAGE(OFFSET($H$3,0,0,'Données projet'!$E$10+1,1))</f>
        <v>459.77940917237572</v>
      </c>
      <c r="AO52" s="59">
        <f t="shared" si="36"/>
        <v>290.39826583283588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11.205793839206695</v>
      </c>
      <c r="AW52" s="21">
        <f>EXP(-LN(2)/2)*AW51+(1-EXP(-LN(2)/2))/(LN(2)/2)*AQ52*AT52*VLOOKUP('Données projet'!$B$10,Paramètres!$A$1:$I$89,3,0)*0.475*44/12</f>
        <v>1.9083910291409636</v>
      </c>
      <c r="AX52" s="21">
        <f t="shared" si="6"/>
        <v>13.114184868347659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185.02847999999992</v>
      </c>
      <c r="BF52" s="13">
        <f t="shared" si="37"/>
        <v>46.439130018745807</v>
      </c>
      <c r="BG52" s="20">
        <f t="shared" si="7"/>
        <v>403.13942078264876</v>
      </c>
      <c r="BH52" s="59">
        <f t="shared" si="8"/>
        <v>696.47275411598207</v>
      </c>
      <c r="BI52" s="59">
        <f ca="1">AVERAGE(OFFSET($BH$3,0,0,'Données projet'!$E$11+1,1))-AVERAGE(OFFSET($H$3,0,0,'Données projet'!$E$11+1,1))</f>
        <v>324.86930206492627</v>
      </c>
      <c r="BJ52" s="59">
        <f t="shared" si="38"/>
        <v>317.03005098025352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8.3140122090431028</v>
      </c>
      <c r="BQ52" s="21">
        <f>EXP(-LN(2)/25)*BQ51+(1-EXP(-LN(2)/25))/(LN(2)/25)*Calculateur!BL52*Calculateur!BN52*VLOOKUP('Données projet'!$B$11,Paramètres!$A$1:$I$89,3,0)*0.475*44/12</f>
        <v>13.994884826345622</v>
      </c>
      <c r="BR52" s="21">
        <f>EXP(-LN(2)/2)*BR51+(1-EXP(-LN(2)/2))/(LN(2)/2)*BL52*BO52*VLOOKUP('Données projet'!$B$11,Paramètres!$A$1:$I$89,3,0)*0.475*44/12</f>
        <v>1.4430853568143163</v>
      </c>
      <c r="BS52" s="22">
        <f t="shared" si="9"/>
        <v>23.75198239220304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703.8519831159831</v>
      </c>
      <c r="S53" s="59">
        <f ca="1">AVERAGE(OFFSET($R$3,0,0,'Données projet'!$E$9+1,1))-AVERAGE(OFFSET($H$3,0,0,'Données projet'!$E$9+1,1))</f>
        <v>635.71275911100679</v>
      </c>
      <c r="T53" s="59">
        <f t="shared" si="34"/>
        <v>281.7776857269169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219.81960000000004</v>
      </c>
      <c r="AK53" s="13">
        <f t="shared" si="35"/>
        <v>54.075674800133456</v>
      </c>
      <c r="AL53" s="20">
        <f t="shared" si="4"/>
        <v>477.03427027689918</v>
      </c>
      <c r="AM53" s="59">
        <f t="shared" si="5"/>
        <v>770.36760361023244</v>
      </c>
      <c r="AN53" s="59">
        <f ca="1">AVERAGE(OFFSET($AM$3,0,0,'Données projet'!$E$10+1,1))-AVERAGE(OFFSET($H$3,0,0,'Données projet'!$E$10+1,1))</f>
        <v>459.77940917237572</v>
      </c>
      <c r="AO53" s="59">
        <f t="shared" si="36"/>
        <v>290.39826583283588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0.1075</v>
      </c>
      <c r="AT53" s="16">
        <f>IF(ISNA(VLOOKUP(A53,'Données projet'!$A$61:$I$81,7,0)),0%,VLOOKUP(A53,'Données projet'!$A$61:$I$81,7,0))</f>
        <v>0.25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14.053319924766265</v>
      </c>
      <c r="AW53" s="21">
        <f>EXP(-LN(2)/2)*AW52+(1-EXP(-LN(2)/2))/(LN(2)/2)*AQ53*AT53*VLOOKUP('Données projet'!$B$10,Paramètres!$A$1:$I$89,3,0)*0.475*44/12</f>
        <v>7.6344577214305627</v>
      </c>
      <c r="AX53" s="21">
        <f t="shared" si="6"/>
        <v>21.687777646196828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191.31839999999991</v>
      </c>
      <c r="BF53" s="13">
        <f t="shared" si="37"/>
        <v>47.831314962098354</v>
      </c>
      <c r="BG53" s="20">
        <f t="shared" si="7"/>
        <v>416.51908689232118</v>
      </c>
      <c r="BH53" s="59">
        <f t="shared" si="8"/>
        <v>709.85242022565444</v>
      </c>
      <c r="BI53" s="59">
        <f ca="1">AVERAGE(OFFSET($BH$3,0,0,'Données projet'!$E$11+1,1))-AVERAGE(OFFSET($H$3,0,0,'Données projet'!$E$11+1,1))</f>
        <v>324.86930206492627</v>
      </c>
      <c r="BJ53" s="59">
        <f t="shared" si="38"/>
        <v>317.03005098025352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0.13250000000000001</v>
      </c>
      <c r="BN53" s="16">
        <f>IF(ISNA(VLOOKUP(A53,'Données projet'!$A$87:$I$107,6,0)),0%,VLOOKUP(A53,'Données projet'!$A$87:$I$107,6,0)*VLOOKUP('Données projet'!$B$11,Paramètres!$A$1:$I$89,7,0))</f>
        <v>0.13250000000000001</v>
      </c>
      <c r="BO53" s="16">
        <f>IF(ISNA(VLOOKUP(A53,'Données projet'!$A$87:$I$107,7,0)),0%,VLOOKUP(A53,'Données projet'!$A$87:$I$107,7,0))</f>
        <v>0.25</v>
      </c>
      <c r="BP53" s="21">
        <f>EXP(-LN(2)/35)*BP52+(1-EXP(-LN(2)/35))/(LN(2)/35)*BL53*BM53*VLOOKUP('Données projet'!$B$11,Paramètres!$A$1:$I$89,3,0)*0.475*44/12</f>
        <v>10.326306425989358</v>
      </c>
      <c r="BQ53" s="21">
        <f>EXP(-LN(2)/25)*BQ52+(1-EXP(-LN(2)/25))/(LN(2)/25)*Calculateur!BL53*Calculateur!BN53*VLOOKUP('Données projet'!$B$11,Paramètres!$A$1:$I$89,3,0)*0.475*44/12</f>
        <v>15.77895579915954</v>
      </c>
      <c r="BR53" s="21">
        <f>EXP(-LN(2)/2)*BR52+(1-EXP(-LN(2)/2))/(LN(2)/2)*BL53*BO53*VLOOKUP('Données projet'!$B$11,Paramètres!$A$1:$I$89,3,0)*0.475*44/12</f>
        <v>4.5235421701812975</v>
      </c>
      <c r="BS53" s="22">
        <f t="shared" si="9"/>
        <v>30.628804395330196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651.47334266022176</v>
      </c>
      <c r="S54" s="59">
        <f ca="1">AVERAGE(OFFSET($R$3,0,0,'Données projet'!$E$9+1,1))-AVERAGE(OFFSET($H$3,0,0,'Données projet'!$E$9+1,1))</f>
        <v>635.71275911100679</v>
      </c>
      <c r="T54" s="59">
        <f t="shared" si="34"/>
        <v>281.7776857269169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202.88112000000004</v>
      </c>
      <c r="AK54" s="13">
        <f t="shared" si="35"/>
        <v>50.376822658563356</v>
      </c>
      <c r="AL54" s="20">
        <f t="shared" si="4"/>
        <v>441.09091679699787</v>
      </c>
      <c r="AM54" s="59">
        <f t="shared" si="5"/>
        <v>734.42425013033119</v>
      </c>
      <c r="AN54" s="59">
        <f ca="1">AVERAGE(OFFSET($AM$3,0,0,'Données projet'!$E$10+1,1))-AVERAGE(OFFSET($H$3,0,0,'Données projet'!$E$10+1,1))</f>
        <v>459.77940917237572</v>
      </c>
      <c r="AO54" s="59">
        <f t="shared" si="36"/>
        <v>290.39826583283588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13.669031152391556</v>
      </c>
      <c r="AW54" s="21">
        <f>EXP(-LN(2)/2)*AW53+(1-EXP(-LN(2)/2))/(LN(2)/2)*AQ54*AT54*VLOOKUP('Données projet'!$B$10,Paramètres!$A$1:$I$89,3,0)*0.475*44/12</f>
        <v>5.3983768255055491</v>
      </c>
      <c r="AX54" s="21">
        <f t="shared" si="6"/>
        <v>19.067407977897105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181.70879999999991</v>
      </c>
      <c r="BF54" s="13">
        <f t="shared" si="37"/>
        <v>45.702153370067769</v>
      </c>
      <c r="BG54" s="20">
        <f t="shared" si="7"/>
        <v>396.07407711953448</v>
      </c>
      <c r="BH54" s="59">
        <f t="shared" si="8"/>
        <v>689.40741045286779</v>
      </c>
      <c r="BI54" s="59">
        <f ca="1">AVERAGE(OFFSET($BH$3,0,0,'Données projet'!$E$11+1,1))-AVERAGE(OFFSET($H$3,0,0,'Données projet'!$E$11+1,1))</f>
        <v>324.86930206492627</v>
      </c>
      <c r="BJ54" s="59">
        <f t="shared" si="38"/>
        <v>317.03005098025352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10.123813855400709</v>
      </c>
      <c r="BQ54" s="21">
        <f>EXP(-LN(2)/25)*BQ53+(1-EXP(-LN(2)/25))/(LN(2)/25)*Calculateur!BL54*Calculateur!BN54*VLOOKUP('Données projet'!$B$11,Paramètres!$A$1:$I$89,3,0)*0.475*44/12</f>
        <v>15.347479423052301</v>
      </c>
      <c r="BR54" s="21">
        <f>EXP(-LN(2)/2)*BR53+(1-EXP(-LN(2)/2))/(LN(2)/2)*BL54*BO54*VLOOKUP('Données projet'!$B$11,Paramètres!$A$1:$I$89,3,0)*0.475*44/12</f>
        <v>3.1986273435185071</v>
      </c>
      <c r="BS54" s="22">
        <f t="shared" si="9"/>
        <v>28.669920621971517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671.46653869618626</v>
      </c>
      <c r="S55" s="59">
        <f ca="1">AVERAGE(OFFSET($R$3,0,0,'Données projet'!$E$9+1,1))-AVERAGE(OFFSET($H$3,0,0,'Données projet'!$E$9+1,1))</f>
        <v>635.71275911100679</v>
      </c>
      <c r="T55" s="59">
        <f t="shared" si="34"/>
        <v>281.7776857269169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212.58744000000002</v>
      </c>
      <c r="AK55" s="13">
        <f t="shared" si="35"/>
        <v>52.500602826535129</v>
      </c>
      <c r="AL55" s="20">
        <f t="shared" si="4"/>
        <v>461.69500792288198</v>
      </c>
      <c r="AM55" s="59">
        <f t="shared" si="5"/>
        <v>755.0283412562153</v>
      </c>
      <c r="AN55" s="59">
        <f ca="1">AVERAGE(OFFSET($AM$3,0,0,'Données projet'!$E$10+1,1))-AVERAGE(OFFSET($H$3,0,0,'Données projet'!$E$10+1,1))</f>
        <v>459.77940917237572</v>
      </c>
      <c r="AO55" s="59">
        <f t="shared" si="36"/>
        <v>290.39826583283588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13.295250776706302</v>
      </c>
      <c r="AW55" s="21">
        <f>EXP(-LN(2)/2)*AW54+(1-EXP(-LN(2)/2))/(LN(2)/2)*AQ55*AT55*VLOOKUP('Données projet'!$B$10,Paramètres!$A$1:$I$89,3,0)*0.475*44/12</f>
        <v>3.8172288607152818</v>
      </c>
      <c r="AX55" s="21">
        <f t="shared" si="6"/>
        <v>17.112479637421583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186.95039999999992</v>
      </c>
      <c r="BF55" s="13">
        <f t="shared" si="37"/>
        <v>46.86509597661761</v>
      </c>
      <c r="BG55" s="20">
        <f t="shared" si="7"/>
        <v>407.22865549260882</v>
      </c>
      <c r="BH55" s="59">
        <f t="shared" si="8"/>
        <v>700.56198882594208</v>
      </c>
      <c r="BI55" s="59">
        <f ca="1">AVERAGE(OFFSET($BH$3,0,0,'Données projet'!$E$11+1,1))-AVERAGE(OFFSET($H$3,0,0,'Données projet'!$E$11+1,1))</f>
        <v>324.86930206492627</v>
      </c>
      <c r="BJ55" s="59">
        <f t="shared" si="38"/>
        <v>317.03005098025352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9.9252920406130301</v>
      </c>
      <c r="BQ55" s="21">
        <f>EXP(-LN(2)/25)*BQ54+(1-EXP(-LN(2)/25))/(LN(2)/25)*Calculateur!BL55*Calculateur!BN55*VLOOKUP('Données projet'!$B$11,Paramètres!$A$1:$I$89,3,0)*0.475*44/12</f>
        <v>14.92780179114007</v>
      </c>
      <c r="BR55" s="21">
        <f>EXP(-LN(2)/2)*BR54+(1-EXP(-LN(2)/2))/(LN(2)/2)*BL55*BO55*VLOOKUP('Données projet'!$B$11,Paramètres!$A$1:$I$89,3,0)*0.475*44/12</f>
        <v>2.2617710850906487</v>
      </c>
      <c r="BS55" s="22">
        <f t="shared" si="9"/>
        <v>27.11486491684375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691.43673288922753</v>
      </c>
      <c r="S56" s="59">
        <f ca="1">AVERAGE(OFFSET($R$3,0,0,'Données projet'!$E$9+1,1))-AVERAGE(OFFSET($H$3,0,0,'Données projet'!$E$9+1,1))</f>
        <v>635.71275911100679</v>
      </c>
      <c r="T56" s="59">
        <f t="shared" si="34"/>
        <v>281.7776857269169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222.29375999999999</v>
      </c>
      <c r="AK56" s="13">
        <f t="shared" si="35"/>
        <v>54.613121776493159</v>
      </c>
      <c r="AL56" s="20">
        <f t="shared" si="4"/>
        <v>482.27948576072555</v>
      </c>
      <c r="AM56" s="59">
        <f t="shared" si="5"/>
        <v>775.61281909405886</v>
      </c>
      <c r="AN56" s="59">
        <f ca="1">AVERAGE(OFFSET($AM$3,0,0,'Données projet'!$E$10+1,1))-AVERAGE(OFFSET($H$3,0,0,'Données projet'!$E$10+1,1))</f>
        <v>459.77940917237572</v>
      </c>
      <c r="AO56" s="59">
        <f t="shared" si="36"/>
        <v>290.39826583283588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12.931691445050417</v>
      </c>
      <c r="AW56" s="21">
        <f>EXP(-LN(2)/2)*AW55+(1-EXP(-LN(2)/2))/(LN(2)/2)*AQ56*AT56*VLOOKUP('Données projet'!$B$10,Paramètres!$A$1:$I$89,3,0)*0.475*44/12</f>
        <v>2.699188412752775</v>
      </c>
      <c r="AX56" s="21">
        <f t="shared" si="6"/>
        <v>15.630879857803192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192.19199999999992</v>
      </c>
      <c r="BF56" s="13">
        <f t="shared" si="37"/>
        <v>48.02424892193244</v>
      </c>
      <c r="BG56" s="20">
        <f t="shared" si="7"/>
        <v>418.37663353903218</v>
      </c>
      <c r="BH56" s="59">
        <f t="shared" si="8"/>
        <v>711.7099668723655</v>
      </c>
      <c r="BI56" s="59">
        <f ca="1">AVERAGE(OFFSET($BH$3,0,0,'Données projet'!$E$11+1,1))-AVERAGE(OFFSET($H$3,0,0,'Données projet'!$E$11+1,1))</f>
        <v>324.86930206492627</v>
      </c>
      <c r="BJ56" s="59">
        <f t="shared" si="38"/>
        <v>317.03005098025352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9.7306631175269871</v>
      </c>
      <c r="BQ56" s="21">
        <f>EXP(-LN(2)/25)*BQ55+(1-EXP(-LN(2)/25))/(LN(2)/25)*Calculateur!BL56*Calculateur!BN56*VLOOKUP('Données projet'!$B$11,Paramètres!$A$1:$I$89,3,0)*0.475*44/12</f>
        <v>14.519600266142366</v>
      </c>
      <c r="BR56" s="21">
        <f>EXP(-LN(2)/2)*BR55+(1-EXP(-LN(2)/2))/(LN(2)/2)*BL56*BO56*VLOOKUP('Données projet'!$B$11,Paramètres!$A$1:$I$89,3,0)*0.475*44/12</f>
        <v>1.5993136717592535</v>
      </c>
      <c r="BS56" s="22">
        <f t="shared" si="9"/>
        <v>25.849577055428608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711.38524075988948</v>
      </c>
      <c r="S57" s="59">
        <f ca="1">AVERAGE(OFFSET($R$3,0,0,'Données projet'!$E$9+1,1))-AVERAGE(OFFSET($H$3,0,0,'Données projet'!$E$9+1,1))</f>
        <v>635.71275911100679</v>
      </c>
      <c r="T57" s="59">
        <f t="shared" si="34"/>
        <v>281.7776857269169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232.00008</v>
      </c>
      <c r="AK57" s="13">
        <f t="shared" si="35"/>
        <v>56.714927420893837</v>
      </c>
      <c r="AL57" s="20">
        <f t="shared" si="4"/>
        <v>502.84530459139</v>
      </c>
      <c r="AM57" s="59">
        <f t="shared" si="5"/>
        <v>796.17863792472326</v>
      </c>
      <c r="AN57" s="59">
        <f ca="1">AVERAGE(OFFSET($AM$3,0,0,'Données projet'!$E$10+1,1))-AVERAGE(OFFSET($H$3,0,0,'Données projet'!$E$10+1,1))</f>
        <v>459.77940917237572</v>
      </c>
      <c r="AO57" s="59">
        <f t="shared" si="36"/>
        <v>290.39826583283588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12.578073662437415</v>
      </c>
      <c r="AW57" s="21">
        <f>EXP(-LN(2)/2)*AW56+(1-EXP(-LN(2)/2))/(LN(2)/2)*AQ57*AT57*VLOOKUP('Données projet'!$B$10,Paramètres!$A$1:$I$89,3,0)*0.475*44/12</f>
        <v>1.9086144303576411</v>
      </c>
      <c r="AX57" s="21">
        <f t="shared" si="6"/>
        <v>14.486688092795056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197.43359999999993</v>
      </c>
      <c r="BF57" s="13">
        <f t="shared" si="37"/>
        <v>49.179727436837609</v>
      </c>
      <c r="BG57" s="20">
        <f t="shared" si="7"/>
        <v>429.51821195249204</v>
      </c>
      <c r="BH57" s="59">
        <f t="shared" si="8"/>
        <v>722.8515452858253</v>
      </c>
      <c r="BI57" s="59">
        <f ca="1">AVERAGE(OFFSET($BH$3,0,0,'Données projet'!$E$11+1,1))-AVERAGE(OFFSET($H$3,0,0,'Données projet'!$E$11+1,1))</f>
        <v>324.86930206492627</v>
      </c>
      <c r="BJ57" s="59">
        <f t="shared" si="38"/>
        <v>317.03005098025352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9.5398507489107409</v>
      </c>
      <c r="BQ57" s="21">
        <f>EXP(-LN(2)/25)*BQ56+(1-EXP(-LN(2)/25))/(LN(2)/25)*Calculateur!BL57*Calculateur!BN57*VLOOKUP('Données projet'!$B$11,Paramètres!$A$1:$I$89,3,0)*0.475*44/12</f>
        <v>14.12256103331211</v>
      </c>
      <c r="BR57" s="21">
        <f>EXP(-LN(2)/2)*BR56+(1-EXP(-LN(2)/2))/(LN(2)/2)*BL57*BO57*VLOOKUP('Données projet'!$B$11,Paramètres!$A$1:$I$89,3,0)*0.475*44/12</f>
        <v>1.1308855425453244</v>
      </c>
      <c r="BS57" s="22">
        <f t="shared" si="9"/>
        <v>24.793297324768176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731.31324209892534</v>
      </c>
      <c r="S58" s="59">
        <f ca="1">AVERAGE(OFFSET($R$3,0,0,'Données projet'!$E$9+1,1))-AVERAGE(OFFSET($H$3,0,0,'Données projet'!$E$9+1,1))</f>
        <v>635.71275911100679</v>
      </c>
      <c r="T58" s="59">
        <f t="shared" si="34"/>
        <v>281.7776857269169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241.70639999999997</v>
      </c>
      <c r="AK58" s="13">
        <f t="shared" si="35"/>
        <v>58.806519231842536</v>
      </c>
      <c r="AL58" s="20">
        <f t="shared" si="4"/>
        <v>523.39333432879232</v>
      </c>
      <c r="AM58" s="59">
        <f t="shared" si="5"/>
        <v>816.72666766212569</v>
      </c>
      <c r="AN58" s="59">
        <f ca="1">AVERAGE(OFFSET($AM$3,0,0,'Données projet'!$E$10+1,1))-AVERAGE(OFFSET($H$3,0,0,'Données projet'!$E$10+1,1))</f>
        <v>459.77940917237572</v>
      </c>
      <c r="AO58" s="59">
        <f t="shared" si="36"/>
        <v>290.39826583283588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0.1075</v>
      </c>
      <c r="AT58" s="16">
        <f>IF(ISNA(VLOOKUP(A58,'Données projet'!$A$61:$I$81,7,0)),0%,VLOOKUP(A58,'Données projet'!$A$61:$I$81,7,0))</f>
        <v>0.25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15.388074684065682</v>
      </c>
      <c r="AW58" s="21">
        <f>EXP(-LN(2)/2)*AW57+(1-EXP(-LN(2)/2))/(LN(2)/2)*AQ58*AT58*VLOOKUP('Données projet'!$B$10,Paramètres!$A$1:$I$89,3,0)*0.475*44/12</f>
        <v>7.6346156899458002</v>
      </c>
      <c r="AX58" s="21">
        <f t="shared" si="6"/>
        <v>23.022690374011482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202.67519999999993</v>
      </c>
      <c r="BF58" s="13">
        <f t="shared" si="37"/>
        <v>50.33164028531364</v>
      </c>
      <c r="BG58" s="20">
        <f t="shared" si="7"/>
        <v>440.65358016358778</v>
      </c>
      <c r="BH58" s="59">
        <f t="shared" si="8"/>
        <v>733.98691349692103</v>
      </c>
      <c r="BI58" s="59">
        <f ca="1">AVERAGE(OFFSET($BH$3,0,0,'Données projet'!$E$11+1,1))-AVERAGE(OFFSET($H$3,0,0,'Données projet'!$E$11+1,1))</f>
        <v>324.86930206492627</v>
      </c>
      <c r="BJ58" s="59">
        <f t="shared" si="38"/>
        <v>317.03005098025352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0.13250000000000001</v>
      </c>
      <c r="BN58" s="16">
        <f>IF(ISNA(VLOOKUP(A58,'Données projet'!$A$87:$I$107,6,0)),0%,VLOOKUP(A58,'Données projet'!$A$87:$I$107,6,0)*VLOOKUP('Données projet'!$B$11,Paramètres!$A$1:$I$89,7,0))</f>
        <v>0.13250000000000001</v>
      </c>
      <c r="BO58" s="16">
        <f>IF(ISNA(VLOOKUP(A58,'Données projet'!$A$87:$I$107,7,0)),0%,VLOOKUP(A58,'Données projet'!$A$87:$I$107,7,0))</f>
        <v>0.25</v>
      </c>
      <c r="BP58" s="21">
        <f>EXP(-LN(2)/35)*BP57+(1-EXP(-LN(2)/35))/(LN(2)/35)*BL58*BM58*VLOOKUP('Données projet'!$B$11,Paramètres!$A$1:$I$89,3,0)*0.475*44/12</f>
        <v>11.01626539029108</v>
      </c>
      <c r="BQ58" s="21">
        <f>EXP(-LN(2)/25)*BQ57+(1-EXP(-LN(2)/25))/(LN(2)/25)*Calculateur!BL58*Calculateur!BN58*VLOOKUP('Données projet'!$B$11,Paramètres!$A$1:$I$89,3,0)*0.475*44/12</f>
        <v>15.393314379567776</v>
      </c>
      <c r="BR58" s="21">
        <f>EXP(-LN(2)/2)*BR57+(1-EXP(-LN(2)/2))/(LN(2)/2)*BL58*BO58*VLOOKUP('Données projet'!$B$11,Paramètres!$A$1:$I$89,3,0)*0.475*44/12</f>
        <v>3.4785184518272452</v>
      </c>
      <c r="BS58" s="22">
        <f t="shared" si="9"/>
        <v>29.888098221686104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751.22180063633789</v>
      </c>
      <c r="S59" s="59">
        <f ca="1">AVERAGE(OFFSET($R$3,0,0,'Données projet'!$E$9+1,1))-AVERAGE(OFFSET($H$3,0,0,'Données projet'!$E$9+1,1))</f>
        <v>635.71275911100679</v>
      </c>
      <c r="T59" s="59">
        <f t="shared" si="34"/>
        <v>281.7776857269169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224.00664</v>
      </c>
      <c r="AK59" s="13">
        <f t="shared" si="35"/>
        <v>54.984792305364024</v>
      </c>
      <c r="AL59" s="20">
        <f t="shared" si="4"/>
        <v>485.9100779318423</v>
      </c>
      <c r="AM59" s="59">
        <f t="shared" si="5"/>
        <v>779.24341126517561</v>
      </c>
      <c r="AN59" s="59">
        <f ca="1">AVERAGE(OFFSET($AM$3,0,0,'Données projet'!$E$10+1,1))-AVERAGE(OFFSET($H$3,0,0,'Données projet'!$E$10+1,1))</f>
        <v>459.77940917237572</v>
      </c>
      <c r="AO59" s="59">
        <f t="shared" si="36"/>
        <v>290.39826583283588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14.967286972606228</v>
      </c>
      <c r="AW59" s="21">
        <f>EXP(-LN(2)/2)*AW58+(1-EXP(-LN(2)/2))/(LN(2)/2)*AQ59*AT59*VLOOKUP('Données projet'!$B$10,Paramètres!$A$1:$I$89,3,0)*0.475*44/12</f>
        <v>5.398488526113888</v>
      </c>
      <c r="AX59" s="21">
        <f t="shared" si="6"/>
        <v>20.365775498720115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195.86111999999991</v>
      </c>
      <c r="BF59" s="13">
        <f t="shared" si="37"/>
        <v>48.833463106716422</v>
      </c>
      <c r="BG59" s="20">
        <f t="shared" si="7"/>
        <v>426.17639891086424</v>
      </c>
      <c r="BH59" s="59">
        <f t="shared" si="8"/>
        <v>719.50973224419749</v>
      </c>
      <c r="BI59" s="59">
        <f ca="1">AVERAGE(OFFSET($BH$3,0,0,'Données projet'!$E$11+1,1))-AVERAGE(OFFSET($H$3,0,0,'Données projet'!$E$11+1,1))</f>
        <v>324.86930206492627</v>
      </c>
      <c r="BJ59" s="59">
        <f t="shared" si="38"/>
        <v>317.03005098025352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10.800243145245888</v>
      </c>
      <c r="BQ59" s="21">
        <f>EXP(-LN(2)/25)*BQ58+(1-EXP(-LN(2)/25))/(LN(2)/25)*Calculateur!BL59*Calculateur!BN59*VLOOKUP('Données projet'!$B$11,Paramètres!$A$1:$I$89,3,0)*0.475*44/12</f>
        <v>14.972383388359274</v>
      </c>
      <c r="BR59" s="21">
        <f>EXP(-LN(2)/2)*BR58+(1-EXP(-LN(2)/2))/(LN(2)/2)*BL59*BO59*VLOOKUP('Données projet'!$B$11,Paramètres!$A$1:$I$89,3,0)*0.475*44/12</f>
        <v>2.4596839857695763</v>
      </c>
      <c r="BS59" s="22">
        <f t="shared" si="9"/>
        <v>28.232310519374739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771.11188011167906</v>
      </c>
      <c r="S60" s="59">
        <f ca="1">AVERAGE(OFFSET($R$3,0,0,'Données projet'!$E$9+1,1))-AVERAGE(OFFSET($H$3,0,0,'Données projet'!$E$9+1,1))</f>
        <v>635.71275911100679</v>
      </c>
      <c r="T60" s="59">
        <f t="shared" si="34"/>
        <v>281.7776857269169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232.95167999999998</v>
      </c>
      <c r="AK60" s="13">
        <f t="shared" si="35"/>
        <v>56.920429328307158</v>
      </c>
      <c r="AL60" s="20">
        <f t="shared" si="4"/>
        <v>504.86059041346829</v>
      </c>
      <c r="AM60" s="59">
        <f t="shared" si="5"/>
        <v>798.1939237468016</v>
      </c>
      <c r="AN60" s="59">
        <f ca="1">AVERAGE(OFFSET($AM$3,0,0,'Données projet'!$E$10+1,1))-AVERAGE(OFFSET($H$3,0,0,'Données projet'!$E$10+1,1))</f>
        <v>459.77940917237572</v>
      </c>
      <c r="AO60" s="59">
        <f t="shared" si="36"/>
        <v>290.39826583283588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14.558005723244897</v>
      </c>
      <c r="AW60" s="21">
        <f>EXP(-LN(2)/2)*AW59+(1-EXP(-LN(2)/2))/(LN(2)/2)*AQ60*AT60*VLOOKUP('Données projet'!$B$10,Paramètres!$A$1:$I$89,3,0)*0.475*44/12</f>
        <v>3.8173078449729005</v>
      </c>
      <c r="AX60" s="21">
        <f t="shared" si="6"/>
        <v>18.375313568217798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200.40383999999992</v>
      </c>
      <c r="BF60" s="13">
        <f t="shared" si="37"/>
        <v>49.832909112305636</v>
      </c>
      <c r="BG60" s="20">
        <f t="shared" si="7"/>
        <v>435.82900470393218</v>
      </c>
      <c r="BH60" s="59">
        <f t="shared" si="8"/>
        <v>729.1623380372655</v>
      </c>
      <c r="BI60" s="59">
        <f ca="1">AVERAGE(OFFSET($BH$3,0,0,'Données projet'!$E$11+1,1))-AVERAGE(OFFSET($H$3,0,0,'Données projet'!$E$11+1,1))</f>
        <v>324.86930206492627</v>
      </c>
      <c r="BJ60" s="59">
        <f t="shared" si="38"/>
        <v>317.03005098025352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10.588456964665474</v>
      </c>
      <c r="BQ60" s="21">
        <f>EXP(-LN(2)/25)*BQ59+(1-EXP(-LN(2)/25))/(LN(2)/25)*Calculateur!BL60*Calculateur!BN60*VLOOKUP('Données projet'!$B$11,Paramètres!$A$1:$I$89,3,0)*0.475*44/12</f>
        <v>14.562962777241168</v>
      </c>
      <c r="BR60" s="21">
        <f>EXP(-LN(2)/2)*BR59+(1-EXP(-LN(2)/2))/(LN(2)/2)*BL60*BO60*VLOOKUP('Données projet'!$B$11,Paramètres!$A$1:$I$89,3,0)*0.475*44/12</f>
        <v>1.739259225913623</v>
      </c>
      <c r="BS60" s="22">
        <f t="shared" si="9"/>
        <v>26.890678967820268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790.98435752940031</v>
      </c>
      <c r="S61" s="59">
        <f ca="1">AVERAGE(OFFSET($R$3,0,0,'Données projet'!$E$9+1,1))-AVERAGE(OFFSET($H$3,0,0,'Données projet'!$E$9+1,1))</f>
        <v>635.71275911100679</v>
      </c>
      <c r="T61" s="59">
        <f t="shared" si="34"/>
        <v>281.7776857269169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241.89671999999999</v>
      </c>
      <c r="AK61" s="13">
        <f t="shared" si="35"/>
        <v>58.847431877406024</v>
      </c>
      <c r="AL61" s="20">
        <f t="shared" si="4"/>
        <v>523.79606451981545</v>
      </c>
      <c r="AM61" s="59">
        <f t="shared" si="5"/>
        <v>817.1293978531487</v>
      </c>
      <c r="AN61" s="59">
        <f ca="1">AVERAGE(OFFSET($AM$3,0,0,'Données projet'!$E$10+1,1))-AVERAGE(OFFSET($H$3,0,0,'Données projet'!$E$10+1,1))</f>
        <v>459.77940917237572</v>
      </c>
      <c r="AO61" s="59">
        <f t="shared" si="36"/>
        <v>290.39826583283588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14.159916291170516</v>
      </c>
      <c r="AW61" s="21">
        <f>EXP(-LN(2)/2)*AW60+(1-EXP(-LN(2)/2))/(LN(2)/2)*AQ61*AT61*VLOOKUP('Données projet'!$B$10,Paramètres!$A$1:$I$89,3,0)*0.475*44/12</f>
        <v>2.6992442630569444</v>
      </c>
      <c r="AX61" s="21">
        <f t="shared" si="6"/>
        <v>16.859160554227461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204.94655999999989</v>
      </c>
      <c r="BF61" s="13">
        <f t="shared" si="37"/>
        <v>50.829721281867236</v>
      </c>
      <c r="BG61" s="20">
        <f t="shared" si="7"/>
        <v>445.47702323258522</v>
      </c>
      <c r="BH61" s="59">
        <f t="shared" si="8"/>
        <v>738.81035656591848</v>
      </c>
      <c r="BI61" s="59">
        <f ca="1">AVERAGE(OFFSET($BH$3,0,0,'Données projet'!$E$11+1,1))-AVERAGE(OFFSET($H$3,0,0,'Données projet'!$E$11+1,1))</f>
        <v>324.86930206492627</v>
      </c>
      <c r="BJ61" s="59">
        <f t="shared" si="38"/>
        <v>317.03005098025352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10.380823781909426</v>
      </c>
      <c r="BQ61" s="21">
        <f>EXP(-LN(2)/25)*BQ60+(1-EXP(-LN(2)/25))/(LN(2)/25)*Calculateur!BL61*Calculateur!BN61*VLOOKUP('Données projet'!$B$11,Paramètres!$A$1:$I$89,3,0)*0.475*44/12</f>
        <v>14.16473779426458</v>
      </c>
      <c r="BR61" s="21">
        <f>EXP(-LN(2)/2)*BR60+(1-EXP(-LN(2)/2))/(LN(2)/2)*BL61*BO61*VLOOKUP('Données projet'!$B$11,Paramètres!$A$1:$I$89,3,0)*0.475*44/12</f>
        <v>1.2298419928847883</v>
      </c>
      <c r="BS61" s="22">
        <f t="shared" si="9"/>
        <v>25.775403569058795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718.64153131216472</v>
      </c>
      <c r="S62" s="59">
        <f ca="1">AVERAGE(OFFSET($R$3,0,0,'Données projet'!$E$9+1,1))-AVERAGE(OFFSET($H$3,0,0,'Données projet'!$E$9+1,1))</f>
        <v>635.71275911100679</v>
      </c>
      <c r="T62" s="59">
        <f t="shared" si="34"/>
        <v>281.7776857269169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250.84175999999997</v>
      </c>
      <c r="AK62" s="13">
        <f t="shared" si="35"/>
        <v>60.766155809340432</v>
      </c>
      <c r="AL62" s="20">
        <f t="shared" si="4"/>
        <v>542.71712003460118</v>
      </c>
      <c r="AM62" s="59">
        <f t="shared" si="5"/>
        <v>836.05045336793455</v>
      </c>
      <c r="AN62" s="59">
        <f ca="1">AVERAGE(OFFSET($AM$3,0,0,'Données projet'!$E$10+1,1))-AVERAGE(OFFSET($H$3,0,0,'Données projet'!$E$10+1,1))</f>
        <v>459.77940917237572</v>
      </c>
      <c r="AO62" s="59">
        <f t="shared" si="36"/>
        <v>290.39826583283588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13.772712635550823</v>
      </c>
      <c r="AW62" s="21">
        <f>EXP(-LN(2)/2)*AW61+(1-EXP(-LN(2)/2))/(LN(2)/2)*AQ62*AT62*VLOOKUP('Données projet'!$B$10,Paramètres!$A$1:$I$89,3,0)*0.475*44/12</f>
        <v>1.9086539224864507</v>
      </c>
      <c r="AX62" s="21">
        <f t="shared" si="6"/>
        <v>15.681366558037274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209.48927999999989</v>
      </c>
      <c r="BF62" s="13">
        <f t="shared" si="37"/>
        <v>51.823964717594365</v>
      </c>
      <c r="BG62" s="20">
        <f t="shared" si="7"/>
        <v>455.12056788314334</v>
      </c>
      <c r="BH62" s="59">
        <f t="shared" si="8"/>
        <v>748.45390121647665</v>
      </c>
      <c r="BI62" s="59">
        <f ca="1">AVERAGE(OFFSET($BH$3,0,0,'Données projet'!$E$11+1,1))-AVERAGE(OFFSET($H$3,0,0,'Données projet'!$E$11+1,1))</f>
        <v>324.86930206492627</v>
      </c>
      <c r="BJ62" s="59">
        <f t="shared" si="38"/>
        <v>317.03005098025352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10.177262159223487</v>
      </c>
      <c r="BQ62" s="21">
        <f>EXP(-LN(2)/25)*BQ61+(1-EXP(-LN(2)/25))/(LN(2)/25)*Calculateur!BL62*Calculateur!BN62*VLOOKUP('Données projet'!$B$11,Paramètres!$A$1:$I$89,3,0)*0.475*44/12</f>
        <v>13.777402294389228</v>
      </c>
      <c r="BR62" s="21">
        <f>EXP(-LN(2)/2)*BR61+(1-EXP(-LN(2)/2))/(LN(2)/2)*BL62*BO62*VLOOKUP('Données projet'!$B$11,Paramètres!$A$1:$I$89,3,0)*0.475*44/12</f>
        <v>0.86962961295681163</v>
      </c>
      <c r="BS62" s="22">
        <f t="shared" si="9"/>
        <v>24.824294066569525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738.07001781110057</v>
      </c>
      <c r="S63" s="59">
        <f ca="1">AVERAGE(OFFSET($R$3,0,0,'Données projet'!$E$9+1,1))-AVERAGE(OFFSET($H$3,0,0,'Données projet'!$E$9+1,1))</f>
        <v>635.71275911100679</v>
      </c>
      <c r="T63" s="59">
        <f t="shared" si="34"/>
        <v>281.7776857269169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259.78679999999997</v>
      </c>
      <c r="AK63" s="13">
        <f t="shared" si="35"/>
        <v>62.676930162260739</v>
      </c>
      <c r="AL63" s="20">
        <f t="shared" si="4"/>
        <v>561.62433003260401</v>
      </c>
      <c r="AM63" s="59">
        <f t="shared" si="5"/>
        <v>854.95766336593738</v>
      </c>
      <c r="AN63" s="59">
        <f ca="1">AVERAGE(OFFSET($AM$3,0,0,'Données projet'!$E$10+1,1))-AVERAGE(OFFSET($H$3,0,0,'Données projet'!$E$10+1,1))</f>
        <v>459.77940917237572</v>
      </c>
      <c r="AO63" s="59">
        <f t="shared" si="36"/>
        <v>290.39826583283588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0.1075</v>
      </c>
      <c r="AS63" s="16">
        <f>IF(ISNA(VLOOKUP(A63,'Données projet'!$A$61:$I$81,6,0)),0%,VLOOKUP(A63,'Données projet'!$A$61:$I$81,6,0)*VLOOKUP('Données projet'!$B$10,Paramètres!$A$1:$I$89,7,0))</f>
        <v>0.1075</v>
      </c>
      <c r="AT63" s="16">
        <f>IF(ISNA(VLOOKUP(A63,'Données projet'!$A$61:$I$81,7,0)),0%,VLOOKUP(A63,'Données projet'!$A$61:$I$81,7,0))</f>
        <v>0.25</v>
      </c>
      <c r="AU63" s="21">
        <f>EXP(-LN(2)/35)*AU62+(1-EXP(-LN(2)/35))/(LN(2)/35)*AQ63*AR63*VLOOKUP('Données projet'!$B$10,Paramètres!$A$1:$I$89,3,0)*0.475*44/12</f>
        <v>3.1664164956223009</v>
      </c>
      <c r="AV63" s="21">
        <f>EXP(-LN(2)/25)*AV62+(1-EXP(-LN(2)/25))/(LN(2)/25)*Calculateur!AQ63*Calculateur!AS63*VLOOKUP('Données projet'!$B$10,Paramètres!$A$1:$I$89,3,0)*0.475*44/12</f>
        <v>16.550046191635971</v>
      </c>
      <c r="AW63" s="21">
        <f>EXP(-LN(2)/2)*AW62+(1-EXP(-LN(2)/2))/(LN(2)/2)*AQ63*AT63*VLOOKUP('Données projet'!$B$10,Paramètres!$A$1:$I$89,3,0)*0.475*44/12</f>
        <v>7.6346436150978851</v>
      </c>
      <c r="AX63" s="21">
        <f t="shared" si="6"/>
        <v>27.351106302356158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214.03199999999987</v>
      </c>
      <c r="BF63" s="13">
        <f t="shared" si="37"/>
        <v>52.815701536972192</v>
      </c>
      <c r="BG63" s="20">
        <f t="shared" si="7"/>
        <v>464.7597468435597</v>
      </c>
      <c r="BH63" s="59">
        <f t="shared" si="8"/>
        <v>758.09308017689295</v>
      </c>
      <c r="BI63" s="59">
        <f ca="1">AVERAGE(OFFSET($BH$3,0,0,'Données projet'!$E$11+1,1))-AVERAGE(OFFSET($H$3,0,0,'Données projet'!$E$11+1,1))</f>
        <v>324.86930206492627</v>
      </c>
      <c r="BJ63" s="59">
        <f t="shared" si="38"/>
        <v>317.03005098025352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0.13250000000000001</v>
      </c>
      <c r="BN63" s="16">
        <f>IF(ISNA(VLOOKUP(A63,'Données projet'!$A$87:$I$107,6,0)),0%,VLOOKUP(A63,'Données projet'!$A$87:$I$107,6,0)*VLOOKUP('Données projet'!$B$11,Paramètres!$A$1:$I$89,7,0))</f>
        <v>0.13250000000000001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11.513217144258466</v>
      </c>
      <c r="BQ63" s="21">
        <f>EXP(-LN(2)/25)*BQ62+(1-EXP(-LN(2)/25))/(LN(2)/25)*Calculateur!BL63*Calculateur!BN63*VLOOKUP('Données projet'!$B$11,Paramètres!$A$1:$I$89,3,0)*0.475*44/12</f>
        <v>14.930137446020712</v>
      </c>
      <c r="BR63" s="21">
        <f>EXP(-LN(2)/2)*BR62+(1-EXP(-LN(2)/2))/(LN(2)/2)*BL63*BO63*VLOOKUP('Données projet'!$B$11,Paramètres!$A$1:$I$89,3,0)*0.475*44/12</f>
        <v>3.0877163342401959</v>
      </c>
      <c r="BS63" s="22">
        <f t="shared" si="9"/>
        <v>29.531070924519373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757.48033245059059</v>
      </c>
      <c r="S64" s="59">
        <f ca="1">AVERAGE(OFFSET($R$3,0,0,'Données projet'!$E$9+1,1))-AVERAGE(OFFSET($H$3,0,0,'Données projet'!$E$9+1,1))</f>
        <v>635.71275911100679</v>
      </c>
      <c r="T64" s="59">
        <f t="shared" si="34"/>
        <v>281.7776857269169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241.51607999999993</v>
      </c>
      <c r="AK64" s="13">
        <f t="shared" si="35"/>
        <v>58.765602836317846</v>
      </c>
      <c r="AL64" s="20">
        <f t="shared" si="4"/>
        <v>522.99059760658679</v>
      </c>
      <c r="AM64" s="59">
        <f t="shared" si="5"/>
        <v>816.32393093992005</v>
      </c>
      <c r="AN64" s="59">
        <f ca="1">AVERAGE(OFFSET($AM$3,0,0,'Données projet'!$E$10+1,1))-AVERAGE(OFFSET($H$3,0,0,'Données projet'!$E$10+1,1))</f>
        <v>459.77940917237572</v>
      </c>
      <c r="AO64" s="59">
        <f t="shared" si="36"/>
        <v>290.39826583283588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3.1043249994665074</v>
      </c>
      <c r="AV64" s="21">
        <f>EXP(-LN(2)/25)*AV63+(1-EXP(-LN(2)/25))/(LN(2)/25)*Calculateur!AQ64*Calculateur!AS64*VLOOKUP('Données projet'!$B$10,Paramètres!$A$1:$I$89,3,0)*0.475*44/12</f>
        <v>16.097484308196581</v>
      </c>
      <c r="AW64" s="21">
        <f>EXP(-LN(2)/2)*AW63+(1-EXP(-LN(2)/2))/(LN(2)/2)*AQ64*AT64*VLOOKUP('Données projet'!$B$10,Paramètres!$A$1:$I$89,3,0)*0.475*44/12</f>
        <v>5.3985082721782929</v>
      </c>
      <c r="AX64" s="21">
        <f t="shared" si="6"/>
        <v>24.600317579841381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207.39263999999989</v>
      </c>
      <c r="BF64" s="13">
        <f t="shared" si="37"/>
        <v>51.365398298247158</v>
      </c>
      <c r="BG64" s="20">
        <f t="shared" si="7"/>
        <v>450.67025003611349</v>
      </c>
      <c r="BH64" s="59">
        <f t="shared" si="8"/>
        <v>744.0035833694468</v>
      </c>
      <c r="BI64" s="59">
        <f ca="1">AVERAGE(OFFSET($BH$3,0,0,'Données projet'!$E$11+1,1))-AVERAGE(OFFSET($H$3,0,0,'Données projet'!$E$11+1,1))</f>
        <v>324.86930206492627</v>
      </c>
      <c r="BJ64" s="59">
        <f t="shared" si="38"/>
        <v>317.03005098025352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11.287449978428613</v>
      </c>
      <c r="BQ64" s="21">
        <f>EXP(-LN(2)/25)*BQ63+(1-EXP(-LN(2)/25))/(LN(2)/25)*Calculateur!BL64*Calculateur!BN64*VLOOKUP('Données projet'!$B$11,Paramètres!$A$1:$I$89,3,0)*0.475*44/12</f>
        <v>14.521872052417471</v>
      </c>
      <c r="BR64" s="21">
        <f>EXP(-LN(2)/2)*BR63+(1-EXP(-LN(2)/2))/(LN(2)/2)*BL64*BO64*VLOOKUP('Données projet'!$B$11,Paramètres!$A$1:$I$89,3,0)*0.475*44/12</f>
        <v>2.1833451583217109</v>
      </c>
      <c r="BS64" s="22">
        <f t="shared" si="9"/>
        <v>27.992667189167793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776.8733416193345</v>
      </c>
      <c r="S65" s="59">
        <f ca="1">AVERAGE(OFFSET($R$3,0,0,'Données projet'!$E$9+1,1))-AVERAGE(OFFSET($H$3,0,0,'Données projet'!$E$9+1,1))</f>
        <v>635.71275911100679</v>
      </c>
      <c r="T65" s="59">
        <f t="shared" si="34"/>
        <v>281.7776857269169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249.89015999999998</v>
      </c>
      <c r="AK65" s="13">
        <f t="shared" si="35"/>
        <v>60.562419667970957</v>
      </c>
      <c r="AL65" s="20">
        <f t="shared" si="4"/>
        <v>540.70490958838275</v>
      </c>
      <c r="AM65" s="59">
        <f t="shared" si="5"/>
        <v>834.03824292171612</v>
      </c>
      <c r="AN65" s="59">
        <f ca="1">AVERAGE(OFFSET($AM$3,0,0,'Données projet'!$E$10+1,1))-AVERAGE(OFFSET($H$3,0,0,'Données projet'!$E$10+1,1))</f>
        <v>459.77940917237572</v>
      </c>
      <c r="AO65" s="59">
        <f t="shared" si="36"/>
        <v>290.39826583283588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3.0434510796782561</v>
      </c>
      <c r="AV65" s="21">
        <f>EXP(-LN(2)/25)*AV64+(1-EXP(-LN(2)/25))/(LN(2)/25)*Calculateur!AQ65*Calculateur!AS65*VLOOKUP('Données projet'!$B$10,Paramètres!$A$1:$I$89,3,0)*0.475*44/12</f>
        <v>15.657297753259037</v>
      </c>
      <c r="AW65" s="21">
        <f>EXP(-LN(2)/2)*AW64+(1-EXP(-LN(2)/2))/(LN(2)/2)*AQ65*AT65*VLOOKUP('Données projet'!$B$10,Paramètres!$A$1:$I$89,3,0)*0.475*44/12</f>
        <v>3.817321807548943</v>
      </c>
      <c r="AX65" s="21">
        <f t="shared" si="6"/>
        <v>22.518070640486236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211.23647999999989</v>
      </c>
      <c r="BF65" s="13">
        <f t="shared" si="37"/>
        <v>52.205695296687686</v>
      </c>
      <c r="BG65" s="20">
        <f t="shared" si="7"/>
        <v>458.82845530839751</v>
      </c>
      <c r="BH65" s="59">
        <f t="shared" si="8"/>
        <v>752.16178864173082</v>
      </c>
      <c r="BI65" s="59">
        <f ca="1">AVERAGE(OFFSET($BH$3,0,0,'Données projet'!$E$11+1,1))-AVERAGE(OFFSET($H$3,0,0,'Données projet'!$E$11+1,1))</f>
        <v>324.86930206492627</v>
      </c>
      <c r="BJ65" s="59">
        <f t="shared" si="38"/>
        <v>317.03005098025352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11.066109969016312</v>
      </c>
      <c r="BQ65" s="21">
        <f>EXP(-LN(2)/25)*BQ64+(1-EXP(-LN(2)/25))/(LN(2)/25)*Calculateur!BL65*Calculateur!BN65*VLOOKUP('Données projet'!$B$11,Paramètres!$A$1:$I$89,3,0)*0.475*44/12</f>
        <v>14.124770697472055</v>
      </c>
      <c r="BR65" s="21">
        <f>EXP(-LN(2)/2)*BR64+(1-EXP(-LN(2)/2))/(LN(2)/2)*BL65*BO65*VLOOKUP('Données projet'!$B$11,Paramètres!$A$1:$I$89,3,0)*0.475*44/12</f>
        <v>1.5438581671200982</v>
      </c>
      <c r="BS65" s="22">
        <f t="shared" si="9"/>
        <v>26.734738833608468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796.2498365858869</v>
      </c>
      <c r="S66" s="59">
        <f ca="1">AVERAGE(OFFSET($R$3,0,0,'Données projet'!$E$9+1,1))-AVERAGE(OFFSET($H$3,0,0,'Données projet'!$E$9+1,1))</f>
        <v>635.71275911100679</v>
      </c>
      <c r="T66" s="59">
        <f t="shared" si="34"/>
        <v>281.7776857269169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258.26423999999997</v>
      </c>
      <c r="AK66" s="13">
        <f t="shared" si="35"/>
        <v>62.352239950788103</v>
      </c>
      <c r="AL66" s="20">
        <f t="shared" si="4"/>
        <v>558.40703591428917</v>
      </c>
      <c r="AM66" s="59">
        <f t="shared" si="5"/>
        <v>851.74036924762254</v>
      </c>
      <c r="AN66" s="59">
        <f ca="1">AVERAGE(OFFSET($AM$3,0,0,'Données projet'!$E$10+1,1))-AVERAGE(OFFSET($H$3,0,0,'Données projet'!$E$10+1,1))</f>
        <v>459.77940917237572</v>
      </c>
      <c r="AO66" s="59">
        <f t="shared" si="36"/>
        <v>290.39826583283588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2.9837708603276276</v>
      </c>
      <c r="AV66" s="21">
        <f>EXP(-LN(2)/25)*AV65+(1-EXP(-LN(2)/25))/(LN(2)/25)*Calculateur!AQ66*Calculateur!AS66*VLOOKUP('Données projet'!$B$10,Paramètres!$A$1:$I$89,3,0)*0.475*44/12</f>
        <v>15.229148122814665</v>
      </c>
      <c r="AW66" s="21">
        <f>EXP(-LN(2)/2)*AW65+(1-EXP(-LN(2)/2))/(LN(2)/2)*AQ66*AT66*VLOOKUP('Données projet'!$B$10,Paramètres!$A$1:$I$89,3,0)*0.475*44/12</f>
        <v>2.6992541360891469</v>
      </c>
      <c r="AX66" s="21">
        <f t="shared" si="6"/>
        <v>20.91217311923144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215.08031999999989</v>
      </c>
      <c r="BF66" s="13">
        <f t="shared" si="37"/>
        <v>53.044214230061456</v>
      </c>
      <c r="BG66" s="20">
        <f t="shared" si="7"/>
        <v>466.98356378402349</v>
      </c>
      <c r="BH66" s="59">
        <f t="shared" si="8"/>
        <v>760.3168971173568</v>
      </c>
      <c r="BI66" s="59">
        <f ca="1">AVERAGE(OFFSET($BH$3,0,0,'Données projet'!$E$11+1,1))-AVERAGE(OFFSET($H$3,0,0,'Données projet'!$E$11+1,1))</f>
        <v>324.86930206492627</v>
      </c>
      <c r="BJ66" s="59">
        <f t="shared" si="38"/>
        <v>317.03005098025352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10.84911030218451</v>
      </c>
      <c r="BQ66" s="21">
        <f>EXP(-LN(2)/25)*BQ65+(1-EXP(-LN(2)/25))/(LN(2)/25)*Calculateur!BL66*Calculateur!BN66*VLOOKUP('Données projet'!$B$11,Paramètres!$A$1:$I$89,3,0)*0.475*44/12</f>
        <v>13.738528099960273</v>
      </c>
      <c r="BR66" s="21">
        <f>EXP(-LN(2)/2)*BR65+(1-EXP(-LN(2)/2))/(LN(2)/2)*BL66*BO66*VLOOKUP('Données projet'!$B$11,Paramètres!$A$1:$I$89,3,0)*0.475*44/12</f>
        <v>1.0916725791608557</v>
      </c>
      <c r="BS66" s="22">
        <f t="shared" si="9"/>
        <v>25.67931098130564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815.61054271425792</v>
      </c>
      <c r="S67" s="59">
        <f ca="1">AVERAGE(OFFSET($R$3,0,0,'Données projet'!$E$9+1,1))-AVERAGE(OFFSET($H$3,0,0,'Données projet'!$E$9+1,1))</f>
        <v>635.71275911100679</v>
      </c>
      <c r="T67" s="59">
        <f t="shared" si="34"/>
        <v>281.7776857269169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266.63832000000002</v>
      </c>
      <c r="AK67" s="13">
        <f t="shared" si="35"/>
        <v>64.135316563180027</v>
      </c>
      <c r="AL67" s="20">
        <f t="shared" si="4"/>
        <v>576.09741701420523</v>
      </c>
      <c r="AM67" s="59">
        <f t="shared" si="5"/>
        <v>869.43075034753861</v>
      </c>
      <c r="AN67" s="59">
        <f ca="1">AVERAGE(OFFSET($AM$3,0,0,'Données projet'!$E$10+1,1))-AVERAGE(OFFSET($H$3,0,0,'Données projet'!$E$10+1,1))</f>
        <v>459.77940917237572</v>
      </c>
      <c r="AO67" s="59">
        <f t="shared" si="36"/>
        <v>290.39826583283588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2.9252609336771256</v>
      </c>
      <c r="AV67" s="21">
        <f>EXP(-LN(2)/25)*AV66+(1-EXP(-LN(2)/25))/(LN(2)/25)*Calculateur!AQ67*Calculateur!AS67*VLOOKUP('Données projet'!$B$10,Paramètres!$A$1:$I$89,3,0)*0.475*44/12</f>
        <v>14.812706266530205</v>
      </c>
      <c r="AW67" s="21">
        <f>EXP(-LN(2)/2)*AW66+(1-EXP(-LN(2)/2))/(LN(2)/2)*AQ67*AT67*VLOOKUP('Données projet'!$B$10,Paramètres!$A$1:$I$89,3,0)*0.475*44/12</f>
        <v>1.908660903774472</v>
      </c>
      <c r="AX67" s="21">
        <f t="shared" si="6"/>
        <v>19.646628103981801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218.92415999999989</v>
      </c>
      <c r="BF67" s="13">
        <f t="shared" si="37"/>
        <v>53.880990541091087</v>
      </c>
      <c r="BG67" s="20">
        <f t="shared" si="7"/>
        <v>475.13563719240005</v>
      </c>
      <c r="BH67" s="59">
        <f t="shared" si="8"/>
        <v>768.46897052573331</v>
      </c>
      <c r="BI67" s="59">
        <f ca="1">AVERAGE(OFFSET($BH$3,0,0,'Données projet'!$E$11+1,1))-AVERAGE(OFFSET($H$3,0,0,'Données projet'!$E$11+1,1))</f>
        <v>324.86930206492627</v>
      </c>
      <c r="BJ67" s="59">
        <f t="shared" si="38"/>
        <v>317.03005098025352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10.636365866462551</v>
      </c>
      <c r="BQ67" s="21">
        <f>EXP(-LN(2)/25)*BQ66+(1-EXP(-LN(2)/25))/(LN(2)/25)*Calculateur!BL67*Calculateur!BN67*VLOOKUP('Données projet'!$B$11,Paramètres!$A$1:$I$89,3,0)*0.475*44/12</f>
        <v>13.362847326589067</v>
      </c>
      <c r="BR67" s="21">
        <f>EXP(-LN(2)/2)*BR66+(1-EXP(-LN(2)/2))/(LN(2)/2)*BL67*BO67*VLOOKUP('Données projet'!$B$11,Paramètres!$A$1:$I$89,3,0)*0.475*44/12</f>
        <v>0.77192908356004919</v>
      </c>
      <c r="BS67" s="22">
        <f t="shared" si="9"/>
        <v>24.771142276611666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834.95612724241983</v>
      </c>
      <c r="S68" s="59">
        <f ca="1">AVERAGE(OFFSET($R$3,0,0,'Données projet'!$E$9+1,1))-AVERAGE(OFFSET($H$3,0,0,'Données projet'!$E$9+1,1))</f>
        <v>635.71275911100679</v>
      </c>
      <c r="T68" s="59">
        <f t="shared" si="34"/>
        <v>281.7776857269169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275.01240000000001</v>
      </c>
      <c r="AK68" s="13">
        <f t="shared" si="35"/>
        <v>65.911885597559035</v>
      </c>
      <c r="AL68" s="20">
        <f t="shared" ref="AL68:AL131" si="58">(AJ68+AK68)*0.475*44/12</f>
        <v>593.77646408241537</v>
      </c>
      <c r="AM68" s="59">
        <f t="shared" ref="AM68:AM131" si="59">AL68+(AD68+AE68)*44/12</f>
        <v>887.10979741574874</v>
      </c>
      <c r="AN68" s="59">
        <f ca="1">AVERAGE(OFFSET($AM$3,0,0,'Données projet'!$E$10+1,1))-AVERAGE(OFFSET($H$3,0,0,'Données projet'!$E$10+1,1))</f>
        <v>459.77940917237572</v>
      </c>
      <c r="AO68" s="59">
        <f t="shared" si="36"/>
        <v>290.39826583283588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0.1075</v>
      </c>
      <c r="AS68" s="16">
        <f>IF(ISNA(VLOOKUP(A68,'Données projet'!$A$61:$I$81,6,0)),0%,VLOOKUP(A68,'Données projet'!$A$61:$I$81,6,0)*VLOOKUP('Données projet'!$B$10,Paramètres!$A$1:$I$89,7,0))</f>
        <v>0.1075</v>
      </c>
      <c r="AT68" s="16">
        <f>IF(ISNA(VLOOKUP(A68,'Données projet'!$A$61:$I$81,7,0)),0%,VLOOKUP(A68,'Données projet'!$A$61:$I$81,7,0))</f>
        <v>0.25</v>
      </c>
      <c r="AU68" s="21">
        <f>EXP(-LN(2)/35)*AU67+(1-EXP(-LN(2)/35))/(LN(2)/35)*AQ68*AR68*VLOOKUP('Données projet'!$B$10,Paramètres!$A$1:$I$89,3,0)*0.475*44/12</f>
        <v>6.0343148466230092</v>
      </c>
      <c r="AV68" s="21">
        <f>EXP(-LN(2)/25)*AV67+(1-EXP(-LN(2)/25))/(LN(2)/25)*Calculateur!AQ68*Calculateur!AS68*VLOOKUP('Données projet'!$B$10,Paramètres!$A$1:$I$89,3,0)*0.475*44/12</f>
        <v>17.561601142085333</v>
      </c>
      <c r="AW68" s="21">
        <f>EXP(-LN(2)/2)*AW67+(1-EXP(-LN(2)/2))/(LN(2)/2)*AQ68*AT68*VLOOKUP('Données projet'!$B$10,Paramètres!$A$1:$I$89,3,0)*0.475*44/12</f>
        <v>7.6346485516139859</v>
      </c>
      <c r="AX68" s="21">
        <f t="shared" ref="AX68:AX131" si="60">SUM(AU68:AW68)</f>
        <v>31.230564540322327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222.76799999999989</v>
      </c>
      <c r="BF68" s="13">
        <f t="shared" si="37"/>
        <v>54.716058356609459</v>
      </c>
      <c r="BG68" s="20">
        <f t="shared" ref="BG68:BG131" si="61">(BE68+BF68)*0.475*44/12</f>
        <v>483.28473497109462</v>
      </c>
      <c r="BH68" s="59">
        <f t="shared" ref="BH68:BH131" si="62">BG68+(AY68+AZ68)*44/12</f>
        <v>776.61806830442788</v>
      </c>
      <c r="BI68" s="59">
        <f ca="1">AVERAGE(OFFSET($BH$3,0,0,'Données projet'!$E$11+1,1))-AVERAGE(OFFSET($H$3,0,0,'Données projet'!$E$11+1,1))</f>
        <v>324.86930206492627</v>
      </c>
      <c r="BJ68" s="59">
        <f t="shared" si="38"/>
        <v>317.03005098025352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0.13250000000000001</v>
      </c>
      <c r="BN68" s="16">
        <f>IF(ISNA(VLOOKUP(A68,'Données projet'!$A$87:$I$107,6,0)),0%,VLOOKUP(A68,'Données projet'!$A$87:$I$107,6,0)*VLOOKUP('Données projet'!$B$11,Paramètres!$A$1:$I$89,7,0))</f>
        <v>0.13250000000000001</v>
      </c>
      <c r="BO68" s="16">
        <f>IF(ISNA(VLOOKUP(A68,'Données projet'!$A$87:$I$107,7,0)),0%,VLOOKUP(A68,'Données projet'!$A$87:$I$107,7,0))</f>
        <v>0.25</v>
      </c>
      <c r="BP68" s="21">
        <f>EXP(-LN(2)/35)*BP67+(1-EXP(-LN(2)/35))/(LN(2)/35)*BL68*BM68*VLOOKUP('Données projet'!$B$11,Paramètres!$A$1:$I$89,3,0)*0.475*44/12</f>
        <v>11.835357700452485</v>
      </c>
      <c r="BQ68" s="21">
        <f>EXP(-LN(2)/25)*BQ67+(1-EXP(-LN(2)/25))/(LN(2)/25)*Calculateur!BL68*Calculateur!BN68*VLOOKUP('Données projet'!$B$11,Paramètres!$A$1:$I$89,3,0)*0.475*44/12</f>
        <v>14.399461927124406</v>
      </c>
      <c r="BR68" s="21">
        <f>EXP(-LN(2)/2)*BR67+(1-EXP(-LN(2)/2))/(LN(2)/2)*BL68*BO68*VLOOKUP('Données projet'!$B$11,Paramètres!$A$1:$I$89,3,0)*0.475*44/12</f>
        <v>2.8125653492284126</v>
      </c>
      <c r="BS68" s="22">
        <f t="shared" ref="BS68:BS131" si="63">SUM(BP68:BR68)</f>
        <v>29.047384976805304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854.28720589215686</v>
      </c>
      <c r="S69" s="59">
        <f ca="1">AVERAGE(OFFSET($R$3,0,0,'Données projet'!$E$9+1,1))-AVERAGE(OFFSET($H$3,0,0,'Données projet'!$E$9+1,1))</f>
        <v>635.71275911100679</v>
      </c>
      <c r="T69" s="59">
        <f t="shared" ref="T69:T132" si="88">$T$3</f>
        <v>281.7776857269169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256.17072000000002</v>
      </c>
      <c r="AK69" s="13">
        <f t="shared" ref="AK69:AK132" si="89">EXP(-1.0587+0.8836*LN(AJ69)+0.284)</f>
        <v>61.905426677256543</v>
      </c>
      <c r="AL69" s="20">
        <f t="shared" si="58"/>
        <v>553.98262212955512</v>
      </c>
      <c r="AM69" s="59">
        <f t="shared" si="59"/>
        <v>847.3159554628885</v>
      </c>
      <c r="AN69" s="59">
        <f ca="1">AVERAGE(OFFSET($AM$3,0,0,'Données projet'!$E$10+1,1))-AVERAGE(OFFSET($H$3,0,0,'Données projet'!$E$10+1,1))</f>
        <v>459.77940917237572</v>
      </c>
      <c r="AO69" s="59">
        <f t="shared" ref="AO69:AO132" si="90">$AO$3</f>
        <v>290.39826583283588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5.9159856130493624</v>
      </c>
      <c r="AV69" s="21">
        <f>EXP(-LN(2)/25)*AV68+(1-EXP(-LN(2)/25))/(LN(2)/25)*Calculateur!AQ69*Calculateur!AS69*VLOOKUP('Données projet'!$B$10,Paramètres!$A$1:$I$89,3,0)*0.475*44/12</f>
        <v>17.081378235330543</v>
      </c>
      <c r="AW69" s="21">
        <f>EXP(-LN(2)/2)*AW68+(1-EXP(-LN(2)/2))/(LN(2)/2)*AQ69*AT69*VLOOKUP('Données projet'!$B$10,Paramètres!$A$1:$I$89,3,0)*0.475*44/12</f>
        <v>5.3985117628223032</v>
      </c>
      <c r="AX69" s="21">
        <f t="shared" si="60"/>
        <v>28.395875611202207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216.47807999999986</v>
      </c>
      <c r="BF69" s="13">
        <f t="shared" ref="BF69:BF132" si="91">EXP(-1.0587+0.8836*LN(BE69)+0.284)</f>
        <v>53.348696328338377</v>
      </c>
      <c r="BG69" s="20">
        <f t="shared" si="61"/>
        <v>469.94830210518904</v>
      </c>
      <c r="BH69" s="59">
        <f t="shared" si="62"/>
        <v>763.28163543852236</v>
      </c>
      <c r="BI69" s="59">
        <f ca="1">AVERAGE(OFFSET($BH$3,0,0,'Données projet'!$E$11+1,1))-AVERAGE(OFFSET($H$3,0,0,'Données projet'!$E$11+1,1))</f>
        <v>324.86930206492627</v>
      </c>
      <c r="BJ69" s="59">
        <f t="shared" ref="BJ69:BJ132" si="92">$BJ$3</f>
        <v>317.03005098025352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11.603273554802007</v>
      </c>
      <c r="BQ69" s="21">
        <f>EXP(-LN(2)/25)*BQ68+(1-EXP(-LN(2)/25))/(LN(2)/25)*Calculateur!BL69*Calculateur!BN69*VLOOKUP('Données projet'!$B$11,Paramètres!$A$1:$I$89,3,0)*0.475*44/12</f>
        <v>14.005707883492397</v>
      </c>
      <c r="BR69" s="21">
        <f>EXP(-LN(2)/2)*BR68+(1-EXP(-LN(2)/2))/(LN(2)/2)*BL69*BO69*VLOOKUP('Données projet'!$B$11,Paramètres!$A$1:$I$89,3,0)*0.475*44/12</f>
        <v>1.9887840309697209</v>
      </c>
      <c r="BS69" s="22">
        <f t="shared" si="63"/>
        <v>27.597765469264125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770.12871216142673</v>
      </c>
      <c r="S70" s="59">
        <f ca="1">AVERAGE(OFFSET($R$3,0,0,'Données projet'!$E$9+1,1))-AVERAGE(OFFSET($H$3,0,0,'Données projet'!$E$9+1,1))</f>
        <v>635.71275911100679</v>
      </c>
      <c r="T70" s="59">
        <f t="shared" si="88"/>
        <v>281.7776857269169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263.97383999999994</v>
      </c>
      <c r="AK70" s="13">
        <f t="shared" si="89"/>
        <v>63.56869082277958</v>
      </c>
      <c r="AL70" s="20">
        <f t="shared" si="58"/>
        <v>570.46990784967431</v>
      </c>
      <c r="AM70" s="59">
        <f t="shared" si="59"/>
        <v>863.80324118300769</v>
      </c>
      <c r="AN70" s="59">
        <f ca="1">AVERAGE(OFFSET($AM$3,0,0,'Données projet'!$E$10+1,1))-AVERAGE(OFFSET($H$3,0,0,'Données projet'!$E$10+1,1))</f>
        <v>459.77940917237572</v>
      </c>
      <c r="AO70" s="59">
        <f t="shared" si="90"/>
        <v>290.39826583283588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5.7999767435723886</v>
      </c>
      <c r="AV70" s="21">
        <f>EXP(-LN(2)/25)*AV69+(1-EXP(-LN(2)/25))/(LN(2)/25)*Calculateur!AQ70*Calculateur!AS70*VLOOKUP('Données projet'!$B$10,Paramètres!$A$1:$I$89,3,0)*0.475*44/12</f>
        <v>16.614287049214788</v>
      </c>
      <c r="AW70" s="21">
        <f>EXP(-LN(2)/2)*AW69+(1-EXP(-LN(2)/2))/(LN(2)/2)*AQ70*AT70*VLOOKUP('Données projet'!$B$10,Paramètres!$A$1:$I$89,3,0)*0.475*44/12</f>
        <v>3.8173242758069934</v>
      </c>
      <c r="AX70" s="21">
        <f t="shared" si="60"/>
        <v>26.231588068594167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219.7977599999999</v>
      </c>
      <c r="BF70" s="13">
        <f t="shared" si="91"/>
        <v>54.070927503307338</v>
      </c>
      <c r="BG70" s="20">
        <f t="shared" si="61"/>
        <v>476.98796406826</v>
      </c>
      <c r="BH70" s="59">
        <f t="shared" si="62"/>
        <v>770.32129740159326</v>
      </c>
      <c r="BI70" s="59">
        <f ca="1">AVERAGE(OFFSET($BH$3,0,0,'Données projet'!$E$11+1,1))-AVERAGE(OFFSET($H$3,0,0,'Données projet'!$E$11+1,1))</f>
        <v>324.86930206492627</v>
      </c>
      <c r="BJ70" s="59">
        <f t="shared" si="92"/>
        <v>317.03005098025352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11.375740437690382</v>
      </c>
      <c r="BQ70" s="21">
        <f>EXP(-LN(2)/25)*BQ69+(1-EXP(-LN(2)/25))/(LN(2)/25)*Calculateur!BL70*Calculateur!BN70*VLOOKUP('Données projet'!$B$11,Paramètres!$A$1:$I$89,3,0)*0.475*44/12</f>
        <v>13.622721064890129</v>
      </c>
      <c r="BR70" s="21">
        <f>EXP(-LN(2)/2)*BR69+(1-EXP(-LN(2)/2))/(LN(2)/2)*BL70*BO70*VLOOKUP('Données projet'!$B$11,Paramètres!$A$1:$I$89,3,0)*0.475*44/12</f>
        <v>1.4062826746142065</v>
      </c>
      <c r="BS70" s="22">
        <f t="shared" si="63"/>
        <v>26.404744177194718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788.79445314775262</v>
      </c>
      <c r="S71" s="59">
        <f ca="1">AVERAGE(OFFSET($R$3,0,0,'Données projet'!$E$9+1,1))-AVERAGE(OFFSET($H$3,0,0,'Données projet'!$E$9+1,1))</f>
        <v>635.71275911100679</v>
      </c>
      <c r="T71" s="59">
        <f t="shared" si="88"/>
        <v>281.7776857269169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271.77695999999997</v>
      </c>
      <c r="AK71" s="13">
        <f t="shared" si="89"/>
        <v>65.226240951838292</v>
      </c>
      <c r="AL71" s="20">
        <f t="shared" si="58"/>
        <v>586.94724165778496</v>
      </c>
      <c r="AM71" s="59">
        <f t="shared" si="59"/>
        <v>880.28057499111833</v>
      </c>
      <c r="AN71" s="59">
        <f ca="1">AVERAGE(OFFSET($AM$3,0,0,'Données projet'!$E$10+1,1))-AVERAGE(OFFSET($H$3,0,0,'Données projet'!$E$10+1,1))</f>
        <v>459.77940917237572</v>
      </c>
      <c r="AO71" s="59">
        <f t="shared" si="90"/>
        <v>290.39826583283588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5.6862427372674347</v>
      </c>
      <c r="AV71" s="21">
        <f>EXP(-LN(2)/25)*AV70+(1-EXP(-LN(2)/25))/(LN(2)/25)*Calculateur!AQ71*Calculateur!AS71*VLOOKUP('Données projet'!$B$10,Paramètres!$A$1:$I$89,3,0)*0.475*44/12</f>
        <v>16.159968496146625</v>
      </c>
      <c r="AW71" s="21">
        <f>EXP(-LN(2)/2)*AW70+(1-EXP(-LN(2)/2))/(LN(2)/2)*AQ71*AT71*VLOOKUP('Données projet'!$B$10,Paramètres!$A$1:$I$89,3,0)*0.475*44/12</f>
        <v>2.699255881411152</v>
      </c>
      <c r="AX71" s="21">
        <f t="shared" si="60"/>
        <v>24.545467114825211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223.11743999999993</v>
      </c>
      <c r="BF71" s="13">
        <f t="shared" si="91"/>
        <v>54.791890039639448</v>
      </c>
      <c r="BG71" s="20">
        <f t="shared" si="61"/>
        <v>484.02541648570531</v>
      </c>
      <c r="BH71" s="59">
        <f t="shared" si="62"/>
        <v>777.35874981903862</v>
      </c>
      <c r="BI71" s="59">
        <f ca="1">AVERAGE(OFFSET($BH$3,0,0,'Données projet'!$E$11+1,1))-AVERAGE(OFFSET($H$3,0,0,'Données projet'!$E$11+1,1))</f>
        <v>324.86930206492627</v>
      </c>
      <c r="BJ71" s="59">
        <f t="shared" si="92"/>
        <v>317.03005098025352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11.152669106223819</v>
      </c>
      <c r="BQ71" s="21">
        <f>EXP(-LN(2)/25)*BQ70+(1-EXP(-LN(2)/25))/(LN(2)/25)*Calculateur!BL71*Calculateur!BN71*VLOOKUP('Données projet'!$B$11,Paramètres!$A$1:$I$89,3,0)*0.475*44/12</f>
        <v>13.250207040982943</v>
      </c>
      <c r="BR71" s="21">
        <f>EXP(-LN(2)/2)*BR70+(1-EXP(-LN(2)/2))/(LN(2)/2)*BL71*BO71*VLOOKUP('Données projet'!$B$11,Paramètres!$A$1:$I$89,3,0)*0.475*44/12</f>
        <v>0.99439201548486067</v>
      </c>
      <c r="BS71" s="22">
        <f t="shared" si="63"/>
        <v>25.397268162691621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807.44529955922121</v>
      </c>
      <c r="S72" s="59">
        <f ca="1">AVERAGE(OFFSET($R$3,0,0,'Données projet'!$E$9+1,1))-AVERAGE(OFFSET($H$3,0,0,'Données projet'!$E$9+1,1))</f>
        <v>635.71275911100679</v>
      </c>
      <c r="T72" s="59">
        <f t="shared" si="88"/>
        <v>281.7776857269169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279.58007999999995</v>
      </c>
      <c r="AK72" s="13">
        <f t="shared" si="89"/>
        <v>66.878259963882243</v>
      </c>
      <c r="AL72" s="20">
        <f t="shared" si="58"/>
        <v>603.41494210376152</v>
      </c>
      <c r="AM72" s="59">
        <f t="shared" si="59"/>
        <v>896.74827543709489</v>
      </c>
      <c r="AN72" s="59">
        <f ca="1">AVERAGE(OFFSET($AM$3,0,0,'Données projet'!$E$10+1,1))-AVERAGE(OFFSET($H$3,0,0,'Données projet'!$E$10+1,1))</f>
        <v>459.77940917237572</v>
      </c>
      <c r="AO72" s="59">
        <f t="shared" si="90"/>
        <v>290.39826583283588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5.5747389854552276</v>
      </c>
      <c r="AV72" s="21">
        <f>EXP(-LN(2)/25)*AV71+(1-EXP(-LN(2)/25))/(LN(2)/25)*Calculateur!AQ72*Calculateur!AS72*VLOOKUP('Données projet'!$B$10,Paramètres!$A$1:$I$89,3,0)*0.475*44/12</f>
        <v>15.718073307803687</v>
      </c>
      <c r="AW72" s="21">
        <f>EXP(-LN(2)/2)*AW71+(1-EXP(-LN(2)/2))/(LN(2)/2)*AQ72*AT72*VLOOKUP('Données projet'!$B$10,Paramètres!$A$1:$I$89,3,0)*0.475*44/12</f>
        <v>1.9086621379034971</v>
      </c>
      <c r="AX72" s="21">
        <f t="shared" si="60"/>
        <v>23.201474431162413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226.43711999999991</v>
      </c>
      <c r="BF72" s="13">
        <f t="shared" si="91"/>
        <v>55.5116049933753</v>
      </c>
      <c r="BG72" s="20">
        <f t="shared" si="61"/>
        <v>491.06069603012844</v>
      </c>
      <c r="BH72" s="59">
        <f t="shared" si="62"/>
        <v>784.39402936346175</v>
      </c>
      <c r="BI72" s="59">
        <f ca="1">AVERAGE(OFFSET($BH$3,0,0,'Données projet'!$E$11+1,1))-AVERAGE(OFFSET($H$3,0,0,'Données projet'!$E$11+1,1))</f>
        <v>324.86930206492627</v>
      </c>
      <c r="BJ72" s="59">
        <f t="shared" si="92"/>
        <v>317.03005098025352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10.933972067507238</v>
      </c>
      <c r="BQ72" s="21">
        <f>EXP(-LN(2)/25)*BQ71+(1-EXP(-LN(2)/25))/(LN(2)/25)*Calculateur!BL72*Calculateur!BN72*VLOOKUP('Données projet'!$B$11,Paramètres!$A$1:$I$89,3,0)*0.475*44/12</f>
        <v>12.887879432649159</v>
      </c>
      <c r="BR72" s="21">
        <f>EXP(-LN(2)/2)*BR71+(1-EXP(-LN(2)/2))/(LN(2)/2)*BL72*BO72*VLOOKUP('Données projet'!$B$11,Paramètres!$A$1:$I$89,3,0)*0.475*44/12</f>
        <v>0.70314133730710338</v>
      </c>
      <c r="BS72" s="22">
        <f t="shared" si="63"/>
        <v>24.5249928374635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826.08186743674764</v>
      </c>
      <c r="S73" s="59">
        <f ca="1">AVERAGE(OFFSET($R$3,0,0,'Données projet'!$E$9+1,1))-AVERAGE(OFFSET($H$3,0,0,'Données projet'!$E$9+1,1))</f>
        <v>635.71275911100679</v>
      </c>
      <c r="T73" s="59">
        <f t="shared" si="88"/>
        <v>281.7776857269169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287.38319999999999</v>
      </c>
      <c r="AK73" s="13">
        <f t="shared" si="89"/>
        <v>68.524919967962759</v>
      </c>
      <c r="AL73" s="20">
        <f t="shared" si="58"/>
        <v>619.87330894420177</v>
      </c>
      <c r="AM73" s="59">
        <f t="shared" si="59"/>
        <v>913.20664227753514</v>
      </c>
      <c r="AN73" s="59">
        <f ca="1">AVERAGE(OFFSET($AM$3,0,0,'Données projet'!$E$10+1,1))-AVERAGE(OFFSET($H$3,0,0,'Données projet'!$E$10+1,1))</f>
        <v>459.77940917237572</v>
      </c>
      <c r="AO73" s="59">
        <f t="shared" si="90"/>
        <v>290.39826583283588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0.1075</v>
      </c>
      <c r="AS73" s="16">
        <f>IF(ISNA(VLOOKUP(A73,'Données projet'!$A$61:$I$81,6,0)),0%,VLOOKUP(A73,'Données projet'!$A$61:$I$81,6,0)*VLOOKUP('Données projet'!$B$10,Paramètres!$A$1:$I$89,7,0))</f>
        <v>0.1075</v>
      </c>
      <c r="AT73" s="16">
        <f>IF(ISNA(VLOOKUP(A73,'Données projet'!$A$61:$I$81,7,0)),0%,VLOOKUP(A73,'Données projet'!$A$61:$I$81,7,0))</f>
        <v>0.25</v>
      </c>
      <c r="AU73" s="21">
        <f>EXP(-LN(2)/35)*AU72+(1-EXP(-LN(2)/35))/(LN(2)/35)*AQ73*AR73*VLOOKUP('Données projet'!$B$10,Paramètres!$A$1:$I$89,3,0)*0.475*44/12</f>
        <v>8.6318382498277852</v>
      </c>
      <c r="AV73" s="21">
        <f>EXP(-LN(2)/25)*AV72+(1-EXP(-LN(2)/25))/(LN(2)/25)*Calculateur!AQ73*Calculateur!AS73*VLOOKUP('Données projet'!$B$10,Paramètres!$A$1:$I$89,3,0)*0.475*44/12</f>
        <v>18.442210874004008</v>
      </c>
      <c r="AW73" s="21">
        <f>EXP(-LN(2)/2)*AW72+(1-EXP(-LN(2)/2))/(LN(2)/2)*AQ73*AT73*VLOOKUP('Données projet'!$B$10,Paramètres!$A$1:$I$89,3,0)*0.475*44/12</f>
        <v>7.6346494242749889</v>
      </c>
      <c r="AX73" s="21">
        <f t="shared" si="60"/>
        <v>34.708698548106781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229.75679999999991</v>
      </c>
      <c r="BF73" s="13">
        <f t="shared" si="91"/>
        <v>56.23009276772752</v>
      </c>
      <c r="BG73" s="20">
        <f t="shared" si="61"/>
        <v>498.09383823712528</v>
      </c>
      <c r="BH73" s="59">
        <f t="shared" si="62"/>
        <v>791.42717157045854</v>
      </c>
      <c r="BI73" s="59">
        <f ca="1">AVERAGE(OFFSET($BH$3,0,0,'Données projet'!$E$11+1,1))-AVERAGE(OFFSET($H$3,0,0,'Données projet'!$E$11+1,1))</f>
        <v>324.86930206492627</v>
      </c>
      <c r="BJ73" s="59">
        <f t="shared" si="92"/>
        <v>317.03005098025352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0.13250000000000001</v>
      </c>
      <c r="BN73" s="16">
        <f>IF(ISNA(VLOOKUP(A73,'Données projet'!$A$87:$I$107,6,0)),0%,VLOOKUP(A73,'Données projet'!$A$87:$I$107,6,0)*VLOOKUP('Données projet'!$B$11,Paramètres!$A$1:$I$89,7,0))</f>
        <v>0.13250000000000001</v>
      </c>
      <c r="BO73" s="16">
        <f>IF(ISNA(VLOOKUP(A73,'Données projet'!$A$87:$I$107,7,0)),0%,VLOOKUP(A73,'Données projet'!$A$87:$I$107,7,0))</f>
        <v>0.25</v>
      </c>
      <c r="BP73" s="21">
        <f>EXP(-LN(2)/35)*BP72+(1-EXP(-LN(2)/35))/(LN(2)/35)*BL73*BM73*VLOOKUP('Données projet'!$B$11,Paramètres!$A$1:$I$89,3,0)*0.475*44/12</f>
        <v>11.999167618044847</v>
      </c>
      <c r="BQ73" s="21">
        <f>EXP(-LN(2)/25)*BQ72+(1-EXP(-LN(2)/25))/(LN(2)/25)*Calculateur!BL73*Calculateur!BN73*VLOOKUP('Données projet'!$B$11,Paramètres!$A$1:$I$89,3,0)*0.475*44/12</f>
        <v>13.810025476730626</v>
      </c>
      <c r="BR73" s="21">
        <f>EXP(-LN(2)/2)*BR72+(1-EXP(-LN(2)/2))/(LN(2)/2)*BL73*BO73*VLOOKUP('Données projet'!$B$11,Paramètres!$A$1:$I$89,3,0)*0.475*44/12</f>
        <v>2.5578587892405982</v>
      </c>
      <c r="BS73" s="22">
        <f t="shared" si="63"/>
        <v>28.367051884016071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844.70472623505771</v>
      </c>
      <c r="S74" s="59">
        <f ca="1">AVERAGE(OFFSET($R$3,0,0,'Données projet'!$E$9+1,1))-AVERAGE(OFFSET($H$3,0,0,'Données projet'!$E$9+1,1))</f>
        <v>635.71275911100679</v>
      </c>
      <c r="T74" s="59">
        <f t="shared" si="88"/>
        <v>281.7776857269169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267.97055999999998</v>
      </c>
      <c r="AK74" s="13">
        <f t="shared" si="89"/>
        <v>64.418381959040033</v>
      </c>
      <c r="AL74" s="20">
        <f t="shared" si="58"/>
        <v>578.91074057866138</v>
      </c>
      <c r="AM74" s="59">
        <f t="shared" si="59"/>
        <v>872.24407391199475</v>
      </c>
      <c r="AN74" s="59">
        <f ca="1">AVERAGE(OFFSET($AM$3,0,0,'Données projet'!$E$10+1,1))-AVERAGE(OFFSET($H$3,0,0,'Données projet'!$E$10+1,1))</f>
        <v>459.77940917237572</v>
      </c>
      <c r="AO74" s="59">
        <f t="shared" si="90"/>
        <v>290.39826583283588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8.4625731666501292</v>
      </c>
      <c r="AV74" s="21">
        <f>EXP(-LN(2)/25)*AV73+(1-EXP(-LN(2)/25))/(LN(2)/25)*Calculateur!AQ74*Calculateur!AS74*VLOOKUP('Données projet'!$B$10,Paramètres!$A$1:$I$89,3,0)*0.475*44/12</f>
        <v>17.937907647820648</v>
      </c>
      <c r="AW74" s="21">
        <f>EXP(-LN(2)/2)*AW73+(1-EXP(-LN(2)/2))/(LN(2)/2)*AQ74*AT74*VLOOKUP('Données projet'!$B$10,Paramètres!$A$1:$I$89,3,0)*0.475*44/12</f>
        <v>5.3985123798868164</v>
      </c>
      <c r="AX74" s="21">
        <f t="shared" si="60"/>
        <v>31.798993194357593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223.99103999999991</v>
      </c>
      <c r="BF74" s="13">
        <f t="shared" si="91"/>
        <v>54.981408824201552</v>
      </c>
      <c r="BG74" s="20">
        <f t="shared" si="61"/>
        <v>485.87701503548419</v>
      </c>
      <c r="BH74" s="59">
        <f t="shared" si="62"/>
        <v>779.21034836881745</v>
      </c>
      <c r="BI74" s="59">
        <f ca="1">AVERAGE(OFFSET($BH$3,0,0,'Données projet'!$E$11+1,1))-AVERAGE(OFFSET($H$3,0,0,'Données projet'!$E$11+1,1))</f>
        <v>324.86930206492627</v>
      </c>
      <c r="BJ74" s="59">
        <f t="shared" si="92"/>
        <v>317.03005098025352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11.763871259824567</v>
      </c>
      <c r="BQ74" s="21">
        <f>EXP(-LN(2)/25)*BQ73+(1-EXP(-LN(2)/25))/(LN(2)/25)*Calculateur!BL74*Calculateur!BN74*VLOOKUP('Données projet'!$B$11,Paramètres!$A$1:$I$89,3,0)*0.475*44/12</f>
        <v>13.432389603831751</v>
      </c>
      <c r="BR74" s="21">
        <f>EXP(-LN(2)/2)*BR73+(1-EXP(-LN(2)/2))/(LN(2)/2)*BL74*BO74*VLOOKUP('Données projet'!$B$11,Paramètres!$A$1:$I$89,3,0)*0.475*44/12</f>
        <v>1.8086792951896391</v>
      </c>
      <c r="BS74" s="22">
        <f t="shared" si="63"/>
        <v>27.004940158845958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863.31440383218614</v>
      </c>
      <c r="S75" s="59">
        <f ca="1">AVERAGE(OFFSET($R$3,0,0,'Données projet'!$E$9+1,1))-AVERAGE(OFFSET($H$3,0,0,'Données projet'!$E$9+1,1))</f>
        <v>635.71275911100679</v>
      </c>
      <c r="T75" s="59">
        <f t="shared" si="88"/>
        <v>281.7776857269169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275.20272</v>
      </c>
      <c r="AK75" s="13">
        <f t="shared" si="89"/>
        <v>65.952188294449357</v>
      </c>
      <c r="AL75" s="20">
        <f t="shared" si="58"/>
        <v>594.17813194616588</v>
      </c>
      <c r="AM75" s="59">
        <f t="shared" si="59"/>
        <v>887.51146527949913</v>
      </c>
      <c r="AN75" s="59">
        <f ca="1">AVERAGE(OFFSET($AM$3,0,0,'Données projet'!$E$10+1,1))-AVERAGE(OFFSET($H$3,0,0,'Données projet'!$E$10+1,1))</f>
        <v>459.77940917237572</v>
      </c>
      <c r="AO75" s="59">
        <f t="shared" si="90"/>
        <v>290.39826583283588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8.296627268512081</v>
      </c>
      <c r="AV75" s="21">
        <f>EXP(-LN(2)/25)*AV74+(1-EXP(-LN(2)/25))/(LN(2)/25)*Calculateur!AQ75*Calculateur!AS75*VLOOKUP('Données projet'!$B$10,Paramètres!$A$1:$I$89,3,0)*0.475*44/12</f>
        <v>17.447394619877425</v>
      </c>
      <c r="AW75" s="21">
        <f>EXP(-LN(2)/2)*AW74+(1-EXP(-LN(2)/2))/(LN(2)/2)*AQ75*AT75*VLOOKUP('Données projet'!$B$10,Paramètres!$A$1:$I$89,3,0)*0.475*44/12</f>
        <v>3.8173247121374954</v>
      </c>
      <c r="AX75" s="21">
        <f t="shared" si="60"/>
        <v>29.561346600526999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226.96127999999987</v>
      </c>
      <c r="BF75" s="13">
        <f t="shared" si="91"/>
        <v>55.625131501998617</v>
      </c>
      <c r="BG75" s="20">
        <f t="shared" si="61"/>
        <v>492.17133336598067</v>
      </c>
      <c r="BH75" s="59">
        <f t="shared" si="62"/>
        <v>785.50466669931393</v>
      </c>
      <c r="BI75" s="59">
        <f ca="1">AVERAGE(OFFSET($BH$3,0,0,'Données projet'!$E$11+1,1))-AVERAGE(OFFSET($H$3,0,0,'Données projet'!$E$11+1,1))</f>
        <v>324.86930206492627</v>
      </c>
      <c r="BJ75" s="59">
        <f t="shared" si="92"/>
        <v>317.03005098025352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11.533188919672378</v>
      </c>
      <c r="BQ75" s="21">
        <f>EXP(-LN(2)/25)*BQ74+(1-EXP(-LN(2)/25))/(LN(2)/25)*Calculateur!BL75*Calculateur!BN75*VLOOKUP('Données projet'!$B$11,Paramètres!$A$1:$I$89,3,0)*0.475*44/12</f>
        <v>13.065080203736303</v>
      </c>
      <c r="BR75" s="21">
        <f>EXP(-LN(2)/2)*BR74+(1-EXP(-LN(2)/2))/(LN(2)/2)*BL75*BO75*VLOOKUP('Données projet'!$B$11,Paramètres!$A$1:$I$89,3,0)*0.475*44/12</f>
        <v>1.2789293946202993</v>
      </c>
      <c r="BS75" s="22">
        <f t="shared" si="63"/>
        <v>25.87719851802898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881.91139085105283</v>
      </c>
      <c r="S76" s="59">
        <f ca="1">AVERAGE(OFFSET($R$3,0,0,'Données projet'!$E$9+1,1))-AVERAGE(OFFSET($H$3,0,0,'Données projet'!$E$9+1,1))</f>
        <v>635.71275911100679</v>
      </c>
      <c r="T76" s="59">
        <f t="shared" si="88"/>
        <v>281.7776857269169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282.43488000000002</v>
      </c>
      <c r="AK76" s="13">
        <f t="shared" si="89"/>
        <v>67.481309435922299</v>
      </c>
      <c r="AL76" s="20">
        <f t="shared" si="58"/>
        <v>609.43736326756471</v>
      </c>
      <c r="AM76" s="59">
        <f t="shared" si="59"/>
        <v>902.77069660089796</v>
      </c>
      <c r="AN76" s="59">
        <f ca="1">AVERAGE(OFFSET($AM$3,0,0,'Données projet'!$E$10+1,1))-AVERAGE(OFFSET($H$3,0,0,'Données projet'!$E$10+1,1))</f>
        <v>459.77940917237572</v>
      </c>
      <c r="AO76" s="59">
        <f t="shared" si="90"/>
        <v>290.39826583283588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8.1339354682195157</v>
      </c>
      <c r="AV76" s="21">
        <f>EXP(-LN(2)/25)*AV75+(1-EXP(-LN(2)/25))/(LN(2)/25)*Calculateur!AQ76*Calculateur!AS76*VLOOKUP('Données projet'!$B$10,Paramètres!$A$1:$I$89,3,0)*0.475*44/12</f>
        <v>16.97029469647827</v>
      </c>
      <c r="AW76" s="21">
        <f>EXP(-LN(2)/2)*AW75+(1-EXP(-LN(2)/2))/(LN(2)/2)*AQ76*AT76*VLOOKUP('Données projet'!$B$10,Paramètres!$A$1:$I$89,3,0)*0.475*44/12</f>
        <v>2.6992561899434087</v>
      </c>
      <c r="AX76" s="21">
        <f t="shared" si="60"/>
        <v>27.803486354641194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229.93151999999986</v>
      </c>
      <c r="BF76" s="13">
        <f t="shared" si="91"/>
        <v>56.26787429746841</v>
      </c>
      <c r="BG76" s="20">
        <f t="shared" si="61"/>
        <v>498.4639450680906</v>
      </c>
      <c r="BH76" s="59">
        <f t="shared" si="62"/>
        <v>791.79727840142391</v>
      </c>
      <c r="BI76" s="59">
        <f ca="1">AVERAGE(OFFSET($BH$3,0,0,'Données projet'!$E$11+1,1))-AVERAGE(OFFSET($H$3,0,0,'Données projet'!$E$11+1,1))</f>
        <v>324.86930206492627</v>
      </c>
      <c r="BJ76" s="59">
        <f t="shared" si="92"/>
        <v>317.03005098025352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11.307030119508239</v>
      </c>
      <c r="BQ76" s="21">
        <f>EXP(-LN(2)/25)*BQ75+(1-EXP(-LN(2)/25))/(LN(2)/25)*Calculateur!BL76*Calculateur!BN76*VLOOKUP('Données projet'!$B$11,Paramètres!$A$1:$I$89,3,0)*0.475*44/12</f>
        <v>12.707814898502425</v>
      </c>
      <c r="BR76" s="21">
        <f>EXP(-LN(2)/2)*BR75+(1-EXP(-LN(2)/2))/(LN(2)/2)*BL76*BO76*VLOOKUP('Données projet'!$B$11,Paramètres!$A$1:$I$89,3,0)*0.475*44/12</f>
        <v>0.90433964759481977</v>
      </c>
      <c r="BS76" s="22">
        <f t="shared" si="63"/>
        <v>24.919184665605485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900.49614440676419</v>
      </c>
      <c r="S77" s="59">
        <f ca="1">AVERAGE(OFFSET($R$3,0,0,'Données projet'!$E$9+1,1))-AVERAGE(OFFSET($H$3,0,0,'Données projet'!$E$9+1,1))</f>
        <v>635.71275911100679</v>
      </c>
      <c r="T77" s="59">
        <f t="shared" si="88"/>
        <v>281.7776857269169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289.66704000000004</v>
      </c>
      <c r="AK77" s="13">
        <f t="shared" si="89"/>
        <v>69.005879149563839</v>
      </c>
      <c r="AL77" s="20">
        <f t="shared" si="58"/>
        <v>624.68866751882376</v>
      </c>
      <c r="AM77" s="59">
        <f t="shared" si="59"/>
        <v>918.02200085215713</v>
      </c>
      <c r="AN77" s="59">
        <f ca="1">AVERAGE(OFFSET($AM$3,0,0,'Données projet'!$E$10+1,1))-AVERAGE(OFFSET($H$3,0,0,'Données projet'!$E$10+1,1))</f>
        <v>459.77940917237572</v>
      </c>
      <c r="AO77" s="59">
        <f t="shared" si="90"/>
        <v>290.39826583283588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7.9744339548984877</v>
      </c>
      <c r="AV77" s="21">
        <f>EXP(-LN(2)/25)*AV76+(1-EXP(-LN(2)/25))/(LN(2)/25)*Calculateur!AQ77*Calculateur!AS77*VLOOKUP('Données projet'!$B$10,Paramètres!$A$1:$I$89,3,0)*0.475*44/12</f>
        <v>16.506241095574058</v>
      </c>
      <c r="AW77" s="21">
        <f>EXP(-LN(2)/2)*AW76+(1-EXP(-LN(2)/2))/(LN(2)/2)*AQ77*AT77*VLOOKUP('Données projet'!$B$10,Paramètres!$A$1:$I$89,3,0)*0.475*44/12</f>
        <v>1.9086623560687479</v>
      </c>
      <c r="AX77" s="21">
        <f t="shared" si="60"/>
        <v>26.389337406541294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232.90175999999985</v>
      </c>
      <c r="BF77" s="13">
        <f t="shared" si="91"/>
        <v>56.909651332233778</v>
      </c>
      <c r="BG77" s="20">
        <f t="shared" si="61"/>
        <v>504.75487473697353</v>
      </c>
      <c r="BH77" s="59">
        <f t="shared" si="62"/>
        <v>798.08820807030679</v>
      </c>
      <c r="BI77" s="59">
        <f ca="1">AVERAGE(OFFSET($BH$3,0,0,'Données projet'!$E$11+1,1))-AVERAGE(OFFSET($H$3,0,0,'Données projet'!$E$11+1,1))</f>
        <v>324.86930206492627</v>
      </c>
      <c r="BJ77" s="59">
        <f t="shared" si="92"/>
        <v>317.03005098025352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11.085306155472072</v>
      </c>
      <c r="BQ77" s="21">
        <f>EXP(-LN(2)/25)*BQ76+(1-EXP(-LN(2)/25))/(LN(2)/25)*Calculateur!BL77*Calculateur!BN77*VLOOKUP('Données projet'!$B$11,Paramètres!$A$1:$I$89,3,0)*0.475*44/12</f>
        <v>12.360319031827935</v>
      </c>
      <c r="BR77" s="21">
        <f>EXP(-LN(2)/2)*BR76+(1-EXP(-LN(2)/2))/(LN(2)/2)*BL77*BO77*VLOOKUP('Données projet'!$B$11,Paramètres!$A$1:$I$89,3,0)*0.475*44/12</f>
        <v>0.63946469731014977</v>
      </c>
      <c r="BS77" s="22">
        <f t="shared" si="63"/>
        <v>24.085089884610156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820.61129001067138</v>
      </c>
      <c r="S78" s="59">
        <f ca="1">AVERAGE(OFFSET($R$3,0,0,'Données projet'!$E$9+1,1))-AVERAGE(OFFSET($H$3,0,0,'Données projet'!$E$9+1,1))</f>
        <v>635.71275911100679</v>
      </c>
      <c r="T78" s="59">
        <f t="shared" si="88"/>
        <v>281.7776857269169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296.89920000000006</v>
      </c>
      <c r="AK78" s="13">
        <f t="shared" si="89"/>
        <v>70.526024141264159</v>
      </c>
      <c r="AL78" s="20">
        <f t="shared" si="58"/>
        <v>639.93226537936846</v>
      </c>
      <c r="AM78" s="59">
        <f t="shared" si="59"/>
        <v>933.26559871270183</v>
      </c>
      <c r="AN78" s="59">
        <f ca="1">AVERAGE(OFFSET($AM$3,0,0,'Données projet'!$E$10+1,1))-AVERAGE(OFFSET($H$3,0,0,'Données projet'!$E$10+1,1))</f>
        <v>459.77940917237572</v>
      </c>
      <c r="AO78" s="59">
        <f t="shared" si="90"/>
        <v>290.39826583283588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0.1075</v>
      </c>
      <c r="AS78" s="16">
        <f>IF(ISNA(VLOOKUP(A78,'Données projet'!$A$61:$I$81,6,0)),0%,VLOOKUP(A78,'Données projet'!$A$61:$I$81,6,0)*VLOOKUP('Données projet'!$B$10,Paramètres!$A$1:$I$89,7,0))</f>
        <v>0.1075</v>
      </c>
      <c r="AT78" s="16">
        <f>IF(ISNA(VLOOKUP(A78,'Données projet'!$A$61:$I$81,7,0)),0%,VLOOKUP(A78,'Données projet'!$A$61:$I$81,7,0))</f>
        <v>0.25</v>
      </c>
      <c r="AU78" s="21">
        <f>EXP(-LN(2)/35)*AU77+(1-EXP(-LN(2)/35))/(LN(2)/35)*AQ78*AR78*VLOOKUP('Données projet'!$B$10,Paramètres!$A$1:$I$89,3,0)*0.475*44/12</f>
        <v>10.984476664589669</v>
      </c>
      <c r="AV78" s="21">
        <f>EXP(-LN(2)/25)*AV77+(1-EXP(-LN(2)/25))/(LN(2)/25)*Calculateur!AQ78*Calculateur!AS78*VLOOKUP('Données projet'!$B$10,Paramètres!$A$1:$I$89,3,0)*0.475*44/12</f>
        <v>19.208826172169854</v>
      </c>
      <c r="AW78" s="21">
        <f>EXP(-LN(2)/2)*AW77+(1-EXP(-LN(2)/2))/(LN(2)/2)*AQ78*AT78*VLOOKUP('Données projet'!$B$10,Paramètres!$A$1:$I$89,3,0)*0.475*44/12</f>
        <v>7.6346495785411168</v>
      </c>
      <c r="AX78" s="21">
        <f t="shared" si="60"/>
        <v>37.827952415300636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235.87199999999982</v>
      </c>
      <c r="BF78" s="13">
        <f t="shared" si="91"/>
        <v>57.55047634701522</v>
      </c>
      <c r="BG78" s="20">
        <f t="shared" si="61"/>
        <v>511.04414630438458</v>
      </c>
      <c r="BH78" s="59">
        <f t="shared" si="62"/>
        <v>804.3774796377179</v>
      </c>
      <c r="BI78" s="59">
        <f ca="1">AVERAGE(OFFSET($BH$3,0,0,'Données projet'!$E$11+1,1))-AVERAGE(OFFSET($H$3,0,0,'Données projet'!$E$11+1,1))</f>
        <v>324.86930206492627</v>
      </c>
      <c r="BJ78" s="59">
        <f t="shared" si="92"/>
        <v>317.03005098025352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0.13250000000000001</v>
      </c>
      <c r="BN78" s="16">
        <f>IF(ISNA(VLOOKUP(A78,'Données projet'!$A$87:$I$107,6,0)),0%,VLOOKUP(A78,'Données projet'!$A$87:$I$107,6,0)*VLOOKUP('Données projet'!$B$11,Paramètres!$A$1:$I$89,7,0))</f>
        <v>0.13250000000000001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12.019573729477672</v>
      </c>
      <c r="BQ78" s="21">
        <f>EXP(-LN(2)/25)*BQ77+(1-EXP(-LN(2)/25))/(LN(2)/25)*Calculateur!BL78*Calculateur!BN78*VLOOKUP('Données projet'!$B$11,Paramètres!$A$1:$I$89,3,0)*0.475*44/12</f>
        <v>13.169434664321916</v>
      </c>
      <c r="BR78" s="21">
        <f>EXP(-LN(2)/2)*BR77+(1-EXP(-LN(2)/2))/(LN(2)/2)*BL78*BO78*VLOOKUP('Données projet'!$B$11,Paramètres!$A$1:$I$89,3,0)*0.475*44/12</f>
        <v>2.3067663271457612</v>
      </c>
      <c r="BS78" s="22">
        <f t="shared" si="63"/>
        <v>27.495774720945352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838.88087361647172</v>
      </c>
      <c r="S79" s="59">
        <f ca="1">AVERAGE(OFFSET($R$3,0,0,'Données projet'!$E$9+1,1))-AVERAGE(OFFSET($H$3,0,0,'Données projet'!$E$9+1,1))</f>
        <v>635.71275911100679</v>
      </c>
      <c r="T79" s="59">
        <f t="shared" si="88"/>
        <v>281.7776857269169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277.10592000000008</v>
      </c>
      <c r="AK79" s="13">
        <f t="shared" si="89"/>
        <v>66.355037246694323</v>
      </c>
      <c r="AL79" s="20">
        <f t="shared" si="58"/>
        <v>598.19450053799278</v>
      </c>
      <c r="AM79" s="59">
        <f t="shared" si="59"/>
        <v>891.52783387132604</v>
      </c>
      <c r="AN79" s="59">
        <f ca="1">AVERAGE(OFFSET($AM$3,0,0,'Données projet'!$E$10+1,1))-AVERAGE(OFFSET($H$3,0,0,'Données projet'!$E$10+1,1))</f>
        <v>459.77940917237572</v>
      </c>
      <c r="AO79" s="59">
        <f t="shared" si="90"/>
        <v>290.39826583283588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10.769077777066274</v>
      </c>
      <c r="AV79" s="21">
        <f>EXP(-LN(2)/25)*AV78+(1-EXP(-LN(2)/25))/(LN(2)/25)*Calculateur!AQ79*Calculateur!AS79*VLOOKUP('Données projet'!$B$10,Paramètres!$A$1:$I$89,3,0)*0.475*44/12</f>
        <v>18.683559810343603</v>
      </c>
      <c r="AW79" s="21">
        <f>EXP(-LN(2)/2)*AW78+(1-EXP(-LN(2)/2))/(LN(2)/2)*AQ79*AT79*VLOOKUP('Données projet'!$B$10,Paramètres!$A$1:$I$89,3,0)*0.475*44/12</f>
        <v>5.3985124889694411</v>
      </c>
      <c r="AX79" s="21">
        <f t="shared" si="60"/>
        <v>34.851150076379312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230.45567999999983</v>
      </c>
      <c r="BF79" s="13">
        <f t="shared" si="91"/>
        <v>56.381198848277869</v>
      </c>
      <c r="BG79" s="20">
        <f t="shared" si="61"/>
        <v>499.57423066075035</v>
      </c>
      <c r="BH79" s="59">
        <f t="shared" si="62"/>
        <v>792.9075639940836</v>
      </c>
      <c r="BI79" s="59">
        <f ca="1">AVERAGE(OFFSET($BH$3,0,0,'Données projet'!$E$11+1,1))-AVERAGE(OFFSET($H$3,0,0,'Données projet'!$E$11+1,1))</f>
        <v>324.86930206492627</v>
      </c>
      <c r="BJ79" s="59">
        <f t="shared" si="92"/>
        <v>317.03005098025352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11.783877219858693</v>
      </c>
      <c r="BQ79" s="21">
        <f>EXP(-LN(2)/25)*BQ78+(1-EXP(-LN(2)/25))/(LN(2)/25)*Calculateur!BL79*Calculateur!BN79*VLOOKUP('Données projet'!$B$11,Paramètres!$A$1:$I$89,3,0)*0.475*44/12</f>
        <v>12.809315780875563</v>
      </c>
      <c r="BR79" s="21">
        <f>EXP(-LN(2)/2)*BR78+(1-EXP(-LN(2)/2))/(LN(2)/2)*BL79*BO79*VLOOKUP('Données projet'!$B$11,Paramètres!$A$1:$I$89,3,0)*0.475*44/12</f>
        <v>1.6311301125375539</v>
      </c>
      <c r="BS79" s="22">
        <f t="shared" si="63"/>
        <v>26.224323113271812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857.13762225955929</v>
      </c>
      <c r="S80" s="59">
        <f ca="1">AVERAGE(OFFSET($R$3,0,0,'Données projet'!$E$9+1,1))-AVERAGE(OFFSET($H$3,0,0,'Données projet'!$E$9+1,1))</f>
        <v>635.71275911100679</v>
      </c>
      <c r="T80" s="59">
        <f t="shared" si="88"/>
        <v>281.7776857269169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283.95744000000008</v>
      </c>
      <c r="AK80" s="13">
        <f t="shared" si="89"/>
        <v>67.802645364933795</v>
      </c>
      <c r="AL80" s="20">
        <f t="shared" si="58"/>
        <v>612.64881534392646</v>
      </c>
      <c r="AM80" s="59">
        <f t="shared" si="59"/>
        <v>905.98214867725983</v>
      </c>
      <c r="AN80" s="59">
        <f ca="1">AVERAGE(OFFSET($AM$3,0,0,'Données projet'!$E$10+1,1))-AVERAGE(OFFSET($H$3,0,0,'Données projet'!$E$10+1,1))</f>
        <v>459.77940917237572</v>
      </c>
      <c r="AO80" s="59">
        <f t="shared" si="90"/>
        <v>290.39826583283588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10.557902730346864</v>
      </c>
      <c r="AV80" s="21">
        <f>EXP(-LN(2)/25)*AV79+(1-EXP(-LN(2)/25))/(LN(2)/25)*Calculateur!AQ80*Calculateur!AS80*VLOOKUP('Données projet'!$B$10,Paramètres!$A$1:$I$89,3,0)*0.475*44/12</f>
        <v>18.172656884804049</v>
      </c>
      <c r="AW80" s="21">
        <f>EXP(-LN(2)/2)*AW79+(1-EXP(-LN(2)/2))/(LN(2)/2)*AQ80*AT80*VLOOKUP('Données projet'!$B$10,Paramètres!$A$1:$I$89,3,0)*0.475*44/12</f>
        <v>3.8173247892705588</v>
      </c>
      <c r="AX80" s="21">
        <f t="shared" si="60"/>
        <v>32.547884404421474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232.90175999999985</v>
      </c>
      <c r="BF80" s="13">
        <f t="shared" si="91"/>
        <v>56.909651332233778</v>
      </c>
      <c r="BG80" s="20">
        <f t="shared" si="61"/>
        <v>504.75487473697353</v>
      </c>
      <c r="BH80" s="59">
        <f t="shared" si="62"/>
        <v>798.08820807030679</v>
      </c>
      <c r="BI80" s="59">
        <f ca="1">AVERAGE(OFFSET($BH$3,0,0,'Données projet'!$E$11+1,1))-AVERAGE(OFFSET($H$3,0,0,'Données projet'!$E$11+1,1))</f>
        <v>324.86930206492627</v>
      </c>
      <c r="BJ80" s="59">
        <f t="shared" si="92"/>
        <v>317.03005098025352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11.552802575032667</v>
      </c>
      <c r="BQ80" s="21">
        <f>EXP(-LN(2)/25)*BQ79+(1-EXP(-LN(2)/25))/(LN(2)/25)*Calculateur!BL80*Calculateur!BN80*VLOOKUP('Données projet'!$B$11,Paramètres!$A$1:$I$89,3,0)*0.475*44/12</f>
        <v>12.459044367234879</v>
      </c>
      <c r="BR80" s="21">
        <f>EXP(-LN(2)/2)*BR79+(1-EXP(-LN(2)/2))/(LN(2)/2)*BL80*BO80*VLOOKUP('Données projet'!$B$11,Paramètres!$A$1:$I$89,3,0)*0.475*44/12</f>
        <v>1.1533831635728808</v>
      </c>
      <c r="BS80" s="22">
        <f t="shared" si="63"/>
        <v>25.165230105840426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875.38200976703661</v>
      </c>
      <c r="S81" s="59">
        <f ca="1">AVERAGE(OFFSET($R$3,0,0,'Données projet'!$E$9+1,1))-AVERAGE(OFFSET($H$3,0,0,'Données projet'!$E$9+1,1))</f>
        <v>635.71275911100679</v>
      </c>
      <c r="T81" s="59">
        <f t="shared" si="88"/>
        <v>281.7776857269169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290.80896000000001</v>
      </c>
      <c r="AK81" s="13">
        <f t="shared" si="89"/>
        <v>69.246193048996375</v>
      </c>
      <c r="AL81" s="20">
        <f t="shared" si="58"/>
        <v>627.096058227002</v>
      </c>
      <c r="AM81" s="59">
        <f t="shared" si="59"/>
        <v>920.42939156033526</v>
      </c>
      <c r="AN81" s="59">
        <f ca="1">AVERAGE(OFFSET($AM$3,0,0,'Données projet'!$E$10+1,1))-AVERAGE(OFFSET($H$3,0,0,'Données projet'!$E$10+1,1))</f>
        <v>459.77940917237572</v>
      </c>
      <c r="AO81" s="59">
        <f t="shared" si="90"/>
        <v>290.39826583283588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10.350868697489561</v>
      </c>
      <c r="AV81" s="21">
        <f>EXP(-LN(2)/25)*AV80+(1-EXP(-LN(2)/25))/(LN(2)/25)*Calculateur!AQ81*Calculateur!AS81*VLOOKUP('Données projet'!$B$10,Paramètres!$A$1:$I$89,3,0)*0.475*44/12</f>
        <v>17.67572462663059</v>
      </c>
      <c r="AW81" s="21">
        <f>EXP(-LN(2)/2)*AW80+(1-EXP(-LN(2)/2))/(LN(2)/2)*AQ81*AT81*VLOOKUP('Données projet'!$B$10,Paramètres!$A$1:$I$89,3,0)*0.475*44/12</f>
        <v>2.699256244484721</v>
      </c>
      <c r="AX81" s="21">
        <f t="shared" si="60"/>
        <v>30.725849568604872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235.34783999999988</v>
      </c>
      <c r="BF81" s="13">
        <f t="shared" si="91"/>
        <v>57.437458162232033</v>
      </c>
      <c r="BG81" s="20">
        <f t="shared" si="61"/>
        <v>509.93439429922063</v>
      </c>
      <c r="BH81" s="59">
        <f t="shared" si="62"/>
        <v>803.26772763255394</v>
      </c>
      <c r="BI81" s="59">
        <f ca="1">AVERAGE(OFFSET($BH$3,0,0,'Données projet'!$E$11+1,1))-AVERAGE(OFFSET($H$3,0,0,'Données projet'!$E$11+1,1))</f>
        <v>324.86930206492627</v>
      </c>
      <c r="BJ81" s="59">
        <f t="shared" si="92"/>
        <v>317.03005098025352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11.326259163050061</v>
      </c>
      <c r="BQ81" s="21">
        <f>EXP(-LN(2)/25)*BQ80+(1-EXP(-LN(2)/25))/(LN(2)/25)*Calculateur!BL81*Calculateur!BN81*VLOOKUP('Données projet'!$B$11,Paramètres!$A$1:$I$89,3,0)*0.475*44/12</f>
        <v>12.118351143820174</v>
      </c>
      <c r="BR81" s="21">
        <f>EXP(-LN(2)/2)*BR80+(1-EXP(-LN(2)/2))/(LN(2)/2)*BL81*BO81*VLOOKUP('Données projet'!$B$11,Paramètres!$A$1:$I$89,3,0)*0.475*44/12</f>
        <v>0.81556505626877707</v>
      </c>
      <c r="BS81" s="22">
        <f t="shared" si="63"/>
        <v>24.260175363139012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893.61447786163762</v>
      </c>
      <c r="S82" s="59">
        <f ca="1">AVERAGE(OFFSET($R$3,0,0,'Données projet'!$E$9+1,1))-AVERAGE(OFFSET($H$3,0,0,'Données projet'!$E$9+1,1))</f>
        <v>635.71275911100679</v>
      </c>
      <c r="T82" s="59">
        <f t="shared" si="88"/>
        <v>281.7776857269169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297.66048000000001</v>
      </c>
      <c r="AK82" s="13">
        <f t="shared" si="89"/>
        <v>70.685786972570611</v>
      </c>
      <c r="AL82" s="20">
        <f t="shared" si="58"/>
        <v>641.53641497722708</v>
      </c>
      <c r="AM82" s="59">
        <f t="shared" si="59"/>
        <v>934.86974831056045</v>
      </c>
      <c r="AN82" s="59">
        <f ca="1">AVERAGE(OFFSET($AM$3,0,0,'Données projet'!$E$10+1,1))-AVERAGE(OFFSET($H$3,0,0,'Données projet'!$E$10+1,1))</f>
        <v>459.77940917237572</v>
      </c>
      <c r="AO82" s="59">
        <f t="shared" si="90"/>
        <v>290.39826583283588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10.147894475738299</v>
      </c>
      <c r="AV82" s="21">
        <f>EXP(-LN(2)/25)*AV81+(1-EXP(-LN(2)/25))/(LN(2)/25)*Calculateur!AQ82*Calculateur!AS82*VLOOKUP('Données projet'!$B$10,Paramètres!$A$1:$I$89,3,0)*0.475*44/12</f>
        <v>17.192381007189418</v>
      </c>
      <c r="AW82" s="21">
        <f>EXP(-LN(2)/2)*AW81+(1-EXP(-LN(2)/2))/(LN(2)/2)*AQ82*AT82*VLOOKUP('Données projet'!$B$10,Paramètres!$A$1:$I$89,3,0)*0.475*44/12</f>
        <v>1.9086623946352799</v>
      </c>
      <c r="AX82" s="21">
        <f t="shared" si="60"/>
        <v>29.248937877562994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237.79391999999984</v>
      </c>
      <c r="BF82" s="13">
        <f t="shared" si="91"/>
        <v>57.96462682570845</v>
      </c>
      <c r="BG82" s="20">
        <f t="shared" si="61"/>
        <v>515.11280238810866</v>
      </c>
      <c r="BH82" s="59">
        <f t="shared" si="62"/>
        <v>808.44613572144203</v>
      </c>
      <c r="BI82" s="59">
        <f ca="1">AVERAGE(OFFSET($BH$3,0,0,'Données projet'!$E$11+1,1))-AVERAGE(OFFSET($H$3,0,0,'Données projet'!$E$11+1,1))</f>
        <v>324.86930206492627</v>
      </c>
      <c r="BJ82" s="59">
        <f t="shared" si="92"/>
        <v>317.03005098025352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11.104158129198597</v>
      </c>
      <c r="BQ82" s="21">
        <f>EXP(-LN(2)/25)*BQ81+(1-EXP(-LN(2)/25))/(LN(2)/25)*Calculateur!BL82*Calculateur!BN82*VLOOKUP('Données projet'!$B$11,Paramètres!$A$1:$I$89,3,0)*0.475*44/12</f>
        <v>11.786974194516022</v>
      </c>
      <c r="BR82" s="21">
        <f>EXP(-LN(2)/2)*BR81+(1-EXP(-LN(2)/2))/(LN(2)/2)*BL82*BO82*VLOOKUP('Données projet'!$B$11,Paramètres!$A$1:$I$89,3,0)*0.475*44/12</f>
        <v>0.57669158178644053</v>
      </c>
      <c r="BS82" s="22">
        <f t="shared" si="63"/>
        <v>23.46782390550106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911.83543926588413</v>
      </c>
      <c r="S83" s="59">
        <f ca="1">AVERAGE(OFFSET($R$3,0,0,'Données projet'!$E$9+1,1))-AVERAGE(OFFSET($H$3,0,0,'Données projet'!$E$9+1,1))</f>
        <v>635.71275911100679</v>
      </c>
      <c r="T83" s="59">
        <f t="shared" si="88"/>
        <v>281.7776857269169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304.512</v>
      </c>
      <c r="AK83" s="13">
        <f t="shared" si="89"/>
        <v>72.121528618302861</v>
      </c>
      <c r="AL83" s="20">
        <f t="shared" si="58"/>
        <v>655.97006234354421</v>
      </c>
      <c r="AM83" s="59">
        <f t="shared" si="59"/>
        <v>949.30339567687747</v>
      </c>
      <c r="AN83" s="59">
        <f ca="1">AVERAGE(OFFSET($AM$3,0,0,'Données projet'!$E$10+1,1))-AVERAGE(OFFSET($H$3,0,0,'Données projet'!$E$10+1,1))</f>
        <v>459.77940917237572</v>
      </c>
      <c r="AO83" s="59">
        <f t="shared" si="90"/>
        <v>290.39826583283588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0.1075</v>
      </c>
      <c r="AS83" s="16">
        <f>IF(ISNA(VLOOKUP(A83,'Données projet'!$A$61:$I$81,6,0)),0%,VLOOKUP(A83,'Données projet'!$A$61:$I$81,6,0)*VLOOKUP('Données projet'!$B$10,Paramètres!$A$1:$I$89,7,0))</f>
        <v>0.1075</v>
      </c>
      <c r="AT83" s="16">
        <f>IF(ISNA(VLOOKUP(A83,'Données projet'!$A$61:$I$81,7,0)),0%,VLOOKUP(A83,'Données projet'!$A$61:$I$81,7,0))</f>
        <v>0.25</v>
      </c>
      <c r="AU83" s="21">
        <f>EXP(-LN(2)/35)*AU82+(1-EXP(-LN(2)/35))/(LN(2)/35)*AQ83*AR83*VLOOKUP('Données projet'!$B$10,Paramètres!$A$1:$I$89,3,0)*0.475*44/12</f>
        <v>13.11531695029583</v>
      </c>
      <c r="AV83" s="21">
        <f>EXP(-LN(2)/25)*AV82+(1-EXP(-LN(2)/25))/(LN(2)/25)*Calculateur!AQ83*Calculateur!AS83*VLOOKUP('Données projet'!$B$10,Paramètres!$A$1:$I$89,3,0)*0.475*44/12</f>
        <v>19.876203551819561</v>
      </c>
      <c r="AW83" s="21">
        <f>EXP(-LN(2)/2)*AW82+(1-EXP(-LN(2)/2))/(LN(2)/2)*AQ83*AT83*VLOOKUP('Données projet'!$B$10,Paramètres!$A$1:$I$89,3,0)*0.475*44/12</f>
        <v>7.6346496058117737</v>
      </c>
      <c r="AX83" s="21">
        <f t="shared" si="60"/>
        <v>40.626170107927166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240.23999999999987</v>
      </c>
      <c r="BF83" s="13">
        <f t="shared" si="91"/>
        <v>58.491164647183084</v>
      </c>
      <c r="BG83" s="20">
        <f t="shared" si="61"/>
        <v>520.29011176051029</v>
      </c>
      <c r="BH83" s="59">
        <f t="shared" si="62"/>
        <v>813.62344509384366</v>
      </c>
      <c r="BI83" s="59">
        <f ca="1">AVERAGE(OFFSET($BH$3,0,0,'Données projet'!$E$11+1,1))-AVERAGE(OFFSET($H$3,0,0,'Données projet'!$E$11+1,1))</f>
        <v>324.86930206492627</v>
      </c>
      <c r="BJ83" s="59">
        <f t="shared" si="92"/>
        <v>317.03005098025352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275</v>
      </c>
      <c r="BM83" s="16">
        <f>IF(ISNA(VLOOKUP(A83,'Données projet'!$A$87:$I$107,5,0)),0%,VLOOKUP(A83,'Données projet'!$A$87:$I$107,5,0)*VLOOKUP('Données projet'!$B$11,Paramètres!$A$1:$I$89,7,0))</f>
        <v>0.13250000000000001</v>
      </c>
      <c r="BN83" s="16">
        <f>IF(ISNA(VLOOKUP(A83,'Données projet'!$A$87:$I$107,6,0)),0%,VLOOKUP(A83,'Données projet'!$A$87:$I$107,6,0)*VLOOKUP('Données projet'!$B$11,Paramètres!$A$1:$I$89,7,0))</f>
        <v>0.13250000000000001</v>
      </c>
      <c r="BO83" s="16">
        <f>IF(ISNA(VLOOKUP(A83,'Données projet'!$A$87:$I$107,7,0)),0%,VLOOKUP(A83,'Données projet'!$A$87:$I$107,7,0))</f>
        <v>0.25</v>
      </c>
      <c r="BP83" s="21">
        <f>EXP(-LN(2)/35)*BP82+(1-EXP(-LN(2)/35))/(LN(2)/35)*BL83*BM83*VLOOKUP('Données projet'!$B$11,Paramètres!$A$1:$I$89,3,0)*0.475*44/12</f>
        <v>46.075524388369679</v>
      </c>
      <c r="BQ83" s="21">
        <f>EXP(-LN(2)/25)*BQ82+(1-EXP(-LN(2)/25))/(LN(2)/25)*Calculateur!BL83*Calculateur!BN83*VLOOKUP('Données projet'!$B$11,Paramètres!$A$1:$I$89,3,0)*0.475*44/12</f>
        <v>46.515217850379898</v>
      </c>
      <c r="BR83" s="21">
        <f>EXP(-LN(2)/2)*BR82+(1-EXP(-LN(2)/2))/(LN(2)/2)*BL83*BO83*VLOOKUP('Données projet'!$B$11,Paramètres!$A$1:$I$89,3,0)*0.475*44/12</f>
        <v>57.076009019334002</v>
      </c>
      <c r="BS83" s="22">
        <f t="shared" si="63"/>
        <v>149.66675125808359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930.04528042166839</v>
      </c>
      <c r="S84" s="59">
        <f ca="1">AVERAGE(OFFSET($R$3,0,0,'Données projet'!$E$9+1,1))-AVERAGE(OFFSET($H$3,0,0,'Données projet'!$E$9+1,1))</f>
        <v>635.71275911100679</v>
      </c>
      <c r="T84" s="59">
        <f t="shared" si="88"/>
        <v>281.7776857269169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284.33807999999999</v>
      </c>
      <c r="AK84" s="13">
        <f t="shared" si="89"/>
        <v>67.882947973242224</v>
      </c>
      <c r="AL84" s="20">
        <f t="shared" si="58"/>
        <v>613.45162372006337</v>
      </c>
      <c r="AM84" s="59">
        <f t="shared" si="59"/>
        <v>906.78495705339674</v>
      </c>
      <c r="AN84" s="59">
        <f ca="1">AVERAGE(OFFSET($AM$3,0,0,'Données projet'!$E$10+1,1))-AVERAGE(OFFSET($H$3,0,0,'Données projet'!$E$10+1,1))</f>
        <v>459.77940917237572</v>
      </c>
      <c r="AO84" s="59">
        <f t="shared" si="90"/>
        <v>290.39826583283588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12.858133584453977</v>
      </c>
      <c r="AV84" s="21">
        <f>EXP(-LN(2)/25)*AV83+(1-EXP(-LN(2)/25))/(LN(2)/25)*Calculateur!AQ84*Calculateur!AS84*VLOOKUP('Données projet'!$B$10,Paramètres!$A$1:$I$89,3,0)*0.475*44/12</f>
        <v>19.332687720450938</v>
      </c>
      <c r="AW84" s="21">
        <f>EXP(-LN(2)/2)*AW83+(1-EXP(-LN(2)/2))/(LN(2)/2)*AQ84*AT84*VLOOKUP('Données projet'!$B$10,Paramètres!$A$1:$I$89,3,0)*0.475*44/12</f>
        <v>5.3985125082527077</v>
      </c>
      <c r="AX84" s="21">
        <f t="shared" si="60"/>
        <v>37.589333813157623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-1.7053025658242404E-13</v>
      </c>
      <c r="BE84" s="13">
        <f>BD84*VLOOKUP('Données projet'!$B$11,Paramètres!$A$1:$I$89,3,0)*VLOOKUP('Données projet'!$B$11,Paramètres!$A$1:$I$89,5,0)</f>
        <v>-1.4897523215040567E-13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324.86930206492627</v>
      </c>
      <c r="BJ84" s="59">
        <f t="shared" si="92"/>
        <v>317.03005098025352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45.172011458408655</v>
      </c>
      <c r="BQ84" s="21">
        <f>EXP(-LN(2)/25)*BQ83+(1-EXP(-LN(2)/25))/(LN(2)/25)*Calculateur!BL84*Calculateur!BN84*VLOOKUP('Données projet'!$B$11,Paramètres!$A$1:$I$89,3,0)*0.475*44/12</f>
        <v>45.243256772132263</v>
      </c>
      <c r="BR84" s="21">
        <f>EXP(-LN(2)/2)*BR83+(1-EXP(-LN(2)/2))/(LN(2)/2)*BL84*BO84*VLOOKUP('Données projet'!$B$11,Paramètres!$A$1:$I$89,3,0)*0.475*44/12</f>
        <v>40.358833020635622</v>
      </c>
      <c r="BS84" s="22">
        <f t="shared" si="63"/>
        <v>130.77410125117655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948.24436388276013</v>
      </c>
      <c r="S85" s="59">
        <f ca="1">AVERAGE(OFFSET($R$3,0,0,'Données projet'!$E$9+1,1))-AVERAGE(OFFSET($H$3,0,0,'Données projet'!$E$9+1,1))</f>
        <v>635.71275911100679</v>
      </c>
      <c r="T85" s="59">
        <f t="shared" si="88"/>
        <v>281.7776857269169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290.80896000000001</v>
      </c>
      <c r="AK85" s="13">
        <f t="shared" si="89"/>
        <v>69.246193048996375</v>
      </c>
      <c r="AL85" s="20">
        <f t="shared" si="58"/>
        <v>627.096058227002</v>
      </c>
      <c r="AM85" s="59">
        <f t="shared" si="59"/>
        <v>920.42939156033526</v>
      </c>
      <c r="AN85" s="59">
        <f ca="1">AVERAGE(OFFSET($AM$3,0,0,'Données projet'!$E$10+1,1))-AVERAGE(OFFSET($H$3,0,0,'Données projet'!$E$10+1,1))</f>
        <v>459.77940917237572</v>
      </c>
      <c r="AO85" s="59">
        <f t="shared" si="90"/>
        <v>290.39826583283588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12.605993427549921</v>
      </c>
      <c r="AV85" s="21">
        <f>EXP(-LN(2)/25)*AV84+(1-EXP(-LN(2)/25))/(LN(2)/25)*Calculateur!AQ85*Calculateur!AS85*VLOOKUP('Données projet'!$B$10,Paramètres!$A$1:$I$89,3,0)*0.475*44/12</f>
        <v>18.804034358073345</v>
      </c>
      <c r="AW85" s="21">
        <f>EXP(-LN(2)/2)*AW84+(1-EXP(-LN(2)/2))/(LN(2)/2)*AQ85*AT85*VLOOKUP('Données projet'!$B$10,Paramètres!$A$1:$I$89,3,0)*0.475*44/12</f>
        <v>3.8173248029058873</v>
      </c>
      <c r="AX85" s="21">
        <f t="shared" si="60"/>
        <v>35.227352588529151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-1.7053025658242404E-13</v>
      </c>
      <c r="BE85" s="13">
        <f>BD85*VLOOKUP('Données projet'!$B$11,Paramètres!$A$1:$I$89,3,0)*VLOOKUP('Données projet'!$B$11,Paramètres!$A$1:$I$89,5,0)</f>
        <v>-1.4897523215040567E-13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324.86930206492627</v>
      </c>
      <c r="BJ85" s="59">
        <f t="shared" si="92"/>
        <v>317.03005098025352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44.286215865915693</v>
      </c>
      <c r="BQ85" s="21">
        <f>EXP(-LN(2)/25)*BQ84+(1-EXP(-LN(2)/25))/(LN(2)/25)*Calculateur!BL85*Calculateur!BN85*VLOOKUP('Données projet'!$B$11,Paramètres!$A$1:$I$89,3,0)*0.475*44/12</f>
        <v>44.006077536458839</v>
      </c>
      <c r="BR85" s="21">
        <f>EXP(-LN(2)/2)*BR84+(1-EXP(-LN(2)/2))/(LN(2)/2)*BL85*BO85*VLOOKUP('Données projet'!$B$11,Paramètres!$A$1:$I$89,3,0)*0.475*44/12</f>
        <v>28.538004509667005</v>
      </c>
      <c r="BS85" s="22">
        <f t="shared" si="63"/>
        <v>116.83029791204153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966.4330304277446</v>
      </c>
      <c r="S86" s="59">
        <f ca="1">AVERAGE(OFFSET($R$3,0,0,'Données projet'!$E$9+1,1))-AVERAGE(OFFSET($H$3,0,0,'Données projet'!$E$9+1,1))</f>
        <v>635.71275911100679</v>
      </c>
      <c r="T86" s="59">
        <f t="shared" si="88"/>
        <v>281.7776857269169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297.27984000000004</v>
      </c>
      <c r="AK86" s="13">
        <f t="shared" si="89"/>
        <v>70.60591150966988</v>
      </c>
      <c r="AL86" s="20">
        <f t="shared" si="58"/>
        <v>640.73435054600839</v>
      </c>
      <c r="AM86" s="59">
        <f t="shared" si="59"/>
        <v>934.06768387934176</v>
      </c>
      <c r="AN86" s="59">
        <f ca="1">AVERAGE(OFFSET($AM$3,0,0,'Données projet'!$E$10+1,1))-AVERAGE(OFFSET($H$3,0,0,'Données projet'!$E$10+1,1))</f>
        <v>459.77940917237572</v>
      </c>
      <c r="AO86" s="59">
        <f t="shared" si="90"/>
        <v>290.39826583283588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12.358797585332441</v>
      </c>
      <c r="AV86" s="21">
        <f>EXP(-LN(2)/25)*AV85+(1-EXP(-LN(2)/25))/(LN(2)/25)*Calculateur!AQ86*Calculateur!AS86*VLOOKUP('Données projet'!$B$10,Paramètres!$A$1:$I$89,3,0)*0.475*44/12</f>
        <v>18.28983704969064</v>
      </c>
      <c r="AW86" s="21">
        <f>EXP(-LN(2)/2)*AW85+(1-EXP(-LN(2)/2))/(LN(2)/2)*AQ86*AT86*VLOOKUP('Données projet'!$B$10,Paramètres!$A$1:$I$89,3,0)*0.475*44/12</f>
        <v>2.6992562541263543</v>
      </c>
      <c r="AX86" s="21">
        <f t="shared" si="60"/>
        <v>33.347890889149433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-1.7053025658242404E-13</v>
      </c>
      <c r="BE86" s="13">
        <f>BD86*VLOOKUP('Données projet'!$B$11,Paramètres!$A$1:$I$89,3,0)*VLOOKUP('Données projet'!$B$11,Paramètres!$A$1:$I$89,5,0)</f>
        <v>-1.4897523215040567E-13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324.86930206492627</v>
      </c>
      <c r="BJ86" s="59">
        <f t="shared" si="92"/>
        <v>317.03005098025352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43.41779018470956</v>
      </c>
      <c r="BQ86" s="21">
        <f>EXP(-LN(2)/25)*BQ85+(1-EXP(-LN(2)/25))/(LN(2)/25)*Calculateur!BL86*Calculateur!BN86*VLOOKUP('Données projet'!$B$11,Paramètres!$A$1:$I$89,3,0)*0.475*44/12</f>
        <v>42.802729032045335</v>
      </c>
      <c r="BR86" s="21">
        <f>EXP(-LN(2)/2)*BR85+(1-EXP(-LN(2)/2))/(LN(2)/2)*BL86*BO86*VLOOKUP('Données projet'!$B$11,Paramètres!$A$1:$I$89,3,0)*0.475*44/12</f>
        <v>20.179416510317814</v>
      </c>
      <c r="BS86" s="22">
        <f t="shared" si="63"/>
        <v>106.39993572707272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984.61160093288458</v>
      </c>
      <c r="S87" s="59">
        <f ca="1">AVERAGE(OFFSET($R$3,0,0,'Données projet'!$E$9+1,1))-AVERAGE(OFFSET($H$3,0,0,'Données projet'!$E$9+1,1))</f>
        <v>635.71275911100679</v>
      </c>
      <c r="T87" s="59">
        <f t="shared" si="88"/>
        <v>281.7776857269169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303.75072000000006</v>
      </c>
      <c r="AK87" s="13">
        <f t="shared" si="89"/>
        <v>71.962188959446451</v>
      </c>
      <c r="AL87" s="20">
        <f t="shared" si="58"/>
        <v>654.36664977103601</v>
      </c>
      <c r="AM87" s="59">
        <f t="shared" si="59"/>
        <v>947.69998310436927</v>
      </c>
      <c r="AN87" s="59">
        <f ca="1">AVERAGE(OFFSET($AM$3,0,0,'Données projet'!$E$10+1,1))-AVERAGE(OFFSET($H$3,0,0,'Données projet'!$E$10+1,1))</f>
        <v>459.77940917237572</v>
      </c>
      <c r="AO87" s="59">
        <f t="shared" si="90"/>
        <v>290.39826583283588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12.116449102806271</v>
      </c>
      <c r="AV87" s="21">
        <f>EXP(-LN(2)/25)*AV86+(1-EXP(-LN(2)/25))/(LN(2)/25)*Calculateur!AQ87*Calculateur!AS87*VLOOKUP('Données projet'!$B$10,Paramètres!$A$1:$I$89,3,0)*0.475*44/12</f>
        <v>17.789700493746121</v>
      </c>
      <c r="AW87" s="21">
        <f>EXP(-LN(2)/2)*AW86+(1-EXP(-LN(2)/2))/(LN(2)/2)*AQ87*AT87*VLOOKUP('Données projet'!$B$10,Paramètres!$A$1:$I$89,3,0)*0.475*44/12</f>
        <v>1.9086624014529441</v>
      </c>
      <c r="AX87" s="21">
        <f t="shared" si="60"/>
        <v>31.814811998005336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-1.7053025658242404E-13</v>
      </c>
      <c r="BE87" s="13">
        <f>BD87*VLOOKUP('Données projet'!$B$11,Paramètres!$A$1:$I$89,3,0)*VLOOKUP('Données projet'!$B$11,Paramètres!$A$1:$I$89,5,0)</f>
        <v>-1.4897523215040567E-13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324.86930206492627</v>
      </c>
      <c r="BJ87" s="59">
        <f t="shared" si="92"/>
        <v>317.03005098025352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42.566393801424518</v>
      </c>
      <c r="BQ87" s="21">
        <f>EXP(-LN(2)/25)*BQ86+(1-EXP(-LN(2)/25))/(LN(2)/25)*Calculateur!BL87*Calculateur!BN87*VLOOKUP('Données projet'!$B$11,Paramètres!$A$1:$I$89,3,0)*0.475*44/12</f>
        <v>41.632286155766359</v>
      </c>
      <c r="BR87" s="21">
        <f>EXP(-LN(2)/2)*BR86+(1-EXP(-LN(2)/2))/(LN(2)/2)*BL87*BO87*VLOOKUP('Données projet'!$B$11,Paramètres!$A$1:$I$89,3,0)*0.475*44/12</f>
        <v>14.269002254833504</v>
      </c>
      <c r="BS87" s="22">
        <f t="shared" si="63"/>
        <v>98.467682212024386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874.93306786901985</v>
      </c>
      <c r="S88" s="59">
        <f ca="1">AVERAGE(OFFSET($R$3,0,0,'Données projet'!$E$9+1,1))-AVERAGE(OFFSET($H$3,0,0,'Données projet'!$E$9+1,1))</f>
        <v>635.71275911100679</v>
      </c>
      <c r="T88" s="59">
        <f t="shared" si="88"/>
        <v>281.7776857269169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310.22160000000008</v>
      </c>
      <c r="AK88" s="13">
        <f t="shared" si="89"/>
        <v>73.315107146846231</v>
      </c>
      <c r="AL88" s="20">
        <f t="shared" si="58"/>
        <v>667.99309828075729</v>
      </c>
      <c r="AM88" s="59">
        <f t="shared" si="59"/>
        <v>961.32643161409055</v>
      </c>
      <c r="AN88" s="59">
        <f ca="1">AVERAGE(OFFSET($AM$3,0,0,'Données projet'!$E$10+1,1))-AVERAGE(OFFSET($H$3,0,0,'Données projet'!$E$10+1,1))</f>
        <v>459.77940917237572</v>
      </c>
      <c r="AO88" s="59">
        <f t="shared" si="90"/>
        <v>290.39826583283588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0.1075</v>
      </c>
      <c r="AS88" s="16">
        <f>IF(ISNA(VLOOKUP(A88,'Données projet'!$A$61:$I$81,6,0)),0%,VLOOKUP(A88,'Données projet'!$A$61:$I$81,6,0)*VLOOKUP('Données projet'!$B$10,Paramètres!$A$1:$I$89,7,0))</f>
        <v>0.1075</v>
      </c>
      <c r="AT88" s="16">
        <f>IF(ISNA(VLOOKUP(A88,'Données projet'!$A$61:$I$81,7,0)),0%,VLOOKUP(A88,'Données projet'!$A$61:$I$81,7,0))</f>
        <v>0.25</v>
      </c>
      <c r="AU88" s="21">
        <f>EXP(-LN(2)/35)*AU87+(1-EXP(-LN(2)/35))/(LN(2)/35)*AQ88*AR88*VLOOKUP('Données projet'!$B$10,Paramètres!$A$1:$I$89,3,0)*0.475*44/12</f>
        <v>15.045269421826761</v>
      </c>
      <c r="AV88" s="21">
        <f>EXP(-LN(2)/25)*AV87+(1-EXP(-LN(2)/25))/(LN(2)/25)*Calculateur!AQ88*Calculateur!AS88*VLOOKUP('Données projet'!$B$10,Paramètres!$A$1:$I$89,3,0)*0.475*44/12</f>
        <v>20.457189305604707</v>
      </c>
      <c r="AW88" s="21">
        <f>EXP(-LN(2)/2)*AW87+(1-EXP(-LN(2)/2))/(LN(2)/2)*AQ88*AT88*VLOOKUP('Données projet'!$B$10,Paramètres!$A$1:$I$89,3,0)*0.475*44/12</f>
        <v>7.6346496106325894</v>
      </c>
      <c r="AX88" s="21">
        <f t="shared" si="60"/>
        <v>43.137108338064053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-1.7053025658242404E-13</v>
      </c>
      <c r="BE88" s="13">
        <f>BD88*VLOOKUP('Données projet'!$B$11,Paramètres!$A$1:$I$89,3,0)*VLOOKUP('Données projet'!$B$11,Paramètres!$A$1:$I$89,5,0)</f>
        <v>-1.4897523215040567E-13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324.86930206492627</v>
      </c>
      <c r="BJ88" s="59">
        <f t="shared" si="92"/>
        <v>317.03005098025352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41.731692781915172</v>
      </c>
      <c r="BQ88" s="21">
        <f>EXP(-LN(2)/25)*BQ87+(1-EXP(-LN(2)/25))/(LN(2)/25)*Calculateur!BL88*Calculateur!BN88*VLOOKUP('Données projet'!$B$11,Paramètres!$A$1:$I$89,3,0)*0.475*44/12</f>
        <v>40.493849101490149</v>
      </c>
      <c r="BR88" s="21">
        <f>EXP(-LN(2)/2)*BR87+(1-EXP(-LN(2)/2))/(LN(2)/2)*BL88*BO88*VLOOKUP('Données projet'!$B$11,Paramètres!$A$1:$I$89,3,0)*0.475*44/12</f>
        <v>10.089708255158909</v>
      </c>
      <c r="BS88" s="22">
        <f t="shared" si="63"/>
        <v>92.315250138564238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892.45178252232927</v>
      </c>
      <c r="S89" s="59">
        <f ca="1">AVERAGE(OFFSET($R$3,0,0,'Données projet'!$E$9+1,1))-AVERAGE(OFFSET($H$3,0,0,'Données projet'!$E$9+1,1))</f>
        <v>635.71275911100679</v>
      </c>
      <c r="T89" s="59">
        <f t="shared" si="88"/>
        <v>281.7776857269169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289.66704000000004</v>
      </c>
      <c r="AK89" s="13">
        <f t="shared" si="89"/>
        <v>69.005879149563839</v>
      </c>
      <c r="AL89" s="20">
        <f t="shared" si="58"/>
        <v>624.68866751882376</v>
      </c>
      <c r="AM89" s="59">
        <f t="shared" si="59"/>
        <v>918.02200085215713</v>
      </c>
      <c r="AN89" s="59">
        <f ca="1">AVERAGE(OFFSET($AM$3,0,0,'Données projet'!$E$10+1,1))-AVERAGE(OFFSET($H$3,0,0,'Données projet'!$E$10+1,1))</f>
        <v>459.77940917237572</v>
      </c>
      <c r="AO89" s="59">
        <f t="shared" si="90"/>
        <v>290.39826583283588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14.750240865172961</v>
      </c>
      <c r="AV89" s="21">
        <f>EXP(-LN(2)/25)*AV88+(1-EXP(-LN(2)/25))/(LN(2)/25)*Calculateur!AQ89*Calculateur!AS89*VLOOKUP('Données projet'!$B$10,Paramètres!$A$1:$I$89,3,0)*0.475*44/12</f>
        <v>19.897786388246118</v>
      </c>
      <c r="AW89" s="21">
        <f>EXP(-LN(2)/2)*AW88+(1-EXP(-LN(2)/2))/(LN(2)/2)*AQ89*AT89*VLOOKUP('Données projet'!$B$10,Paramètres!$A$1:$I$89,3,0)*0.475*44/12</f>
        <v>5.3985125116615391</v>
      </c>
      <c r="AX89" s="21">
        <f t="shared" si="60"/>
        <v>40.046539765080617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-1.7053025658242404E-13</v>
      </c>
      <c r="BE89" s="13">
        <f>BD89*VLOOKUP('Données projet'!$B$11,Paramètres!$A$1:$I$89,3,0)*VLOOKUP('Données projet'!$B$11,Paramètres!$A$1:$I$89,5,0)</f>
        <v>-1.4897523215040567E-13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324.86930206492627</v>
      </c>
      <c r="BJ89" s="59">
        <f t="shared" si="92"/>
        <v>317.03005098025352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40.913359740281059</v>
      </c>
      <c r="BQ89" s="21">
        <f>EXP(-LN(2)/25)*BQ88+(1-EXP(-LN(2)/25))/(LN(2)/25)*Calculateur!BL89*Calculateur!BN89*VLOOKUP('Données projet'!$B$11,Paramètres!$A$1:$I$89,3,0)*0.475*44/12</f>
        <v>39.386542668330925</v>
      </c>
      <c r="BR89" s="21">
        <f>EXP(-LN(2)/2)*BR88+(1-EXP(-LN(2)/2))/(LN(2)/2)*BL89*BO89*VLOOKUP('Données projet'!$B$11,Paramètres!$A$1:$I$89,3,0)*0.475*44/12</f>
        <v>7.1345011274167538</v>
      </c>
      <c r="BS89" s="22">
        <f t="shared" si="63"/>
        <v>87.434403536028739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909.95985096711888</v>
      </c>
      <c r="S90" s="59">
        <f ca="1">AVERAGE(OFFSET($R$3,0,0,'Données projet'!$E$9+1,1))-AVERAGE(OFFSET($H$3,0,0,'Données projet'!$E$9+1,1))</f>
        <v>635.71275911100679</v>
      </c>
      <c r="T90" s="59">
        <f t="shared" si="88"/>
        <v>281.7776857269169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295.75727999999998</v>
      </c>
      <c r="AK90" s="13">
        <f t="shared" si="89"/>
        <v>70.286290432370649</v>
      </c>
      <c r="AL90" s="20">
        <f t="shared" si="58"/>
        <v>637.52588516971218</v>
      </c>
      <c r="AM90" s="59">
        <f t="shared" si="59"/>
        <v>930.85921850304544</v>
      </c>
      <c r="AN90" s="59">
        <f ca="1">AVERAGE(OFFSET($AM$3,0,0,'Données projet'!$E$10+1,1))-AVERAGE(OFFSET($H$3,0,0,'Données projet'!$E$10+1,1))</f>
        <v>459.77940917237572</v>
      </c>
      <c r="AO90" s="59">
        <f t="shared" si="90"/>
        <v>290.39826583283588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14.460997638565491</v>
      </c>
      <c r="AV90" s="21">
        <f>EXP(-LN(2)/25)*AV89+(1-EXP(-LN(2)/25))/(LN(2)/25)*Calculateur!AQ90*Calculateur!AS90*VLOOKUP('Données projet'!$B$10,Paramètres!$A$1:$I$89,3,0)*0.475*44/12</f>
        <v>19.353680373080419</v>
      </c>
      <c r="AW90" s="21">
        <f>EXP(-LN(2)/2)*AW89+(1-EXP(-LN(2)/2))/(LN(2)/2)*AQ90*AT90*VLOOKUP('Données projet'!$B$10,Paramètres!$A$1:$I$89,3,0)*0.475*44/12</f>
        <v>3.8173248053162951</v>
      </c>
      <c r="AX90" s="21">
        <f t="shared" si="60"/>
        <v>37.632002816962206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-1.7053025658242404E-13</v>
      </c>
      <c r="BE90" s="13">
        <f>BD90*VLOOKUP('Données projet'!$B$11,Paramètres!$A$1:$I$89,3,0)*VLOOKUP('Données projet'!$B$11,Paramètres!$A$1:$I$89,5,0)</f>
        <v>-1.4897523215040567E-13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324.86930206492627</v>
      </c>
      <c r="BJ90" s="59">
        <f t="shared" si="92"/>
        <v>317.03005098025352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40.111073710459522</v>
      </c>
      <c r="BQ90" s="21">
        <f>EXP(-LN(2)/25)*BQ89+(1-EXP(-LN(2)/25))/(LN(2)/25)*Calculateur!BL90*Calculateur!BN90*VLOOKUP('Données projet'!$B$11,Paramètres!$A$1:$I$89,3,0)*0.475*44/12</f>
        <v>38.30951558781716</v>
      </c>
      <c r="BR90" s="21">
        <f>EXP(-LN(2)/2)*BR89+(1-EXP(-LN(2)/2))/(LN(2)/2)*BL90*BO90*VLOOKUP('Données projet'!$B$11,Paramètres!$A$1:$I$89,3,0)*0.475*44/12</f>
        <v>5.0448541275794554</v>
      </c>
      <c r="BS90" s="22">
        <f t="shared" si="63"/>
        <v>83.465443425856137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927.45761782336695</v>
      </c>
      <c r="S91" s="59">
        <f ca="1">AVERAGE(OFFSET($R$3,0,0,'Données projet'!$E$9+1,1))-AVERAGE(OFFSET($H$3,0,0,'Données projet'!$E$9+1,1))</f>
        <v>635.71275911100679</v>
      </c>
      <c r="T91" s="59">
        <f t="shared" si="88"/>
        <v>281.7776857269169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301.84751999999997</v>
      </c>
      <c r="AK91" s="13">
        <f t="shared" si="89"/>
        <v>71.563636129190257</v>
      </c>
      <c r="AL91" s="20">
        <f t="shared" si="58"/>
        <v>650.35776359167301</v>
      </c>
      <c r="AM91" s="59">
        <f t="shared" si="59"/>
        <v>943.69109692500638</v>
      </c>
      <c r="AN91" s="59">
        <f ca="1">AVERAGE(OFFSET($AM$3,0,0,'Données projet'!$E$10+1,1))-AVERAGE(OFFSET($H$3,0,0,'Données projet'!$E$10+1,1))</f>
        <v>459.77940917237572</v>
      </c>
      <c r="AO91" s="59">
        <f t="shared" si="90"/>
        <v>290.39826583283588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14.177426295210845</v>
      </c>
      <c r="AV91" s="21">
        <f>EXP(-LN(2)/25)*AV90+(1-EXP(-LN(2)/25))/(LN(2)/25)*Calculateur!AQ91*Calculateur!AS91*VLOOKUP('Données projet'!$B$10,Paramètres!$A$1:$I$89,3,0)*0.475*44/12</f>
        <v>18.824452965512716</v>
      </c>
      <c r="AW91" s="21">
        <f>EXP(-LN(2)/2)*AW90+(1-EXP(-LN(2)/2))/(LN(2)/2)*AQ91*AT91*VLOOKUP('Données projet'!$B$10,Paramètres!$A$1:$I$89,3,0)*0.475*44/12</f>
        <v>2.69925625583077</v>
      </c>
      <c r="AX91" s="21">
        <f t="shared" si="60"/>
        <v>35.701135516554331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-1.7053025658242404E-13</v>
      </c>
      <c r="BE91" s="13">
        <f>BD91*VLOOKUP('Données projet'!$B$11,Paramètres!$A$1:$I$89,3,0)*VLOOKUP('Données projet'!$B$11,Paramètres!$A$1:$I$89,5,0)</f>
        <v>-1.4897523215040567E-13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324.86930206492627</v>
      </c>
      <c r="BJ91" s="59">
        <f t="shared" si="92"/>
        <v>317.03005098025352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39.324520020336621</v>
      </c>
      <c r="BQ91" s="21">
        <f>EXP(-LN(2)/25)*BQ90+(1-EXP(-LN(2)/25))/(LN(2)/25)*Calculateur!BL91*Calculateur!BN91*VLOOKUP('Données projet'!$B$11,Paramètres!$A$1:$I$89,3,0)*0.475*44/12</f>
        <v>37.261939869458431</v>
      </c>
      <c r="BR91" s="21">
        <f>EXP(-LN(2)/2)*BR90+(1-EXP(-LN(2)/2))/(LN(2)/2)*BL91*BO91*VLOOKUP('Données projet'!$B$11,Paramètres!$A$1:$I$89,3,0)*0.475*44/12</f>
        <v>3.5672505637083773</v>
      </c>
      <c r="BS91" s="22">
        <f t="shared" si="63"/>
        <v>80.153710453503436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944.94540715665789</v>
      </c>
      <c r="S92" s="59">
        <f ca="1">AVERAGE(OFFSET($R$3,0,0,'Données projet'!$E$9+1,1))-AVERAGE(OFFSET($H$3,0,0,'Données projet'!$E$9+1,1))</f>
        <v>635.71275911100679</v>
      </c>
      <c r="T92" s="59">
        <f t="shared" si="88"/>
        <v>281.7776857269169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307.93775999999997</v>
      </c>
      <c r="AK92" s="13">
        <f t="shared" si="89"/>
        <v>72.837985221060251</v>
      </c>
      <c r="AL92" s="20">
        <f t="shared" si="58"/>
        <v>663.18442292667987</v>
      </c>
      <c r="AM92" s="59">
        <f t="shared" si="59"/>
        <v>956.51775626001313</v>
      </c>
      <c r="AN92" s="59">
        <f ca="1">AVERAGE(OFFSET($AM$3,0,0,'Données projet'!$E$10+1,1))-AVERAGE(OFFSET($H$3,0,0,'Données projet'!$E$10+1,1))</f>
        <v>459.77940917237572</v>
      </c>
      <c r="AO92" s="59">
        <f t="shared" si="90"/>
        <v>290.39826583283588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13.899415612937943</v>
      </c>
      <c r="AV92" s="21">
        <f>EXP(-LN(2)/25)*AV91+(1-EXP(-LN(2)/25))/(LN(2)/25)*Calculateur!AQ92*Calculateur!AS92*VLOOKUP('Données projet'!$B$10,Paramètres!$A$1:$I$89,3,0)*0.475*44/12</f>
        <v>18.309697309235812</v>
      </c>
      <c r="AW92" s="21">
        <f>EXP(-LN(2)/2)*AW91+(1-EXP(-LN(2)/2))/(LN(2)/2)*AQ92*AT92*VLOOKUP('Données projet'!$B$10,Paramètres!$A$1:$I$89,3,0)*0.475*44/12</f>
        <v>1.908662402658148</v>
      </c>
      <c r="AX92" s="21">
        <f t="shared" si="60"/>
        <v>34.117775324831904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-1.7053025658242404E-13</v>
      </c>
      <c r="BE92" s="13">
        <f>BD92*VLOOKUP('Données projet'!$B$11,Paramètres!$A$1:$I$89,3,0)*VLOOKUP('Données projet'!$B$11,Paramètres!$A$1:$I$89,5,0)</f>
        <v>-1.4897523215040567E-13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324.86930206492627</v>
      </c>
      <c r="BJ92" s="59">
        <f t="shared" si="92"/>
        <v>317.03005098025352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38.553390168326651</v>
      </c>
      <c r="BQ92" s="21">
        <f>EXP(-LN(2)/25)*BQ91+(1-EXP(-LN(2)/25))/(LN(2)/25)*Calculateur!BL92*Calculateur!BN92*VLOOKUP('Données projet'!$B$11,Paramètres!$A$1:$I$89,3,0)*0.475*44/12</f>
        <v>36.243010164207838</v>
      </c>
      <c r="BR92" s="21">
        <f>EXP(-LN(2)/2)*BR91+(1-EXP(-LN(2)/2))/(LN(2)/2)*BL92*BO92*VLOOKUP('Données projet'!$B$11,Paramètres!$A$1:$I$89,3,0)*0.475*44/12</f>
        <v>2.5224270637897281</v>
      </c>
      <c r="BS92" s="22">
        <f t="shared" si="63"/>
        <v>77.318827396324224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962.42352423410739</v>
      </c>
      <c r="S93" s="59">
        <f ca="1">AVERAGE(OFFSET($R$3,0,0,'Données projet'!$E$9+1,1))-AVERAGE(OFFSET($H$3,0,0,'Données projet'!$E$9+1,1))</f>
        <v>635.71275911100679</v>
      </c>
      <c r="T93" s="59">
        <f t="shared" si="88"/>
        <v>281.7776857269169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314.02799999999996</v>
      </c>
      <c r="AK93" s="13">
        <f t="shared" si="89"/>
        <v>74.109403804428752</v>
      </c>
      <c r="AL93" s="20">
        <f t="shared" si="58"/>
        <v>676.00597829271317</v>
      </c>
      <c r="AM93" s="59">
        <f t="shared" si="59"/>
        <v>969.33931162604654</v>
      </c>
      <c r="AN93" s="59">
        <f ca="1">AVERAGE(OFFSET($AM$3,0,0,'Données projet'!$E$10+1,1))-AVERAGE(OFFSET($H$3,0,0,'Données projet'!$E$10+1,1))</f>
        <v>459.77940917237572</v>
      </c>
      <c r="AO93" s="59">
        <f t="shared" si="90"/>
        <v>290.39826583283588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0.1075</v>
      </c>
      <c r="AS93" s="16">
        <f>IF(ISNA(VLOOKUP(A93,'Données projet'!$A$61:$I$81,6,0)),0%,VLOOKUP(A93,'Données projet'!$A$61:$I$81,6,0)*VLOOKUP('Données projet'!$B$10,Paramètres!$A$1:$I$89,7,0))</f>
        <v>0.1075</v>
      </c>
      <c r="AT93" s="16">
        <f>IF(ISNA(VLOOKUP(A93,'Données projet'!$A$61:$I$81,7,0)),0%,VLOOKUP(A93,'Données projet'!$A$61:$I$81,7,0))</f>
        <v>0.25</v>
      </c>
      <c r="AU93" s="21">
        <f>EXP(-LN(2)/35)*AU92+(1-EXP(-LN(2)/35))/(LN(2)/35)*AQ93*AR93*VLOOKUP('Données projet'!$B$10,Paramètres!$A$1:$I$89,3,0)*0.475*44/12</f>
        <v>16.793273046196941</v>
      </c>
      <c r="AV93" s="21">
        <f>EXP(-LN(2)/25)*AV92+(1-EXP(-LN(2)/25))/(LN(2)/25)*Calculateur!AQ93*Calculateur!AS93*VLOOKUP('Données projet'!$B$10,Paramètres!$A$1:$I$89,3,0)*0.475*44/12</f>
        <v>20.962966780829387</v>
      </c>
      <c r="AW93" s="21">
        <f>EXP(-LN(2)/2)*AW92+(1-EXP(-LN(2)/2))/(LN(2)/2)*AQ93*AT93*VLOOKUP('Données projet'!$B$10,Paramètres!$A$1:$I$89,3,0)*0.475*44/12</f>
        <v>7.6346496114847975</v>
      </c>
      <c r="AX93" s="21">
        <f t="shared" si="60"/>
        <v>45.390889438511124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-1.7053025658242404E-13</v>
      </c>
      <c r="BE93" s="13">
        <f>BD93*VLOOKUP('Données projet'!$B$11,Paramètres!$A$1:$I$89,3,0)*VLOOKUP('Données projet'!$B$11,Paramètres!$A$1:$I$89,5,0)</f>
        <v>-1.4897523215040567E-13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324.86930206492627</v>
      </c>
      <c r="BJ93" s="59">
        <f t="shared" si="92"/>
        <v>317.03005098025352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37.79738170237183</v>
      </c>
      <c r="BQ93" s="21">
        <f>EXP(-LN(2)/25)*BQ92+(1-EXP(-LN(2)/25))/(LN(2)/25)*Calculateur!BL93*Calculateur!BN93*VLOOKUP('Données projet'!$B$11,Paramètres!$A$1:$I$89,3,0)*0.475*44/12</f>
        <v>35.251943145330507</v>
      </c>
      <c r="BR93" s="21">
        <f>EXP(-LN(2)/2)*BR92+(1-EXP(-LN(2)/2))/(LN(2)/2)*BL93*BO93*VLOOKUP('Données projet'!$B$11,Paramètres!$A$1:$I$89,3,0)*0.475*44/12</f>
        <v>1.7836252818541889</v>
      </c>
      <c r="BS93" s="22">
        <f t="shared" si="63"/>
        <v>74.832950129556522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979.89225708741196</v>
      </c>
      <c r="S94" s="59">
        <f ca="1">AVERAGE(OFFSET($R$3,0,0,'Données projet'!$E$9+1,1))-AVERAGE(OFFSET($H$3,0,0,'Données projet'!$E$9+1,1))</f>
        <v>635.71275911100679</v>
      </c>
      <c r="T94" s="59">
        <f t="shared" si="88"/>
        <v>281.7776857269169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293.28311999999994</v>
      </c>
      <c r="AK94" s="13">
        <f t="shared" si="89"/>
        <v>69.766497077313801</v>
      </c>
      <c r="AL94" s="20">
        <f t="shared" si="58"/>
        <v>632.31141640965473</v>
      </c>
      <c r="AM94" s="59">
        <f t="shared" si="59"/>
        <v>925.6447497429881</v>
      </c>
      <c r="AN94" s="59">
        <f ca="1">AVERAGE(OFFSET($AM$3,0,0,'Données projet'!$E$10+1,1))-AVERAGE(OFFSET($H$3,0,0,'Données projet'!$E$10+1,1))</f>
        <v>459.77940917237572</v>
      </c>
      <c r="AO94" s="59">
        <f t="shared" si="90"/>
        <v>290.39826583283588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16.463967204646178</v>
      </c>
      <c r="AV94" s="21">
        <f>EXP(-LN(2)/25)*AV93+(1-EXP(-LN(2)/25))/(LN(2)/25)*Calculateur!AQ94*Calculateur!AS94*VLOOKUP('Données projet'!$B$10,Paramètres!$A$1:$I$89,3,0)*0.475*44/12</f>
        <v>20.389733351813096</v>
      </c>
      <c r="AW94" s="21">
        <f>EXP(-LN(2)/2)*AW93+(1-EXP(-LN(2)/2))/(LN(2)/2)*AQ94*AT94*VLOOKUP('Données projet'!$B$10,Paramètres!$A$1:$I$89,3,0)*0.475*44/12</f>
        <v>5.3985125122641415</v>
      </c>
      <c r="AX94" s="21">
        <f t="shared" si="60"/>
        <v>42.252213068723414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-1.7053025658242404E-13</v>
      </c>
      <c r="BE94" s="13">
        <f>BD94*VLOOKUP('Données projet'!$B$11,Paramètres!$A$1:$I$89,3,0)*VLOOKUP('Données projet'!$B$11,Paramètres!$A$1:$I$89,5,0)</f>
        <v>-1.4897523215040567E-13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324.86930206492627</v>
      </c>
      <c r="BJ94" s="59">
        <f t="shared" si="92"/>
        <v>317.03005098025352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37.056198101314749</v>
      </c>
      <c r="BQ94" s="21">
        <f>EXP(-LN(2)/25)*BQ93+(1-EXP(-LN(2)/25))/(LN(2)/25)*Calculateur!BL94*Calculateur!BN94*VLOOKUP('Données projet'!$B$11,Paramètres!$A$1:$I$89,3,0)*0.475*44/12</f>
        <v>34.287976906202324</v>
      </c>
      <c r="BR94" s="21">
        <f>EXP(-LN(2)/2)*BR93+(1-EXP(-LN(2)/2))/(LN(2)/2)*BL94*BO94*VLOOKUP('Données projet'!$B$11,Paramètres!$A$1:$I$89,3,0)*0.475*44/12</f>
        <v>1.2612135318948643</v>
      </c>
      <c r="BS94" s="22">
        <f t="shared" si="63"/>
        <v>72.605388539411933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997.35187790867371</v>
      </c>
      <c r="S95" s="59">
        <f ca="1">AVERAGE(OFFSET($R$3,0,0,'Données projet'!$E$9+1,1))-AVERAGE(OFFSET($H$3,0,0,'Données projet'!$E$9+1,1))</f>
        <v>635.71275911100679</v>
      </c>
      <c r="T95" s="59">
        <f t="shared" si="88"/>
        <v>281.7776857269169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299.18303999999989</v>
      </c>
      <c r="AK95" s="13">
        <f t="shared" si="89"/>
        <v>71.005170108340749</v>
      </c>
      <c r="AL95" s="20">
        <f t="shared" si="58"/>
        <v>644.74446593869322</v>
      </c>
      <c r="AM95" s="59">
        <f t="shared" si="59"/>
        <v>938.0777992720266</v>
      </c>
      <c r="AN95" s="59">
        <f ca="1">AVERAGE(OFFSET($AM$3,0,0,'Données projet'!$E$10+1,1))-AVERAGE(OFFSET($H$3,0,0,'Données projet'!$E$10+1,1))</f>
        <v>459.77940917237572</v>
      </c>
      <c r="AO95" s="59">
        <f t="shared" si="90"/>
        <v>290.39826583283588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16.141118849791493</v>
      </c>
      <c r="AV95" s="21">
        <f>EXP(-LN(2)/25)*AV94+(1-EXP(-LN(2)/25))/(LN(2)/25)*Calculateur!AQ95*Calculateur!AS95*VLOOKUP('Données projet'!$B$10,Paramètres!$A$1:$I$89,3,0)*0.475*44/12</f>
        <v>19.832175021058291</v>
      </c>
      <c r="AW95" s="21">
        <f>EXP(-LN(2)/2)*AW94+(1-EXP(-LN(2)/2))/(LN(2)/2)*AQ95*AT95*VLOOKUP('Données projet'!$B$10,Paramètres!$A$1:$I$89,3,0)*0.475*44/12</f>
        <v>3.8173248057423996</v>
      </c>
      <c r="AX95" s="21">
        <f t="shared" si="60"/>
        <v>39.790618676592189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-1.7053025658242404E-13</v>
      </c>
      <c r="BE95" s="13">
        <f>BD95*VLOOKUP('Données projet'!$B$11,Paramètres!$A$1:$I$89,3,0)*VLOOKUP('Données projet'!$B$11,Paramètres!$A$1:$I$89,5,0)</f>
        <v>-1.4897523215040567E-13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324.86930206492627</v>
      </c>
      <c r="BJ95" s="59">
        <f t="shared" si="92"/>
        <v>317.03005098025352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36.329548658597041</v>
      </c>
      <c r="BQ95" s="21">
        <f>EXP(-LN(2)/25)*BQ94+(1-EXP(-LN(2)/25))/(LN(2)/25)*Calculateur!BL95*Calculateur!BN95*VLOOKUP('Données projet'!$B$11,Paramètres!$A$1:$I$89,3,0)*0.475*44/12</f>
        <v>33.350370374575881</v>
      </c>
      <c r="BR95" s="21">
        <f>EXP(-LN(2)/2)*BR94+(1-EXP(-LN(2)/2))/(LN(2)/2)*BL95*BO95*VLOOKUP('Données projet'!$B$11,Paramètres!$A$1:$I$89,3,0)*0.475*44/12</f>
        <v>0.89181264092709467</v>
      </c>
      <c r="BS95" s="22">
        <f t="shared" si="63"/>
        <v>70.571731674100022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1014.8026443006772</v>
      </c>
      <c r="S96" s="59">
        <f ca="1">AVERAGE(OFFSET($R$3,0,0,'Données projet'!$E$9+1,1))-AVERAGE(OFFSET($H$3,0,0,'Données projet'!$E$9+1,1))</f>
        <v>635.71275911100679</v>
      </c>
      <c r="T96" s="59">
        <f t="shared" si="88"/>
        <v>281.7776857269169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305.0829599999999</v>
      </c>
      <c r="AK96" s="13">
        <f t="shared" si="89"/>
        <v>72.241002930873947</v>
      </c>
      <c r="AL96" s="20">
        <f t="shared" si="58"/>
        <v>657.17256877127193</v>
      </c>
      <c r="AM96" s="59">
        <f t="shared" si="59"/>
        <v>950.50590210460518</v>
      </c>
      <c r="AN96" s="59">
        <f ca="1">AVERAGE(OFFSET($AM$3,0,0,'Données projet'!$E$10+1,1))-AVERAGE(OFFSET($H$3,0,0,'Données projet'!$E$10+1,1))</f>
        <v>459.77940917237572</v>
      </c>
      <c r="AO96" s="59">
        <f t="shared" si="90"/>
        <v>290.39826583283588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15.824601354257457</v>
      </c>
      <c r="AV96" s="21">
        <f>EXP(-LN(2)/25)*AV95+(1-EXP(-LN(2)/25))/(LN(2)/25)*Calculateur!AQ96*Calculateur!AS96*VLOOKUP('Données projet'!$B$10,Paramètres!$A$1:$I$89,3,0)*0.475*44/12</f>
        <v>19.289863152178693</v>
      </c>
      <c r="AW96" s="21">
        <f>EXP(-LN(2)/2)*AW95+(1-EXP(-LN(2)/2))/(LN(2)/2)*AQ96*AT96*VLOOKUP('Données projet'!$B$10,Paramètres!$A$1:$I$89,3,0)*0.475*44/12</f>
        <v>2.6992562561320712</v>
      </c>
      <c r="AX96" s="21">
        <f t="shared" si="60"/>
        <v>37.813720762568224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-1.7053025658242404E-13</v>
      </c>
      <c r="BE96" s="13">
        <f>BD96*VLOOKUP('Données projet'!$B$11,Paramètres!$A$1:$I$89,3,0)*VLOOKUP('Données projet'!$B$11,Paramètres!$A$1:$I$89,5,0)</f>
        <v>-1.4897523215040567E-13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324.86930206492627</v>
      </c>
      <c r="BJ96" s="59">
        <f t="shared" si="92"/>
        <v>317.03005098025352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35.617148368238631</v>
      </c>
      <c r="BQ96" s="21">
        <f>EXP(-LN(2)/25)*BQ95+(1-EXP(-LN(2)/25))/(LN(2)/25)*Calculateur!BL96*Calculateur!BN96*VLOOKUP('Données projet'!$B$11,Paramètres!$A$1:$I$89,3,0)*0.475*44/12</f>
        <v>32.438402742863346</v>
      </c>
      <c r="BR96" s="21">
        <f>EXP(-LN(2)/2)*BR95+(1-EXP(-LN(2)/2))/(LN(2)/2)*BL96*BO96*VLOOKUP('Données projet'!$B$11,Paramètres!$A$1:$I$89,3,0)*0.475*44/12</f>
        <v>0.63060676594743226</v>
      </c>
      <c r="BS96" s="22">
        <f t="shared" si="63"/>
        <v>68.686157877049411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1032.2448004000205</v>
      </c>
      <c r="S97" s="59">
        <f ca="1">AVERAGE(OFFSET($R$3,0,0,'Données projet'!$E$9+1,1))-AVERAGE(OFFSET($H$3,0,0,'Données projet'!$E$9+1,1))</f>
        <v>635.71275911100679</v>
      </c>
      <c r="T97" s="59">
        <f t="shared" si="88"/>
        <v>281.7776857269169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310.98287999999991</v>
      </c>
      <c r="AK97" s="13">
        <f t="shared" si="89"/>
        <v>73.47405680309889</v>
      </c>
      <c r="AL97" s="20">
        <f t="shared" si="58"/>
        <v>669.59583159873046</v>
      </c>
      <c r="AM97" s="59">
        <f t="shared" si="59"/>
        <v>962.92916493206371</v>
      </c>
      <c r="AN97" s="59">
        <f ca="1">AVERAGE(OFFSET($AM$3,0,0,'Données projet'!$E$10+1,1))-AVERAGE(OFFSET($H$3,0,0,'Données projet'!$E$10+1,1))</f>
        <v>459.77940917237572</v>
      </c>
      <c r="AO97" s="59">
        <f t="shared" si="90"/>
        <v>290.39826583283588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15.514290573754232</v>
      </c>
      <c r="AV97" s="21">
        <f>EXP(-LN(2)/25)*AV96+(1-EXP(-LN(2)/25))/(LN(2)/25)*Calculateur!AQ97*Calculateur!AS97*VLOOKUP('Données projet'!$B$10,Paramètres!$A$1:$I$89,3,0)*0.475*44/12</f>
        <v>18.762380829872551</v>
      </c>
      <c r="AW97" s="21">
        <f>EXP(-LN(2)/2)*AW96+(1-EXP(-LN(2)/2))/(LN(2)/2)*AQ97*AT97*VLOOKUP('Données projet'!$B$10,Paramètres!$A$1:$I$89,3,0)*0.475*44/12</f>
        <v>1.9086624028712</v>
      </c>
      <c r="AX97" s="21">
        <f t="shared" si="60"/>
        <v>36.185333806497987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-1.7053025658242404E-13</v>
      </c>
      <c r="BE97" s="13">
        <f>BD97*VLOOKUP('Données projet'!$B$11,Paramètres!$A$1:$I$89,3,0)*VLOOKUP('Données projet'!$B$11,Paramètres!$A$1:$I$89,5,0)</f>
        <v>-1.4897523215040567E-13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324.86930206492627</v>
      </c>
      <c r="BJ97" s="59">
        <f t="shared" si="92"/>
        <v>317.03005098025352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34.918717813052879</v>
      </c>
      <c r="BQ97" s="21">
        <f>EXP(-LN(2)/25)*BQ96+(1-EXP(-LN(2)/25))/(LN(2)/25)*Calculateur!BL97*Calculateur!BN97*VLOOKUP('Données projet'!$B$11,Paramètres!$A$1:$I$89,3,0)*0.475*44/12</f>
        <v>31.551372913998286</v>
      </c>
      <c r="BR97" s="21">
        <f>EXP(-LN(2)/2)*BR96+(1-EXP(-LN(2)/2))/(LN(2)/2)*BL97*BO97*VLOOKUP('Données projet'!$B$11,Paramètres!$A$1:$I$89,3,0)*0.475*44/12</f>
        <v>0.44590632046354739</v>
      </c>
      <c r="BS97" s="22">
        <f t="shared" si="63"/>
        <v>66.915997047514722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921.03042005872226</v>
      </c>
      <c r="S98" s="59">
        <f ca="1">AVERAGE(OFFSET($R$3,0,0,'Données projet'!$E$9+1,1))-AVERAGE(OFFSET($H$3,0,0,'Données projet'!$E$9+1,1))</f>
        <v>635.71275911100679</v>
      </c>
      <c r="T98" s="59">
        <f t="shared" si="88"/>
        <v>281.7776857269169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316.88279999999992</v>
      </c>
      <c r="AK98" s="13">
        <f t="shared" si="89"/>
        <v>74.70439052583346</v>
      </c>
      <c r="AL98" s="20">
        <f t="shared" si="58"/>
        <v>682.01435683249304</v>
      </c>
      <c r="AM98" s="59">
        <f t="shared" si="59"/>
        <v>975.34769016582641</v>
      </c>
      <c r="AN98" s="59">
        <f ca="1">AVERAGE(OFFSET($AM$3,0,0,'Données projet'!$E$10+1,1))-AVERAGE(OFFSET($H$3,0,0,'Données projet'!$E$10+1,1))</f>
        <v>459.77940917237572</v>
      </c>
      <c r="AO98" s="59">
        <f t="shared" si="90"/>
        <v>290.39826583283588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0.1075</v>
      </c>
      <c r="AS98" s="16">
        <f>IF(ISNA(VLOOKUP(A98,'Données projet'!$A$61:$I$81,6,0)),0%,VLOOKUP(A98,'Données projet'!$A$61:$I$81,6,0)*VLOOKUP('Données projet'!$B$10,Paramètres!$A$1:$I$89,7,0))</f>
        <v>0.1075</v>
      </c>
      <c r="AT98" s="16">
        <f>IF(ISNA(VLOOKUP(A98,'Données projet'!$A$61:$I$81,7,0)),0%,VLOOKUP(A98,'Données projet'!$A$61:$I$81,7,0))</f>
        <v>0.25</v>
      </c>
      <c r="AU98" s="21">
        <f>EXP(-LN(2)/35)*AU97+(1-EXP(-LN(2)/35))/(LN(2)/35)*AQ98*AR98*VLOOKUP('Données projet'!$B$10,Paramètres!$A$1:$I$89,3,0)*0.475*44/12</f>
        <v>18.376481294008091</v>
      </c>
      <c r="AV98" s="21">
        <f>EXP(-LN(2)/25)*AV97+(1-EXP(-LN(2)/25))/(LN(2)/25)*Calculateur!AQ98*Calculateur!AS98*VLOOKUP('Données projet'!$B$10,Paramètres!$A$1:$I$89,3,0)*0.475*44/12</f>
        <v>21.403271646788724</v>
      </c>
      <c r="AW98" s="21">
        <f>EXP(-LN(2)/2)*AW97+(1-EXP(-LN(2)/2))/(LN(2)/2)*AQ98*AT98*VLOOKUP('Données projet'!$B$10,Paramètres!$A$1:$I$89,3,0)*0.475*44/12</f>
        <v>7.6346496116354485</v>
      </c>
      <c r="AX98" s="21">
        <f t="shared" si="60"/>
        <v>47.414402552432257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-1.7053025658242404E-13</v>
      </c>
      <c r="BE98" s="13">
        <f>BD98*VLOOKUP('Données projet'!$B$11,Paramètres!$A$1:$I$89,3,0)*VLOOKUP('Données projet'!$B$11,Paramètres!$A$1:$I$89,5,0)</f>
        <v>-1.4897523215040567E-13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324.86930206492627</v>
      </c>
      <c r="BJ98" s="59">
        <f t="shared" si="92"/>
        <v>317.03005098025352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34.233983055053741</v>
      </c>
      <c r="BQ98" s="21">
        <f>EXP(-LN(2)/25)*BQ97+(1-EXP(-LN(2)/25))/(LN(2)/25)*Calculateur!BL98*Calculateur!BN98*VLOOKUP('Données projet'!$B$11,Paramètres!$A$1:$I$89,3,0)*0.475*44/12</f>
        <v>30.688598962450413</v>
      </c>
      <c r="BR98" s="21">
        <f>EXP(-LN(2)/2)*BR97+(1-EXP(-LN(2)/2))/(LN(2)/2)*BL98*BO98*VLOOKUP('Données projet'!$B$11,Paramètres!$A$1:$I$89,3,0)*0.475*44/12</f>
        <v>0.31530338297371618</v>
      </c>
      <c r="BS98" s="22">
        <f t="shared" si="63"/>
        <v>65.237885400477865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938.08148045240114</v>
      </c>
      <c r="S99" s="59">
        <f ca="1">AVERAGE(OFFSET($R$3,0,0,'Données projet'!$E$9+1,1))-AVERAGE(OFFSET($H$3,0,0,'Données projet'!$E$9+1,1))</f>
        <v>635.71275911100679</v>
      </c>
      <c r="T99" s="59">
        <f t="shared" si="88"/>
        <v>281.7776857269169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295.56695999999994</v>
      </c>
      <c r="AK99" s="13">
        <f t="shared" si="89"/>
        <v>70.246324349537915</v>
      </c>
      <c r="AL99" s="20">
        <f t="shared" si="58"/>
        <v>637.12480357544507</v>
      </c>
      <c r="AM99" s="59">
        <f t="shared" si="59"/>
        <v>930.45813690877844</v>
      </c>
      <c r="AN99" s="59">
        <f ca="1">AVERAGE(OFFSET($AM$3,0,0,'Données projet'!$E$10+1,1))-AVERAGE(OFFSET($H$3,0,0,'Données projet'!$E$10+1,1))</f>
        <v>459.77940917237572</v>
      </c>
      <c r="AO99" s="59">
        <f t="shared" si="90"/>
        <v>290.39826583283588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18.016129704379431</v>
      </c>
      <c r="AV99" s="21">
        <f>EXP(-LN(2)/25)*AV98+(1-EXP(-LN(2)/25))/(LN(2)/25)*Calculateur!AQ99*Calculateur!AS99*VLOOKUP('Données projet'!$B$10,Paramètres!$A$1:$I$89,3,0)*0.475*44/12</f>
        <v>20.817998058058148</v>
      </c>
      <c r="AW99" s="21">
        <f>EXP(-LN(2)/2)*AW98+(1-EXP(-LN(2)/2))/(LN(2)/2)*AQ99*AT99*VLOOKUP('Données projet'!$B$10,Paramètres!$A$1:$I$89,3,0)*0.475*44/12</f>
        <v>5.3985125123706679</v>
      </c>
      <c r="AX99" s="21">
        <f t="shared" si="60"/>
        <v>44.23264027480824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-1.7053025658242404E-13</v>
      </c>
      <c r="BE99" s="13">
        <f>BD99*VLOOKUP('Données projet'!$B$11,Paramètres!$A$1:$I$89,3,0)*VLOOKUP('Données projet'!$B$11,Paramètres!$A$1:$I$89,5,0)</f>
        <v>-1.4897523215040567E-13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324.86930206492627</v>
      </c>
      <c r="BJ99" s="59">
        <f t="shared" si="92"/>
        <v>317.03005098025352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33.562675528012008</v>
      </c>
      <c r="BQ99" s="21">
        <f>EXP(-LN(2)/25)*BQ98+(1-EXP(-LN(2)/25))/(LN(2)/25)*Calculateur!BL99*Calculateur!BN99*VLOOKUP('Données projet'!$B$11,Paramètres!$A$1:$I$89,3,0)*0.475*44/12</f>
        <v>29.849417609978929</v>
      </c>
      <c r="BR99" s="21">
        <f>EXP(-LN(2)/2)*BR98+(1-EXP(-LN(2)/2))/(LN(2)/2)*BL99*BO99*VLOOKUP('Données projet'!$B$11,Paramètres!$A$1:$I$89,3,0)*0.475*44/12</f>
        <v>0.22295316023177375</v>
      </c>
      <c r="BS99" s="22">
        <f t="shared" si="63"/>
        <v>63.635046298222711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955.12323782530461</v>
      </c>
      <c r="S100" s="59">
        <f ca="1">AVERAGE(OFFSET($R$3,0,0,'Données projet'!$E$9+1,1))-AVERAGE(OFFSET($H$3,0,0,'Données projet'!$E$9+1,1))</f>
        <v>635.71275911100679</v>
      </c>
      <c r="T100" s="59">
        <f t="shared" si="88"/>
        <v>281.7776857269169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300.89591999999993</v>
      </c>
      <c r="AK100" s="13">
        <f t="shared" si="89"/>
        <v>71.364250111999624</v>
      </c>
      <c r="AL100" s="20">
        <f t="shared" si="58"/>
        <v>648.35312961173247</v>
      </c>
      <c r="AM100" s="59">
        <f t="shared" si="59"/>
        <v>941.68646294506584</v>
      </c>
      <c r="AN100" s="59">
        <f ca="1">AVERAGE(OFFSET($AM$3,0,0,'Données projet'!$E$10+1,1))-AVERAGE(OFFSET($H$3,0,0,'Données projet'!$E$10+1,1))</f>
        <v>459.77940917237572</v>
      </c>
      <c r="AO100" s="59">
        <f t="shared" si="90"/>
        <v>290.39826583283588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17.662844389630621</v>
      </c>
      <c r="AV100" s="21">
        <f>EXP(-LN(2)/25)*AV99+(1-EXP(-LN(2)/25))/(LN(2)/25)*Calculateur!AQ100*Calculateur!AS100*VLOOKUP('Données projet'!$B$10,Paramètres!$A$1:$I$89,3,0)*0.475*44/12</f>
        <v>20.248728806389611</v>
      </c>
      <c r="AW100" s="21">
        <f>EXP(-LN(2)/2)*AW99+(1-EXP(-LN(2)/2))/(LN(2)/2)*AQ100*AT100*VLOOKUP('Données projet'!$B$10,Paramètres!$A$1:$I$89,3,0)*0.475*44/12</f>
        <v>3.8173248058177252</v>
      </c>
      <c r="AX100" s="21">
        <f t="shared" si="60"/>
        <v>41.728898001837955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-1.7053025658242404E-13</v>
      </c>
      <c r="BE100" s="13">
        <f>BD100*VLOOKUP('Données projet'!$B$11,Paramètres!$A$1:$I$89,3,0)*VLOOKUP('Données projet'!$B$11,Paramètres!$A$1:$I$89,5,0)</f>
        <v>-1.4897523215040567E-13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324.86930206492627</v>
      </c>
      <c r="BJ100" s="59">
        <f t="shared" si="92"/>
        <v>317.03005098025352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32.904531932118402</v>
      </c>
      <c r="BQ100" s="21">
        <f>EXP(-LN(2)/25)*BQ99+(1-EXP(-LN(2)/25))/(LN(2)/25)*Calculateur!BL100*Calculateur!BN100*VLOOKUP('Données projet'!$B$11,Paramètres!$A$1:$I$89,3,0)*0.475*44/12</f>
        <v>29.033183715721403</v>
      </c>
      <c r="BR100" s="21">
        <f>EXP(-LN(2)/2)*BR99+(1-EXP(-LN(2)/2))/(LN(2)/2)*BL100*BO100*VLOOKUP('Données projet'!$B$11,Paramètres!$A$1:$I$89,3,0)*0.475*44/12</f>
        <v>0.15765169148685812</v>
      </c>
      <c r="BS100" s="22">
        <f t="shared" si="63"/>
        <v>62.095367339326664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972.1559652885428</v>
      </c>
      <c r="S101" s="59">
        <f ca="1">AVERAGE(OFFSET($R$3,0,0,'Données projet'!$E$9+1,1))-AVERAGE(OFFSET($H$3,0,0,'Données projet'!$E$9+1,1))</f>
        <v>635.71275911100679</v>
      </c>
      <c r="T101" s="59">
        <f t="shared" si="88"/>
        <v>281.7776857269169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306.22487999999998</v>
      </c>
      <c r="AK101" s="13">
        <f t="shared" si="89"/>
        <v>72.479873539329219</v>
      </c>
      <c r="AL101" s="20">
        <f t="shared" si="58"/>
        <v>659.57744574766491</v>
      </c>
      <c r="AM101" s="59">
        <f t="shared" si="59"/>
        <v>952.91077908099828</v>
      </c>
      <c r="AN101" s="59">
        <f ca="1">AVERAGE(OFFSET($AM$3,0,0,'Données projet'!$E$10+1,1))-AVERAGE(OFFSET($H$3,0,0,'Données projet'!$E$10+1,1))</f>
        <v>459.77940917237572</v>
      </c>
      <c r="AO101" s="59">
        <f t="shared" si="90"/>
        <v>290.39826583283588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17.316486784421269</v>
      </c>
      <c r="AV101" s="21">
        <f>EXP(-LN(2)/25)*AV100+(1-EXP(-LN(2)/25))/(LN(2)/25)*Calculateur!AQ101*Calculateur!AS101*VLOOKUP('Données projet'!$B$10,Paramètres!$A$1:$I$89,3,0)*0.475*44/12</f>
        <v>19.695026252344519</v>
      </c>
      <c r="AW101" s="21">
        <f>EXP(-LN(2)/2)*AW100+(1-EXP(-LN(2)/2))/(LN(2)/2)*AQ101*AT101*VLOOKUP('Données projet'!$B$10,Paramètres!$A$1:$I$89,3,0)*0.475*44/12</f>
        <v>2.6992562561853344</v>
      </c>
      <c r="AX101" s="21">
        <f t="shared" si="60"/>
        <v>39.710769292951127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-1.7053025658242404E-13</v>
      </c>
      <c r="BE101" s="13">
        <f>BD101*VLOOKUP('Données projet'!$B$11,Paramètres!$A$1:$I$89,3,0)*VLOOKUP('Données projet'!$B$11,Paramètres!$A$1:$I$89,5,0)</f>
        <v>-1.4897523215040567E-13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324.86930206492627</v>
      </c>
      <c r="BJ101" s="59">
        <f t="shared" si="92"/>
        <v>317.03005098025352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32.259294130712313</v>
      </c>
      <c r="BQ101" s="21">
        <f>EXP(-LN(2)/25)*BQ100+(1-EXP(-LN(2)/25))/(LN(2)/25)*Calculateur!BL101*Calculateur!BN101*VLOOKUP('Données projet'!$B$11,Paramètres!$A$1:$I$89,3,0)*0.475*44/12</f>
        <v>28.239269780226227</v>
      </c>
      <c r="BR101" s="21">
        <f>EXP(-LN(2)/2)*BR100+(1-EXP(-LN(2)/2))/(LN(2)/2)*BL101*BO101*VLOOKUP('Données projet'!$B$11,Paramètres!$A$1:$I$89,3,0)*0.475*44/12</f>
        <v>0.11147658011588689</v>
      </c>
      <c r="BS101" s="22">
        <f t="shared" si="63"/>
        <v>60.610040491054427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989.17992114153458</v>
      </c>
      <c r="S102" s="59">
        <f ca="1">AVERAGE(OFFSET($R$3,0,0,'Données projet'!$E$9+1,1))-AVERAGE(OFFSET($H$3,0,0,'Données projet'!$E$9+1,1))</f>
        <v>635.71275911100679</v>
      </c>
      <c r="T102" s="59">
        <f t="shared" si="88"/>
        <v>281.7776857269169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311.55383999999998</v>
      </c>
      <c r="AK102" s="13">
        <f t="shared" si="89"/>
        <v>73.593239319922191</v>
      </c>
      <c r="AL102" s="20">
        <f t="shared" si="58"/>
        <v>670.79782981553114</v>
      </c>
      <c r="AM102" s="59">
        <f t="shared" si="59"/>
        <v>964.13116314886452</v>
      </c>
      <c r="AN102" s="59">
        <f ca="1">AVERAGE(OFFSET($AM$3,0,0,'Données projet'!$E$10+1,1))-AVERAGE(OFFSET($H$3,0,0,'Données projet'!$E$10+1,1))</f>
        <v>459.77940917237572</v>
      </c>
      <c r="AO102" s="59">
        <f t="shared" si="90"/>
        <v>290.39826583283588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16.976921040592792</v>
      </c>
      <c r="AV102" s="21">
        <f>EXP(-LN(2)/25)*AV101+(1-EXP(-LN(2)/25))/(LN(2)/25)*Calculateur!AQ102*Calculateur!AS102*VLOOKUP('Données projet'!$B$10,Paramètres!$A$1:$I$89,3,0)*0.475*44/12</f>
        <v>19.15646472375774</v>
      </c>
      <c r="AW102" s="21">
        <f>EXP(-LN(2)/2)*AW101+(1-EXP(-LN(2)/2))/(LN(2)/2)*AQ102*AT102*VLOOKUP('Données projet'!$B$10,Paramètres!$A$1:$I$89,3,0)*0.475*44/12</f>
        <v>1.9086624029088628</v>
      </c>
      <c r="AX102" s="21">
        <f t="shared" si="60"/>
        <v>38.042048167259395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-1.7053025658242404E-13</v>
      </c>
      <c r="BE102" s="13">
        <f>BD102*VLOOKUP('Données projet'!$B$11,Paramètres!$A$1:$I$89,3,0)*VLOOKUP('Données projet'!$B$11,Paramètres!$A$1:$I$89,5,0)</f>
        <v>-1.4897523215040567E-13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324.86930206492627</v>
      </c>
      <c r="BJ102" s="59">
        <f t="shared" si="92"/>
        <v>317.03005098025352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31.626709049035597</v>
      </c>
      <c r="BQ102" s="21">
        <f>EXP(-LN(2)/25)*BQ101+(1-EXP(-LN(2)/25))/(LN(2)/25)*Calculateur!BL102*Calculateur!BN102*VLOOKUP('Données projet'!$B$11,Paramètres!$A$1:$I$89,3,0)*0.475*44/12</f>
        <v>27.467065463047284</v>
      </c>
      <c r="BR102" s="21">
        <f>EXP(-LN(2)/2)*BR101+(1-EXP(-LN(2)/2))/(LN(2)/2)*BL102*BO102*VLOOKUP('Données projet'!$B$11,Paramètres!$A$1:$I$89,3,0)*0.475*44/12</f>
        <v>7.8825845743429074E-2</v>
      </c>
      <c r="BS102" s="22">
        <f t="shared" si="63"/>
        <v>59.172600357826312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1006.1953500254065</v>
      </c>
      <c r="S103" s="59">
        <f ca="1">AVERAGE(OFFSET($R$3,0,0,'Données projet'!$E$9+1,1))-AVERAGE(OFFSET($H$3,0,0,'Données projet'!$E$9+1,1))</f>
        <v>635.71275911100679</v>
      </c>
      <c r="T103" s="59">
        <f t="shared" si="88"/>
        <v>281.7776857269169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316.88280000000003</v>
      </c>
      <c r="AK103" s="13">
        <f t="shared" si="89"/>
        <v>74.70439052583346</v>
      </c>
      <c r="AL103" s="20">
        <f t="shared" si="58"/>
        <v>682.01435683249326</v>
      </c>
      <c r="AM103" s="59">
        <f t="shared" si="59"/>
        <v>975.34769016582663</v>
      </c>
      <c r="AN103" s="59">
        <f ca="1">AVERAGE(OFFSET($AM$3,0,0,'Données projet'!$E$10+1,1))-AVERAGE(OFFSET($H$3,0,0,'Données projet'!$E$10+1,1))</f>
        <v>459.77940917237572</v>
      </c>
      <c r="AO103" s="59">
        <f t="shared" si="90"/>
        <v>290.39826583283588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0.1075</v>
      </c>
      <c r="AS103" s="16">
        <f>IF(ISNA(VLOOKUP(A103,'Données projet'!$A$61:$I$81,6,0)),0%,VLOOKUP(A103,'Données projet'!$A$61:$I$81,6,0)*VLOOKUP('Données projet'!$B$10,Paramètres!$A$1:$I$89,7,0))</f>
        <v>0.1075</v>
      </c>
      <c r="AT103" s="16">
        <f>IF(ISNA(VLOOKUP(A103,'Données projet'!$A$61:$I$81,7,0)),0%,VLOOKUP(A103,'Données projet'!$A$61:$I$81,7,0))</f>
        <v>0.25</v>
      </c>
      <c r="AU103" s="21">
        <f>EXP(-LN(2)/35)*AU102+(1-EXP(-LN(2)/35))/(LN(2)/35)*AQ103*AR103*VLOOKUP('Données projet'!$B$10,Paramètres!$A$1:$I$89,3,0)*0.475*44/12</f>
        <v>19.697344166093362</v>
      </c>
      <c r="AV103" s="21">
        <f>EXP(-LN(2)/25)*AV102+(1-EXP(-LN(2)/25))/(LN(2)/25)*Calculateur!AQ103*Calculateur!AS103*VLOOKUP('Données projet'!$B$10,Paramètres!$A$1:$I$89,3,0)*0.475*44/12</f>
        <v>21.673938256322373</v>
      </c>
      <c r="AW103" s="21">
        <f>EXP(-LN(2)/2)*AW102+(1-EXP(-LN(2)/2))/(LN(2)/2)*AQ103*AT103*VLOOKUP('Données projet'!$B$10,Paramètres!$A$1:$I$89,3,0)*0.475*44/12</f>
        <v>7.4101845586774573</v>
      </c>
      <c r="AX103" s="21">
        <f t="shared" si="60"/>
        <v>48.781466981093189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-1.7053025658242404E-13</v>
      </c>
      <c r="BE103" s="13">
        <f>BD103*VLOOKUP('Données projet'!$B$11,Paramètres!$A$1:$I$89,3,0)*VLOOKUP('Données projet'!$B$11,Paramètres!$A$1:$I$89,5,0)</f>
        <v>-1.4897523215040567E-13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324.86930206492627</v>
      </c>
      <c r="BJ103" s="59">
        <f t="shared" si="92"/>
        <v>317.03005098025352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31.00652857497176</v>
      </c>
      <c r="BQ103" s="21">
        <f>EXP(-LN(2)/25)*BQ102+(1-EXP(-LN(2)/25))/(LN(2)/25)*Calculateur!BL103*Calculateur!BN103*VLOOKUP('Données projet'!$B$11,Paramètres!$A$1:$I$89,3,0)*0.475*44/12</f>
        <v>26.715977113530059</v>
      </c>
      <c r="BR103" s="21">
        <f>EXP(-LN(2)/2)*BR102+(1-EXP(-LN(2)/2))/(LN(2)/2)*BL103*BO103*VLOOKUP('Données projet'!$B$11,Paramètres!$A$1:$I$89,3,0)*0.475*44/12</f>
        <v>5.5738290057943451E-2</v>
      </c>
      <c r="BS103" s="22">
        <f t="shared" si="63"/>
        <v>57.778243978559765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1023.2024839606354</v>
      </c>
      <c r="S104" s="59">
        <f ca="1">AVERAGE(OFFSET($R$3,0,0,'Données projet'!$E$9+1,1))-AVERAGE(OFFSET($H$3,0,0,'Données projet'!$E$9+1,1))</f>
        <v>635.71275911100679</v>
      </c>
      <c r="T104" s="59">
        <f t="shared" si="88"/>
        <v>281.7776857269169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296.32823999999999</v>
      </c>
      <c r="AK104" s="13">
        <f t="shared" si="89"/>
        <v>70.406170728542762</v>
      </c>
      <c r="AL104" s="20">
        <f t="shared" si="58"/>
        <v>638.72909868554518</v>
      </c>
      <c r="AM104" s="59">
        <f t="shared" si="59"/>
        <v>932.06243201887855</v>
      </c>
      <c r="AN104" s="59">
        <f ca="1">AVERAGE(OFFSET($AM$3,0,0,'Données projet'!$E$10+1,1))-AVERAGE(OFFSET($H$3,0,0,'Données projet'!$E$10+1,1))</f>
        <v>459.77940917237572</v>
      </c>
      <c r="AO104" s="59">
        <f t="shared" si="90"/>
        <v>290.39826583283588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19.311091261189908</v>
      </c>
      <c r="AV104" s="21">
        <f>EXP(-LN(2)/25)*AV103+(1-EXP(-LN(2)/25))/(LN(2)/25)*Calculateur!AQ104*Calculateur!AS104*VLOOKUP('Données projet'!$B$10,Paramètres!$A$1:$I$89,3,0)*0.475*44/12</f>
        <v>21.08126327492036</v>
      </c>
      <c r="AW104" s="21">
        <f>EXP(-LN(2)/2)*AW103+(1-EXP(-LN(2)/2))/(LN(2)/2)*AQ104*AT104*VLOOKUP('Données projet'!$B$10,Paramètres!$A$1:$I$89,3,0)*0.475*44/12</f>
        <v>5.2397917512846748</v>
      </c>
      <c r="AX104" s="21">
        <f t="shared" si="60"/>
        <v>45.632146287394946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-1.7053025658242404E-13</v>
      </c>
      <c r="BE104" s="13">
        <f>BD104*VLOOKUP('Données projet'!$B$11,Paramètres!$A$1:$I$89,3,0)*VLOOKUP('Données projet'!$B$11,Paramètres!$A$1:$I$89,5,0)</f>
        <v>-1.4897523215040567E-13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324.86930206492627</v>
      </c>
      <c r="BJ104" s="59">
        <f t="shared" si="92"/>
        <v>317.03005098025352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30.398509461731578</v>
      </c>
      <c r="BQ104" s="21">
        <f>EXP(-LN(2)/25)*BQ103+(1-EXP(-LN(2)/25))/(LN(2)/25)*Calculateur!BL104*Calculateur!BN104*VLOOKUP('Données projet'!$B$11,Paramètres!$A$1:$I$89,3,0)*0.475*44/12</f>
        <v>25.985427314428403</v>
      </c>
      <c r="BR104" s="21">
        <f>EXP(-LN(2)/2)*BR103+(1-EXP(-LN(2)/2))/(LN(2)/2)*BL104*BO104*VLOOKUP('Données projet'!$B$11,Paramètres!$A$1:$I$89,3,0)*0.475*44/12</f>
        <v>3.9412922871714537E-2</v>
      </c>
      <c r="BS104" s="22">
        <f t="shared" si="63"/>
        <v>56.423349699031697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1040.2015432830319</v>
      </c>
      <c r="S105" s="59">
        <f ca="1">AVERAGE(OFFSET($R$3,0,0,'Données projet'!$E$9+1,1))-AVERAGE(OFFSET($H$3,0,0,'Données projet'!$E$9+1,1))</f>
        <v>635.71275911100679</v>
      </c>
      <c r="T105" s="59">
        <f t="shared" si="88"/>
        <v>281.7776857269169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301.46687999999995</v>
      </c>
      <c r="AK105" s="13">
        <f t="shared" si="89"/>
        <v>71.483890515171325</v>
      </c>
      <c r="AL105" s="20">
        <f t="shared" si="58"/>
        <v>649.55592531392324</v>
      </c>
      <c r="AM105" s="59">
        <f t="shared" si="59"/>
        <v>942.88925864725661</v>
      </c>
      <c r="AN105" s="59">
        <f ca="1">AVERAGE(OFFSET($AM$3,0,0,'Données projet'!$E$10+1,1))-AVERAGE(OFFSET($H$3,0,0,'Données projet'!$E$10+1,1))</f>
        <v>459.77940917237572</v>
      </c>
      <c r="AO105" s="59">
        <f t="shared" si="90"/>
        <v>290.39826583283588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18.932412540160602</v>
      </c>
      <c r="AV105" s="21">
        <f>EXP(-LN(2)/25)*AV104+(1-EXP(-LN(2)/25))/(LN(2)/25)*Calculateur!AQ105*Calculateur!AS105*VLOOKUP('Données projet'!$B$10,Paramètres!$A$1:$I$89,3,0)*0.475*44/12</f>
        <v>20.50479502205221</v>
      </c>
      <c r="AW105" s="21">
        <f>EXP(-LN(2)/2)*AW104+(1-EXP(-LN(2)/2))/(LN(2)/2)*AQ105*AT105*VLOOKUP('Données projet'!$B$10,Paramètres!$A$1:$I$89,3,0)*0.475*44/12</f>
        <v>3.7050922793387295</v>
      </c>
      <c r="AX105" s="21">
        <f t="shared" si="60"/>
        <v>43.142299841551541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-1.7053025658242404E-13</v>
      </c>
      <c r="BE105" s="13">
        <f>BD105*VLOOKUP('Données projet'!$B$11,Paramètres!$A$1:$I$89,3,0)*VLOOKUP('Données projet'!$B$11,Paramètres!$A$1:$I$89,5,0)</f>
        <v>-1.4897523215040567E-13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324.86930206492627</v>
      </c>
      <c r="BJ105" s="59">
        <f t="shared" si="92"/>
        <v>317.03005098025352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29.802413232446995</v>
      </c>
      <c r="BQ105" s="21">
        <f>EXP(-LN(2)/25)*BQ104+(1-EXP(-LN(2)/25))/(LN(2)/25)*Calculateur!BL105*Calculateur!BN105*VLOOKUP('Données projet'!$B$11,Paramètres!$A$1:$I$89,3,0)*0.475*44/12</f>
        <v>25.274854438001125</v>
      </c>
      <c r="BR105" s="21">
        <f>EXP(-LN(2)/2)*BR104+(1-EXP(-LN(2)/2))/(LN(2)/2)*BL105*BO105*VLOOKUP('Données projet'!$B$11,Paramètres!$A$1:$I$89,3,0)*0.475*44/12</f>
        <v>2.7869145028971726E-2</v>
      </c>
      <c r="BS105" s="22">
        <f t="shared" si="63"/>
        <v>55.105136815477096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1057.1927374901622</v>
      </c>
      <c r="S106" s="59">
        <f ca="1">AVERAGE(OFFSET($R$3,0,0,'Données projet'!$E$9+1,1))-AVERAGE(OFFSET($H$3,0,0,'Données projet'!$E$9+1,1))</f>
        <v>635.71275911100679</v>
      </c>
      <c r="T106" s="59">
        <f t="shared" si="88"/>
        <v>281.7776857269169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306.6055199999999</v>
      </c>
      <c r="AK106" s="13">
        <f t="shared" si="89"/>
        <v>72.559474018282785</v>
      </c>
      <c r="AL106" s="20">
        <f t="shared" si="58"/>
        <v>660.37903124850902</v>
      </c>
      <c r="AM106" s="59">
        <f t="shared" si="59"/>
        <v>953.71236458184239</v>
      </c>
      <c r="AN106" s="59">
        <f ca="1">AVERAGE(OFFSET($AM$3,0,0,'Données projet'!$E$10+1,1))-AVERAGE(OFFSET($H$3,0,0,'Données projet'!$E$10+1,1))</f>
        <v>459.77940917237572</v>
      </c>
      <c r="AO106" s="59">
        <f t="shared" si="90"/>
        <v>290.39826583283588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18.561159477879468</v>
      </c>
      <c r="AV106" s="21">
        <f>EXP(-LN(2)/25)*AV105+(1-EXP(-LN(2)/25))/(LN(2)/25)*Calculateur!AQ106*Calculateur!AS106*VLOOKUP('Données projet'!$B$10,Paramètres!$A$1:$I$89,3,0)*0.475*44/12</f>
        <v>19.944090323873887</v>
      </c>
      <c r="AW106" s="21">
        <f>EXP(-LN(2)/2)*AW105+(1-EXP(-LN(2)/2))/(LN(2)/2)*AQ106*AT106*VLOOKUP('Données projet'!$B$10,Paramètres!$A$1:$I$89,3,0)*0.475*44/12</f>
        <v>2.6198958756423378</v>
      </c>
      <c r="AX106" s="21">
        <f t="shared" si="60"/>
        <v>41.125145677395686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-1.7053025658242404E-13</v>
      </c>
      <c r="BE106" s="13">
        <f>BD106*VLOOKUP('Données projet'!$B$11,Paramètres!$A$1:$I$89,3,0)*VLOOKUP('Données projet'!$B$11,Paramètres!$A$1:$I$89,5,0)</f>
        <v>-1.4897523215040567E-13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324.86930206492627</v>
      </c>
      <c r="BJ106" s="59">
        <f t="shared" si="92"/>
        <v>317.03005098025352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29.218006086635885</v>
      </c>
      <c r="BQ106" s="21">
        <f>EXP(-LN(2)/25)*BQ105+(1-EXP(-LN(2)/25))/(LN(2)/25)*Calculateur!BL106*Calculateur!BN106*VLOOKUP('Données projet'!$B$11,Paramètres!$A$1:$I$89,3,0)*0.475*44/12</f>
        <v>24.583712214247157</v>
      </c>
      <c r="BR106" s="21">
        <f>EXP(-LN(2)/2)*BR105+(1-EXP(-LN(2)/2))/(LN(2)/2)*BL106*BO106*VLOOKUP('Données projet'!$B$11,Paramètres!$A$1:$I$89,3,0)*0.475*44/12</f>
        <v>1.9706461435857268E-2</v>
      </c>
      <c r="BS106" s="22">
        <f t="shared" si="63"/>
        <v>53.821424762318898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1074.176266008609</v>
      </c>
      <c r="S107" s="59">
        <f ca="1">AVERAGE(OFFSET($R$3,0,0,'Données projet'!$E$9+1,1))-AVERAGE(OFFSET($H$3,0,0,'Données projet'!$E$9+1,1))</f>
        <v>635.71275911100679</v>
      </c>
      <c r="T107" s="59">
        <f t="shared" si="88"/>
        <v>281.7776857269169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311.74415999999991</v>
      </c>
      <c r="AK107" s="13">
        <f t="shared" si="89"/>
        <v>73.632961173858902</v>
      </c>
      <c r="AL107" s="20">
        <f t="shared" si="58"/>
        <v>671.19848604447077</v>
      </c>
      <c r="AM107" s="59">
        <f t="shared" si="59"/>
        <v>964.53181937780414</v>
      </c>
      <c r="AN107" s="59">
        <f ca="1">AVERAGE(OFFSET($AM$3,0,0,'Données projet'!$E$10+1,1))-AVERAGE(OFFSET($H$3,0,0,'Données projet'!$E$10+1,1))</f>
        <v>459.77940917237572</v>
      </c>
      <c r="AO107" s="59">
        <f t="shared" si="90"/>
        <v>290.39826583283588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18.197186461707659</v>
      </c>
      <c r="AV107" s="21">
        <f>EXP(-LN(2)/25)*AV106+(1-EXP(-LN(2)/25))/(LN(2)/25)*Calculateur!AQ107*Calculateur!AS107*VLOOKUP('Données projet'!$B$10,Paramètres!$A$1:$I$89,3,0)*0.475*44/12</f>
        <v>19.39871812515343</v>
      </c>
      <c r="AW107" s="21">
        <f>EXP(-LN(2)/2)*AW106+(1-EXP(-LN(2)/2))/(LN(2)/2)*AQ107*AT107*VLOOKUP('Données projet'!$B$10,Paramètres!$A$1:$I$89,3,0)*0.475*44/12</f>
        <v>1.852546139669365</v>
      </c>
      <c r="AX107" s="21">
        <f t="shared" si="60"/>
        <v>39.448450726530453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-1.7053025658242404E-13</v>
      </c>
      <c r="BE107" s="13">
        <f>BD107*VLOOKUP('Données projet'!$B$11,Paramètres!$A$1:$I$89,3,0)*VLOOKUP('Données projet'!$B$11,Paramètres!$A$1:$I$89,5,0)</f>
        <v>-1.4897523215040567E-13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324.86930206492627</v>
      </c>
      <c r="BJ107" s="59">
        <f t="shared" si="92"/>
        <v>317.03005098025352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28.64505880850097</v>
      </c>
      <c r="BQ107" s="21">
        <f>EXP(-LN(2)/25)*BQ106+(1-EXP(-LN(2)/25))/(LN(2)/25)*Calculateur!BL107*Calculateur!BN107*VLOOKUP('Données projet'!$B$11,Paramètres!$A$1:$I$89,3,0)*0.475*44/12</f>
        <v>23.911469310947329</v>
      </c>
      <c r="BR107" s="21">
        <f>EXP(-LN(2)/2)*BR106+(1-EXP(-LN(2)/2))/(LN(2)/2)*BL107*BO107*VLOOKUP('Données projet'!$B$11,Paramètres!$A$1:$I$89,3,0)*0.475*44/12</f>
        <v>1.3934572514485863E-2</v>
      </c>
      <c r="BS107" s="22">
        <f t="shared" si="63"/>
        <v>52.570462691962788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965.31308488743571</v>
      </c>
      <c r="S108" s="59">
        <f ca="1">AVERAGE(OFFSET($R$3,0,0,'Données projet'!$E$9+1,1))-AVERAGE(OFFSET($H$3,0,0,'Données projet'!$E$9+1,1))</f>
        <v>635.71275911100679</v>
      </c>
      <c r="T108" s="59">
        <f t="shared" si="88"/>
        <v>281.7776857269169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316.88279999999992</v>
      </c>
      <c r="AK108" s="13">
        <f t="shared" si="89"/>
        <v>74.70439052583346</v>
      </c>
      <c r="AL108" s="20">
        <f t="shared" si="58"/>
        <v>682.01435683249304</v>
      </c>
      <c r="AM108" s="59">
        <f t="shared" si="59"/>
        <v>975.34769016582641</v>
      </c>
      <c r="AN108" s="59">
        <f ca="1">AVERAGE(OFFSET($AM$3,0,0,'Données projet'!$E$10+1,1))-AVERAGE(OFFSET($H$3,0,0,'Données projet'!$E$10+1,1))</f>
        <v>459.77940917237572</v>
      </c>
      <c r="AO108" s="59">
        <f t="shared" si="90"/>
        <v>290.39826583283588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0.1075</v>
      </c>
      <c r="AS108" s="16">
        <f>IF(ISNA(VLOOKUP(A108,'Données projet'!$A$61:$I$81,6,0)),0%,VLOOKUP(A108,'Données projet'!$A$61:$I$81,6,0)*VLOOKUP('Données projet'!$B$10,Paramètres!$A$1:$I$89,7,0))</f>
        <v>0.1075</v>
      </c>
      <c r="AT108" s="16">
        <f>IF(ISNA(VLOOKUP(A108,'Données projet'!$A$61:$I$81,7,0)),0%,VLOOKUP(A108,'Données projet'!$A$61:$I$81,7,0))</f>
        <v>0.25</v>
      </c>
      <c r="AU108" s="21">
        <f>EXP(-LN(2)/35)*AU107+(1-EXP(-LN(2)/35))/(LN(2)/35)*AQ108*AR108*VLOOKUP('Données projet'!$B$10,Paramètres!$A$1:$I$89,3,0)*0.475*44/12</f>
        <v>20.780594623173499</v>
      </c>
      <c r="AV108" s="21">
        <f>EXP(-LN(2)/25)*AV107+(1-EXP(-LN(2)/25))/(LN(2)/25)*Calculateur!AQ108*Calculateur!AS108*VLOOKUP('Données projet'!$B$10,Paramètres!$A$1:$I$89,3,0)*0.475*44/12</f>
        <v>21.796926186168065</v>
      </c>
      <c r="AW108" s="21">
        <f>EXP(-LN(2)/2)*AW107+(1-EXP(-LN(2)/2))/(LN(2)/2)*AQ108*AT108*VLOOKUP('Données projet'!$B$10,Paramètres!$A$1:$I$89,3,0)*0.475*44/12</f>
        <v>7.146039315421338</v>
      </c>
      <c r="AX108" s="21">
        <f t="shared" si="60"/>
        <v>49.723560124762905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-1.7053025658242404E-13</v>
      </c>
      <c r="BE108" s="13">
        <f>BD108*VLOOKUP('Données projet'!$B$11,Paramètres!$A$1:$I$89,3,0)*VLOOKUP('Données projet'!$B$11,Paramètres!$A$1:$I$89,5,0)</f>
        <v>-1.4897523215040567E-13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324.86930206492627</v>
      </c>
      <c r="BJ108" s="59">
        <f t="shared" si="92"/>
        <v>317.03005098025352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28.083346677026945</v>
      </c>
      <c r="BQ108" s="21">
        <f>EXP(-LN(2)/25)*BQ107+(1-EXP(-LN(2)/25))/(LN(2)/25)*Calculateur!BL108*Calculateur!BN108*VLOOKUP('Données projet'!$B$11,Paramètres!$A$1:$I$89,3,0)*0.475*44/12</f>
        <v>23.257608925189952</v>
      </c>
      <c r="BR108" s="21">
        <f>EXP(-LN(2)/2)*BR107+(1-EXP(-LN(2)/2))/(LN(2)/2)*BL108*BO108*VLOOKUP('Données projet'!$B$11,Paramètres!$A$1:$I$89,3,0)*0.475*44/12</f>
        <v>9.8532307179286342E-3</v>
      </c>
      <c r="BS108" s="22">
        <f t="shared" si="63"/>
        <v>51.350808832934824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982.15587342047434</v>
      </c>
      <c r="S109" s="59">
        <f ca="1">AVERAGE(OFFSET($R$3,0,0,'Données projet'!$E$9+1,1))-AVERAGE(OFFSET($H$3,0,0,'Données projet'!$E$9+1,1))</f>
        <v>635.71275911100679</v>
      </c>
      <c r="T109" s="59">
        <f t="shared" si="88"/>
        <v>281.7776857269169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296.89919999999989</v>
      </c>
      <c r="AK109" s="13">
        <f t="shared" si="89"/>
        <v>70.526024141264102</v>
      </c>
      <c r="AL109" s="20">
        <f t="shared" si="58"/>
        <v>639.932265379368</v>
      </c>
      <c r="AM109" s="59">
        <f t="shared" si="59"/>
        <v>933.26559871270138</v>
      </c>
      <c r="AN109" s="59">
        <f ca="1">AVERAGE(OFFSET($AM$3,0,0,'Données projet'!$E$10+1,1))-AVERAGE(OFFSET($H$3,0,0,'Données projet'!$E$10+1,1))</f>
        <v>459.77940917237572</v>
      </c>
      <c r="AO109" s="59">
        <f t="shared" si="90"/>
        <v>290.39826583283588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20.373099837524244</v>
      </c>
      <c r="AV109" s="21">
        <f>EXP(-LN(2)/25)*AV108+(1-EXP(-LN(2)/25))/(LN(2)/25)*Calculateur!AQ109*Calculateur!AS109*VLOOKUP('Données projet'!$B$10,Paramètres!$A$1:$I$89,3,0)*0.475*44/12</f>
        <v>21.20088809335677</v>
      </c>
      <c r="AW109" s="21">
        <f>EXP(-LN(2)/2)*AW108+(1-EXP(-LN(2)/2))/(LN(2)/2)*AQ109*AT109*VLOOKUP('Données projet'!$B$10,Paramètres!$A$1:$I$89,3,0)*0.475*44/12</f>
        <v>5.053012858560102</v>
      </c>
      <c r="AX109" s="21">
        <f t="shared" si="60"/>
        <v>46.627000789441119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-1.7053025658242404E-13</v>
      </c>
      <c r="BE109" s="13">
        <f>BD109*VLOOKUP('Données projet'!$B$11,Paramètres!$A$1:$I$89,3,0)*VLOOKUP('Données projet'!$B$11,Paramètres!$A$1:$I$89,5,0)</f>
        <v>-1.4897523215040567E-13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324.86930206492627</v>
      </c>
      <c r="BJ109" s="59">
        <f t="shared" si="92"/>
        <v>317.03005098025352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27.532649377840556</v>
      </c>
      <c r="BQ109" s="21">
        <f>EXP(-LN(2)/25)*BQ108+(1-EXP(-LN(2)/25))/(LN(2)/25)*Calculateur!BL109*Calculateur!BN109*VLOOKUP('Données projet'!$B$11,Paramètres!$A$1:$I$89,3,0)*0.475*44/12</f>
        <v>22.621628386066135</v>
      </c>
      <c r="BR109" s="21">
        <f>EXP(-LN(2)/2)*BR108+(1-EXP(-LN(2)/2))/(LN(2)/2)*BL109*BO109*VLOOKUP('Données projet'!$B$11,Paramètres!$A$1:$I$89,3,0)*0.475*44/12</f>
        <v>6.9672862572429314E-3</v>
      </c>
      <c r="BS109" s="22">
        <f t="shared" si="63"/>
        <v>50.161245050163934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998.9902217765482</v>
      </c>
      <c r="S110" s="59">
        <f ca="1">AVERAGE(OFFSET($R$3,0,0,'Données projet'!$E$9+1,1))-AVERAGE(OFFSET($H$3,0,0,'Données projet'!$E$9+1,1))</f>
        <v>635.71275911100679</v>
      </c>
      <c r="T110" s="59">
        <f t="shared" si="88"/>
        <v>281.7776857269169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301.65719999999988</v>
      </c>
      <c r="AK110" s="13">
        <f t="shared" si="89"/>
        <v>71.523764786280154</v>
      </c>
      <c r="AL110" s="20">
        <f t="shared" si="58"/>
        <v>649.95684700277104</v>
      </c>
      <c r="AM110" s="59">
        <f t="shared" si="59"/>
        <v>943.29018033610441</v>
      </c>
      <c r="AN110" s="59">
        <f ca="1">AVERAGE(OFFSET($AM$3,0,0,'Données projet'!$E$10+1,1))-AVERAGE(OFFSET($H$3,0,0,'Données projet'!$E$10+1,1))</f>
        <v>459.77940917237572</v>
      </c>
      <c r="AO110" s="59">
        <f t="shared" si="90"/>
        <v>290.39826583283588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19.973595776074294</v>
      </c>
      <c r="AV110" s="21">
        <f>EXP(-LN(2)/25)*AV109+(1-EXP(-LN(2)/25))/(LN(2)/25)*Calculateur!AQ110*Calculateur!AS110*VLOOKUP('Données projet'!$B$10,Paramètres!$A$1:$I$89,3,0)*0.475*44/12</f>
        <v>20.62114869353768</v>
      </c>
      <c r="AW110" s="21">
        <f>EXP(-LN(2)/2)*AW109+(1-EXP(-LN(2)/2))/(LN(2)/2)*AQ110*AT110*VLOOKUP('Données projet'!$B$10,Paramètres!$A$1:$I$89,3,0)*0.475*44/12</f>
        <v>3.5730196577106694</v>
      </c>
      <c r="AX110" s="21">
        <f t="shared" si="60"/>
        <v>44.167764127322641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-1.7053025658242404E-13</v>
      </c>
      <c r="BE110" s="13">
        <f>BD110*VLOOKUP('Données projet'!$B$11,Paramètres!$A$1:$I$89,3,0)*VLOOKUP('Données projet'!$B$11,Paramètres!$A$1:$I$89,5,0)</f>
        <v>-1.4897523215040567E-13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324.86930206492627</v>
      </c>
      <c r="BJ110" s="59">
        <f t="shared" si="92"/>
        <v>317.03005098025352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26.992750916799029</v>
      </c>
      <c r="BQ110" s="21">
        <f>EXP(-LN(2)/25)*BQ109+(1-EXP(-LN(2)/25))/(LN(2)/25)*Calculateur!BL110*Calculateur!BN110*VLOOKUP('Données projet'!$B$11,Paramètres!$A$1:$I$89,3,0)*0.475*44/12</f>
        <v>22.003038768229423</v>
      </c>
      <c r="BR110" s="21">
        <f>EXP(-LN(2)/2)*BR109+(1-EXP(-LN(2)/2))/(LN(2)/2)*BL110*BO110*VLOOKUP('Données projet'!$B$11,Paramètres!$A$1:$I$89,3,0)*0.475*44/12</f>
        <v>4.9266153589643171E-3</v>
      </c>
      <c r="BS110" s="22">
        <f t="shared" si="63"/>
        <v>49.000716300387417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1015.8163594956043</v>
      </c>
      <c r="S111" s="59">
        <f ca="1">AVERAGE(OFFSET($R$3,0,0,'Données projet'!$E$9+1,1))-AVERAGE(OFFSET($H$3,0,0,'Données projet'!$E$9+1,1))</f>
        <v>635.71275911100679</v>
      </c>
      <c r="T111" s="59">
        <f t="shared" si="88"/>
        <v>281.7776857269169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306.41519999999991</v>
      </c>
      <c r="AK111" s="13">
        <f t="shared" si="89"/>
        <v>72.519675217547672</v>
      </c>
      <c r="AL111" s="20">
        <f t="shared" si="58"/>
        <v>659.97824100389539</v>
      </c>
      <c r="AM111" s="59">
        <f t="shared" si="59"/>
        <v>953.31157433722865</v>
      </c>
      <c r="AN111" s="59">
        <f ca="1">AVERAGE(OFFSET($AM$3,0,0,'Données projet'!$E$10+1,1))-AVERAGE(OFFSET($H$3,0,0,'Données projet'!$E$10+1,1))</f>
        <v>459.77940917237572</v>
      </c>
      <c r="AO111" s="59">
        <f t="shared" si="90"/>
        <v>290.39826583283588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19.58192574559596</v>
      </c>
      <c r="AV111" s="21">
        <f>EXP(-LN(2)/25)*AV110+(1-EXP(-LN(2)/25))/(LN(2)/25)*Calculateur!AQ111*Calculateur!AS111*VLOOKUP('Données projet'!$B$10,Paramètres!$A$1:$I$89,3,0)*0.475*44/12</f>
        <v>20.057262298093814</v>
      </c>
      <c r="AW111" s="21">
        <f>EXP(-LN(2)/2)*AW110+(1-EXP(-LN(2)/2))/(LN(2)/2)*AQ111*AT111*VLOOKUP('Données projet'!$B$10,Paramètres!$A$1:$I$89,3,0)*0.475*44/12</f>
        <v>2.5265064292800514</v>
      </c>
      <c r="AX111" s="21">
        <f t="shared" si="60"/>
        <v>42.165694472969825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-1.7053025658242404E-13</v>
      </c>
      <c r="BE111" s="13">
        <f>BD111*VLOOKUP('Données projet'!$B$11,Paramètres!$A$1:$I$89,3,0)*VLOOKUP('Données projet'!$B$11,Paramètres!$A$1:$I$89,5,0)</f>
        <v>-1.4897523215040567E-13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324.86930206492627</v>
      </c>
      <c r="BJ111" s="59">
        <f t="shared" si="92"/>
        <v>317.03005098025352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26.463439535272979</v>
      </c>
      <c r="BQ111" s="21">
        <f>EXP(-LN(2)/25)*BQ110+(1-EXP(-LN(2)/25))/(LN(2)/25)*Calculateur!BL111*Calculateur!BN111*VLOOKUP('Données projet'!$B$11,Paramètres!$A$1:$I$89,3,0)*0.475*44/12</f>
        <v>21.401364516022671</v>
      </c>
      <c r="BR111" s="21">
        <f>EXP(-LN(2)/2)*BR110+(1-EXP(-LN(2)/2))/(LN(2)/2)*BL111*BO111*VLOOKUP('Données projet'!$B$11,Paramètres!$A$1:$I$89,3,0)*0.475*44/12</f>
        <v>3.4836431286214657E-3</v>
      </c>
      <c r="BS111" s="22">
        <f t="shared" si="63"/>
        <v>47.868287694424268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1032.6345045636874</v>
      </c>
      <c r="S112" s="59">
        <f ca="1">AVERAGE(OFFSET($R$3,0,0,'Données projet'!$E$9+1,1))-AVERAGE(OFFSET($H$3,0,0,'Données projet'!$E$9+1,1))</f>
        <v>635.71275911100679</v>
      </c>
      <c r="T112" s="59">
        <f t="shared" si="88"/>
        <v>281.7776857269169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311.17319999999989</v>
      </c>
      <c r="AK112" s="13">
        <f t="shared" si="89"/>
        <v>73.513787136470953</v>
      </c>
      <c r="AL112" s="20">
        <f t="shared" si="58"/>
        <v>669.99650259602015</v>
      </c>
      <c r="AM112" s="59">
        <f t="shared" si="59"/>
        <v>963.32983592935352</v>
      </c>
      <c r="AN112" s="59">
        <f ca="1">AVERAGE(OFFSET($AM$3,0,0,'Données projet'!$E$10+1,1))-AVERAGE(OFFSET($H$3,0,0,'Données projet'!$E$10+1,1))</f>
        <v>459.77940917237572</v>
      </c>
      <c r="AO112" s="59">
        <f t="shared" si="90"/>
        <v>290.39826583283588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19.197936125520176</v>
      </c>
      <c r="AV112" s="21">
        <f>EXP(-LN(2)/25)*AV111+(1-EXP(-LN(2)/25))/(LN(2)/25)*Calculateur!AQ112*Calculateur!AS112*VLOOKUP('Données projet'!$B$10,Paramètres!$A$1:$I$89,3,0)*0.475*44/12</f>
        <v>19.508795405786856</v>
      </c>
      <c r="AW112" s="21">
        <f>EXP(-LN(2)/2)*AW111+(1-EXP(-LN(2)/2))/(LN(2)/2)*AQ112*AT112*VLOOKUP('Données projet'!$B$10,Paramètres!$A$1:$I$89,3,0)*0.475*44/12</f>
        <v>1.7865098288553349</v>
      </c>
      <c r="AX112" s="21">
        <f t="shared" si="60"/>
        <v>40.493241360162365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-1.7053025658242404E-13</v>
      </c>
      <c r="BE112" s="13">
        <f>BD112*VLOOKUP('Données projet'!$B$11,Paramètres!$A$1:$I$89,3,0)*VLOOKUP('Données projet'!$B$11,Paramètres!$A$1:$I$89,5,0)</f>
        <v>-1.4897523215040567E-13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324.86930206492627</v>
      </c>
      <c r="BJ112" s="59">
        <f t="shared" si="92"/>
        <v>317.03005098025352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25.944507627090591</v>
      </c>
      <c r="BQ112" s="21">
        <f>EXP(-LN(2)/25)*BQ111+(1-EXP(-LN(2)/25))/(LN(2)/25)*Calculateur!BL112*Calculateur!BN112*VLOOKUP('Données projet'!$B$11,Paramètres!$A$1:$I$89,3,0)*0.475*44/12</f>
        <v>20.816143077883183</v>
      </c>
      <c r="BR112" s="21">
        <f>EXP(-LN(2)/2)*BR111+(1-EXP(-LN(2)/2))/(LN(2)/2)*BL112*BO112*VLOOKUP('Données projet'!$B$11,Paramètres!$A$1:$I$89,3,0)*0.475*44/12</f>
        <v>2.4633076794821586E-3</v>
      </c>
      <c r="BS112" s="22">
        <f t="shared" si="63"/>
        <v>46.763114012653254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1049.444864249476</v>
      </c>
      <c r="S113" s="59">
        <f ca="1">AVERAGE(OFFSET($R$3,0,0,'Données projet'!$E$9+1,1))-AVERAGE(OFFSET($H$3,0,0,'Données projet'!$E$9+1,1))</f>
        <v>635.71275911100679</v>
      </c>
      <c r="T113" s="59">
        <f t="shared" si="88"/>
        <v>281.7776857269169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315.93119999999988</v>
      </c>
      <c r="AK113" s="13">
        <f t="shared" si="89"/>
        <v>74.506131219363056</v>
      </c>
      <c r="AL113" s="20">
        <f t="shared" si="58"/>
        <v>680.01168520705698</v>
      </c>
      <c r="AM113" s="59">
        <f t="shared" si="59"/>
        <v>973.34501854039036</v>
      </c>
      <c r="AN113" s="59">
        <f ca="1">AVERAGE(OFFSET($AM$3,0,0,'Données projet'!$E$10+1,1))-AVERAGE(OFFSET($H$3,0,0,'Données projet'!$E$10+1,1))</f>
        <v>459.77940917237572</v>
      </c>
      <c r="AO113" s="59">
        <f t="shared" si="90"/>
        <v>290.39826583283588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0.1075</v>
      </c>
      <c r="AS113" s="16">
        <f>IF(ISNA(VLOOKUP(A113,'Données projet'!$A$61:$I$81,6,0)),0%,VLOOKUP(A113,'Données projet'!$A$61:$I$81,6,0)*VLOOKUP('Données projet'!$B$10,Paramètres!$A$1:$I$89,7,0))</f>
        <v>0.1075</v>
      </c>
      <c r="AT113" s="16">
        <f>IF(ISNA(VLOOKUP(A113,'Données projet'!$A$61:$I$81,7,0)),0%,VLOOKUP(A113,'Données projet'!$A$61:$I$81,7,0))</f>
        <v>0.25</v>
      </c>
      <c r="AU113" s="21">
        <f>EXP(-LN(2)/35)*AU112+(1-EXP(-LN(2)/35))/(LN(2)/35)*AQ113*AR113*VLOOKUP('Données projet'!$B$10,Paramètres!$A$1:$I$89,3,0)*0.475*44/12</f>
        <v>21.648633893060591</v>
      </c>
      <c r="AV113" s="21">
        <f>EXP(-LN(2)/25)*AV112+(1-EXP(-LN(2)/25))/(LN(2)/25)*Calculateur!AQ113*Calculateur!AS113*VLOOKUP('Données projet'!$B$10,Paramètres!$A$1:$I$89,3,0)*0.475*44/12</f>
        <v>21.791352358224586</v>
      </c>
      <c r="AW113" s="21">
        <f>EXP(-LN(2)/2)*AW112+(1-EXP(-LN(2)/2))/(LN(2)/2)*AQ113*AT113*VLOOKUP('Données projet'!$B$10,Paramètres!$A$1:$I$89,3,0)*0.475*44/12</f>
        <v>6.8748795392555717</v>
      </c>
      <c r="AX113" s="21">
        <f t="shared" si="60"/>
        <v>50.31486579054075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-1.7053025658242404E-13</v>
      </c>
      <c r="BE113" s="13">
        <f>BD113*VLOOKUP('Données projet'!$B$11,Paramètres!$A$1:$I$89,3,0)*VLOOKUP('Données projet'!$B$11,Paramètres!$A$1:$I$89,5,0)</f>
        <v>-1.4897523215040567E-13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324.86930206492627</v>
      </c>
      <c r="BJ113" s="59">
        <f t="shared" si="92"/>
        <v>317.03005098025352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25.435751657110448</v>
      </c>
      <c r="BQ113" s="21">
        <f>EXP(-LN(2)/25)*BQ112+(1-EXP(-LN(2)/25))/(LN(2)/25)*Calculateur!BL113*Calculateur!BN113*VLOOKUP('Données projet'!$B$11,Paramètres!$A$1:$I$89,3,0)*0.475*44/12</f>
        <v>20.246924550745078</v>
      </c>
      <c r="BR113" s="21">
        <f>EXP(-LN(2)/2)*BR112+(1-EXP(-LN(2)/2))/(LN(2)/2)*BL113*BO113*VLOOKUP('Données projet'!$B$11,Paramètres!$A$1:$I$89,3,0)*0.475*44/12</f>
        <v>1.7418215643107329E-3</v>
      </c>
      <c r="BS113" s="22">
        <f t="shared" si="63"/>
        <v>45.684418029419831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1066.2476358626211</v>
      </c>
      <c r="S114" s="59">
        <f ca="1">AVERAGE(OFFSET($R$3,0,0,'Données projet'!$E$9+1,1))-AVERAGE(OFFSET($H$3,0,0,'Données projet'!$E$9+1,1))</f>
        <v>635.71275911100679</v>
      </c>
      <c r="T114" s="59">
        <f t="shared" si="88"/>
        <v>281.7776857269169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296.70887999999991</v>
      </c>
      <c r="AK114" s="13">
        <f t="shared" si="89"/>
        <v>70.486075987173237</v>
      </c>
      <c r="AL114" s="20">
        <f t="shared" si="58"/>
        <v>639.53121501099315</v>
      </c>
      <c r="AM114" s="59">
        <f t="shared" si="59"/>
        <v>932.86454834432652</v>
      </c>
      <c r="AN114" s="59">
        <f ca="1">AVERAGE(OFFSET($AM$3,0,0,'Données projet'!$E$10+1,1))-AVERAGE(OFFSET($H$3,0,0,'Données projet'!$E$10+1,1))</f>
        <v>459.77940917237572</v>
      </c>
      <c r="AO114" s="59">
        <f t="shared" si="90"/>
        <v>290.39826583283588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21.224117386780524</v>
      </c>
      <c r="AV114" s="21">
        <f>EXP(-LN(2)/25)*AV113+(1-EXP(-LN(2)/25))/(LN(2)/25)*Calculateur!AQ114*Calculateur!AS114*VLOOKUP('Données projet'!$B$10,Paramètres!$A$1:$I$89,3,0)*0.475*44/12</f>
        <v>21.195466682031519</v>
      </c>
      <c r="AW114" s="21">
        <f>EXP(-LN(2)/2)*AW113+(1-EXP(-LN(2)/2))/(LN(2)/2)*AQ114*AT114*VLOOKUP('Données projet'!$B$10,Paramètres!$A$1:$I$89,3,0)*0.475*44/12</f>
        <v>4.8612739420482622</v>
      </c>
      <c r="AX114" s="21">
        <f t="shared" si="60"/>
        <v>47.280858010860307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-1.7053025658242404E-13</v>
      </c>
      <c r="BE114" s="13">
        <f>BD114*VLOOKUP('Données projet'!$B$11,Paramètres!$A$1:$I$89,3,0)*VLOOKUP('Données projet'!$B$11,Paramètres!$A$1:$I$89,5,0)</f>
        <v>-1.4897523215040567E-13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324.86930206492627</v>
      </c>
      <c r="BJ114" s="59">
        <f t="shared" si="92"/>
        <v>317.03005098025352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24.936972081391115</v>
      </c>
      <c r="BQ114" s="21">
        <f>EXP(-LN(2)/25)*BQ113+(1-EXP(-LN(2)/25))/(LN(2)/25)*Calculateur!BL114*Calculateur!BN114*VLOOKUP('Données projet'!$B$11,Paramètres!$A$1:$I$89,3,0)*0.475*44/12</f>
        <v>19.693271334165466</v>
      </c>
      <c r="BR114" s="21">
        <f>EXP(-LN(2)/2)*BR113+(1-EXP(-LN(2)/2))/(LN(2)/2)*BL114*BO114*VLOOKUP('Données projet'!$B$11,Paramètres!$A$1:$I$89,3,0)*0.475*44/12</f>
        <v>1.2316538397410793E-3</v>
      </c>
      <c r="BS114" s="22">
        <f t="shared" si="63"/>
        <v>44.631475069396316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1083.0430074427793</v>
      </c>
      <c r="S115" s="59">
        <f ca="1">AVERAGE(OFFSET($R$3,0,0,'Données projet'!$E$9+1,1))-AVERAGE(OFFSET($H$3,0,0,'Données projet'!$E$9+1,1))</f>
        <v>635.71275911100679</v>
      </c>
      <c r="T115" s="59">
        <f t="shared" si="88"/>
        <v>281.7776857269169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301.2765599999999</v>
      </c>
      <c r="AK115" s="13">
        <f t="shared" si="89"/>
        <v>71.4440133137998</v>
      </c>
      <c r="AL115" s="20">
        <f t="shared" si="58"/>
        <v>649.15499852153448</v>
      </c>
      <c r="AM115" s="59">
        <f t="shared" si="59"/>
        <v>942.48833185486774</v>
      </c>
      <c r="AN115" s="59">
        <f ca="1">AVERAGE(OFFSET($AM$3,0,0,'Données projet'!$E$10+1,1))-AVERAGE(OFFSET($H$3,0,0,'Données projet'!$E$10+1,1))</f>
        <v>459.77940917237572</v>
      </c>
      <c r="AO115" s="59">
        <f t="shared" si="90"/>
        <v>290.39826583283588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20.807925390259108</v>
      </c>
      <c r="AV115" s="21">
        <f>EXP(-LN(2)/25)*AV114+(1-EXP(-LN(2)/25))/(LN(2)/25)*Calculateur!AQ115*Calculateur!AS115*VLOOKUP('Données projet'!$B$10,Paramètres!$A$1:$I$89,3,0)*0.475*44/12</f>
        <v>20.615875530990216</v>
      </c>
      <c r="AW115" s="21">
        <f>EXP(-LN(2)/2)*AW114+(1-EXP(-LN(2)/2))/(LN(2)/2)*AQ115*AT115*VLOOKUP('Données projet'!$B$10,Paramètres!$A$1:$I$89,3,0)*0.475*44/12</f>
        <v>3.4374397696277863</v>
      </c>
      <c r="AX115" s="21">
        <f t="shared" si="60"/>
        <v>44.861240690877111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-1.7053025658242404E-13</v>
      </c>
      <c r="BE115" s="13">
        <f>BD115*VLOOKUP('Données projet'!$B$11,Paramètres!$A$1:$I$89,3,0)*VLOOKUP('Données projet'!$B$11,Paramètres!$A$1:$I$89,5,0)</f>
        <v>-1.4897523215040567E-13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324.86930206492627</v>
      </c>
      <c r="BJ115" s="59">
        <f t="shared" si="92"/>
        <v>317.03005098025352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24.447973268926138</v>
      </c>
      <c r="BQ115" s="21">
        <f>EXP(-LN(2)/25)*BQ114+(1-EXP(-LN(2)/25))/(LN(2)/25)*Calculateur!BL115*Calculateur!BN115*VLOOKUP('Données projet'!$B$11,Paramètres!$A$1:$I$89,3,0)*0.475*44/12</f>
        <v>19.154757793908583</v>
      </c>
      <c r="BR115" s="21">
        <f>EXP(-LN(2)/2)*BR114+(1-EXP(-LN(2)/2))/(LN(2)/2)*BL115*BO115*VLOOKUP('Données projet'!$B$11,Paramètres!$A$1:$I$89,3,0)*0.475*44/12</f>
        <v>8.7091078215536643E-4</v>
      </c>
      <c r="BS115" s="22">
        <f t="shared" si="63"/>
        <v>43.603601973616875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1099.8311583870395</v>
      </c>
      <c r="S116" s="59">
        <f ca="1">AVERAGE(OFFSET($R$3,0,0,'Données projet'!$E$9+1,1))-AVERAGE(OFFSET($H$3,0,0,'Données projet'!$E$9+1,1))</f>
        <v>635.71275911100679</v>
      </c>
      <c r="T116" s="59">
        <f t="shared" si="88"/>
        <v>281.7776857269169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305.8442399999999</v>
      </c>
      <c r="AK116" s="13">
        <f t="shared" si="89"/>
        <v>72.400261542453194</v>
      </c>
      <c r="AL116" s="20">
        <f t="shared" si="58"/>
        <v>658.77584018643915</v>
      </c>
      <c r="AM116" s="59">
        <f t="shared" si="59"/>
        <v>952.10917351977241</v>
      </c>
      <c r="AN116" s="59">
        <f ca="1">AVERAGE(OFFSET($AM$3,0,0,'Données projet'!$E$10+1,1))-AVERAGE(OFFSET($H$3,0,0,'Données projet'!$E$10+1,1))</f>
        <v>459.77940917237572</v>
      </c>
      <c r="AO116" s="59">
        <f t="shared" si="90"/>
        <v>290.39826583283588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20.399894664937424</v>
      </c>
      <c r="AV116" s="21">
        <f>EXP(-LN(2)/25)*AV115+(1-EXP(-LN(2)/25))/(LN(2)/25)*Calculateur!AQ116*Calculateur!AS116*VLOOKUP('Données projet'!$B$10,Paramètres!$A$1:$I$89,3,0)*0.475*44/12</f>
        <v>20.052133330453511</v>
      </c>
      <c r="AW116" s="21">
        <f>EXP(-LN(2)/2)*AW115+(1-EXP(-LN(2)/2))/(LN(2)/2)*AQ116*AT116*VLOOKUP('Données projet'!$B$10,Paramètres!$A$1:$I$89,3,0)*0.475*44/12</f>
        <v>2.4306369710241316</v>
      </c>
      <c r="AX116" s="21">
        <f t="shared" si="60"/>
        <v>42.882664966415064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-1.7053025658242404E-13</v>
      </c>
      <c r="BE116" s="13">
        <f>BD116*VLOOKUP('Données projet'!$B$11,Paramètres!$A$1:$I$89,3,0)*VLOOKUP('Données projet'!$B$11,Paramètres!$A$1:$I$89,5,0)</f>
        <v>-1.4897523215040567E-13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324.86930206492627</v>
      </c>
      <c r="BJ116" s="59">
        <f t="shared" si="92"/>
        <v>317.03005098025352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23.968563424913771</v>
      </c>
      <c r="BQ116" s="21">
        <f>EXP(-LN(2)/25)*BQ115+(1-EXP(-LN(2)/25))/(LN(2)/25)*Calculateur!BL116*Calculateur!BN116*VLOOKUP('Données projet'!$B$11,Paramètres!$A$1:$I$89,3,0)*0.475*44/12</f>
        <v>18.630969934729219</v>
      </c>
      <c r="BR116" s="21">
        <f>EXP(-LN(2)/2)*BR115+(1-EXP(-LN(2)/2))/(LN(2)/2)*BL116*BO116*VLOOKUP('Données projet'!$B$11,Paramètres!$A$1:$I$89,3,0)*0.475*44/12</f>
        <v>6.1582691987053964E-4</v>
      </c>
      <c r="BS116" s="22">
        <f t="shared" si="63"/>
        <v>42.600149186562859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1116.6122600224444</v>
      </c>
      <c r="S117" s="59">
        <f ca="1">AVERAGE(OFFSET($R$3,0,0,'Données projet'!$E$9+1,1))-AVERAGE(OFFSET($H$3,0,0,'Données projet'!$E$9+1,1))</f>
        <v>635.71275911100679</v>
      </c>
      <c r="T117" s="59">
        <f t="shared" si="88"/>
        <v>281.7776857269169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310.4119199999999</v>
      </c>
      <c r="AK117" s="13">
        <f t="shared" si="89"/>
        <v>73.354848813199112</v>
      </c>
      <c r="AL117" s="20">
        <f t="shared" si="58"/>
        <v>668.39378901632165</v>
      </c>
      <c r="AM117" s="59">
        <f t="shared" si="59"/>
        <v>961.72712234965502</v>
      </c>
      <c r="AN117" s="59">
        <f ca="1">AVERAGE(OFFSET($AM$3,0,0,'Données projet'!$E$10+1,1))-AVERAGE(OFFSET($H$3,0,0,'Données projet'!$E$10+1,1))</f>
        <v>459.77940917237572</v>
      </c>
      <c r="AO117" s="59">
        <f t="shared" si="90"/>
        <v>290.39826583283588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19.999865173265132</v>
      </c>
      <c r="AV117" s="21">
        <f>EXP(-LN(2)/25)*AV116+(1-EXP(-LN(2)/25))/(LN(2)/25)*Calculateur!AQ117*Calculateur!AS117*VLOOKUP('Données projet'!$B$10,Paramètres!$A$1:$I$89,3,0)*0.475*44/12</f>
        <v>19.503806690036399</v>
      </c>
      <c r="AW117" s="21">
        <f>EXP(-LN(2)/2)*AW116+(1-EXP(-LN(2)/2))/(LN(2)/2)*AQ117*AT117*VLOOKUP('Données projet'!$B$10,Paramètres!$A$1:$I$89,3,0)*0.475*44/12</f>
        <v>1.7187198848138934</v>
      </c>
      <c r="AX117" s="21">
        <f t="shared" si="60"/>
        <v>41.222391748115427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-1.7053025658242404E-13</v>
      </c>
      <c r="BE117" s="13">
        <f>BD117*VLOOKUP('Données projet'!$B$11,Paramètres!$A$1:$I$89,3,0)*VLOOKUP('Données projet'!$B$11,Paramètres!$A$1:$I$89,5,0)</f>
        <v>-1.4897523215040567E-13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324.86930206492627</v>
      </c>
      <c r="BJ117" s="59">
        <f t="shared" si="92"/>
        <v>317.03005098025352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23.498554515531357</v>
      </c>
      <c r="BQ117" s="21">
        <f>EXP(-LN(2)/25)*BQ116+(1-EXP(-LN(2)/25))/(LN(2)/25)*Calculateur!BL117*Calculateur!BN117*VLOOKUP('Données projet'!$B$11,Paramètres!$A$1:$I$89,3,0)*0.475*44/12</f>
        <v>18.121505082103923</v>
      </c>
      <c r="BR117" s="21">
        <f>EXP(-LN(2)/2)*BR116+(1-EXP(-LN(2)/2))/(LN(2)/2)*BL117*BO117*VLOOKUP('Données projet'!$B$11,Paramètres!$A$1:$I$89,3,0)*0.475*44/12</f>
        <v>4.3545539107768321E-4</v>
      </c>
      <c r="BS117" s="22">
        <f t="shared" si="63"/>
        <v>41.620495053026353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1016.0559952426263</v>
      </c>
      <c r="S118" s="59">
        <f ca="1">AVERAGE(OFFSET($R$3,0,0,'Données projet'!$E$9+1,1))-AVERAGE(OFFSET($H$3,0,0,'Données projet'!$E$9+1,1))</f>
        <v>635.71275911100679</v>
      </c>
      <c r="T118" s="59">
        <f t="shared" si="88"/>
        <v>281.7776857269169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314.97959999999995</v>
      </c>
      <c r="AK118" s="13">
        <f t="shared" si="89"/>
        <v>74.307802390404163</v>
      </c>
      <c r="AL118" s="20">
        <f t="shared" si="58"/>
        <v>678.00889249662043</v>
      </c>
      <c r="AM118" s="59">
        <f t="shared" si="59"/>
        <v>971.3422258299538</v>
      </c>
      <c r="AN118" s="59">
        <f ca="1">AVERAGE(OFFSET($AM$3,0,0,'Données projet'!$E$10+1,1))-AVERAGE(OFFSET($H$3,0,0,'Données projet'!$E$10+1,1))</f>
        <v>459.77940917237572</v>
      </c>
      <c r="AO118" s="59">
        <f t="shared" si="90"/>
        <v>290.39826583283588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331</v>
      </c>
      <c r="AR118" s="16">
        <f>IF(ISNA(VLOOKUP(A118,'Données projet'!$A$61:$I$81,5,0)),0%,VLOOKUP(A118,'Données projet'!$A$61:$I$81,5,0)*VLOOKUP('Données projet'!$B$10,Paramètres!$A$1:$I$89,7,0))</f>
        <v>0.1075</v>
      </c>
      <c r="AS118" s="16">
        <f>IF(ISNA(VLOOKUP(A118,'Données projet'!$A$61:$I$81,6,0)),0%,VLOOKUP(A118,'Données projet'!$A$61:$I$81,6,0)*VLOOKUP('Données projet'!$B$10,Paramètres!$A$1:$I$89,7,0))</f>
        <v>0.1075</v>
      </c>
      <c r="AT118" s="16">
        <f>IF(ISNA(VLOOKUP(A118,'Données projet'!$A$61:$I$81,7,0)),0%,VLOOKUP(A118,'Données projet'!$A$61:$I$81,7,0))</f>
        <v>0.25</v>
      </c>
      <c r="AU118" s="21">
        <f>EXP(-LN(2)/35)*AU117+(1-EXP(-LN(2)/35))/(LN(2)/35)*AQ118*AR118*VLOOKUP('Données projet'!$B$10,Paramètres!$A$1:$I$89,3,0)*0.475*44/12</f>
        <v>57.039246446322835</v>
      </c>
      <c r="AV118" s="21">
        <f>EXP(-LN(2)/25)*AV117+(1-EXP(-LN(2)/25))/(LN(2)/25)*Calculateur!AQ118*Calculateur!AS118*VLOOKUP('Données projet'!$B$10,Paramètres!$A$1:$I$89,3,0)*0.475*44/12</f>
        <v>56.254658161247512</v>
      </c>
      <c r="AW118" s="21">
        <f>EXP(-LN(2)/2)*AW117+(1-EXP(-LN(2)/2))/(LN(2)/2)*AQ118*AT118*VLOOKUP('Données projet'!$B$10,Paramètres!$A$1:$I$89,3,0)*0.475*44/12</f>
        <v>75.513251023421901</v>
      </c>
      <c r="AX118" s="21">
        <f t="shared" si="60"/>
        <v>188.80715563099224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-1.7053025658242404E-13</v>
      </c>
      <c r="BE118" s="13">
        <f>BD118*VLOOKUP('Données projet'!$B$11,Paramètres!$A$1:$I$89,3,0)*VLOOKUP('Données projet'!$B$11,Paramètres!$A$1:$I$89,5,0)</f>
        <v>-1.4897523215040567E-13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324.86930206492627</v>
      </c>
      <c r="BJ118" s="59">
        <f t="shared" si="92"/>
        <v>317.03005098025352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23.037762194184804</v>
      </c>
      <c r="BQ118" s="21">
        <f>EXP(-LN(2)/25)*BQ117+(1-EXP(-LN(2)/25))/(LN(2)/25)*Calculateur!BL118*Calculateur!BN118*VLOOKUP('Données projet'!$B$11,Paramètres!$A$1:$I$89,3,0)*0.475*44/12</f>
        <v>17.625971572665257</v>
      </c>
      <c r="BR118" s="21">
        <f>EXP(-LN(2)/2)*BR117+(1-EXP(-LN(2)/2))/(LN(2)/2)*BL118*BO118*VLOOKUP('Données projet'!$B$11,Paramètres!$A$1:$I$89,3,0)*0.475*44/12</f>
        <v>3.0791345993526982E-4</v>
      </c>
      <c r="BS118" s="22">
        <f t="shared" si="63"/>
        <v>40.664041680309992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1033.0089968199238</v>
      </c>
      <c r="S119" s="59">
        <f ca="1">AVERAGE(OFFSET($R$3,0,0,'Données projet'!$E$9+1,1))-AVERAGE(OFFSET($H$3,0,0,'Données projet'!$E$9+1,1))</f>
        <v>635.71275911100679</v>
      </c>
      <c r="T119" s="59">
        <f t="shared" si="88"/>
        <v>281.7776857269169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-5.6843418860808015E-14</v>
      </c>
      <c r="AJ119" s="13">
        <f>AI119*VLOOKUP('Données projet'!$B$10,Paramètres!$A$1:$I$89,3,0)*VLOOKUP('Données projet'!$B$10,Paramètres!$A$1:$I$89,5,0)</f>
        <v>-5.4092197387944907E-14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459.77940917237572</v>
      </c>
      <c r="AO119" s="59">
        <f t="shared" si="90"/>
        <v>290.39826583283588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55.920741614015498</v>
      </c>
      <c r="AV119" s="21">
        <f>EXP(-LN(2)/25)*AV118+(1-EXP(-LN(2)/25))/(LN(2)/25)*Calculateur!AQ119*Calculateur!AS119*VLOOKUP('Données projet'!$B$10,Paramètres!$A$1:$I$89,3,0)*0.475*44/12</f>
        <v>54.716371575524299</v>
      </c>
      <c r="AW119" s="21">
        <f>EXP(-LN(2)/2)*AW118+(1-EXP(-LN(2)/2))/(LN(2)/2)*AQ119*AT119*VLOOKUP('Données projet'!$B$10,Paramètres!$A$1:$I$89,3,0)*0.475*44/12</f>
        <v>53.395931868103631</v>
      </c>
      <c r="AX119" s="21">
        <f t="shared" si="60"/>
        <v>164.03304505764345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-1.7053025658242404E-13</v>
      </c>
      <c r="BE119" s="13">
        <f>BD119*VLOOKUP('Données projet'!$B$11,Paramètres!$A$1:$I$89,3,0)*VLOOKUP('Données projet'!$B$11,Paramètres!$A$1:$I$89,5,0)</f>
        <v>-1.4897523215040567E-13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324.86930206492627</v>
      </c>
      <c r="BJ119" s="59">
        <f t="shared" si="92"/>
        <v>317.03005098025352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22.586005729204295</v>
      </c>
      <c r="BQ119" s="21">
        <f>EXP(-LN(2)/25)*BQ118+(1-EXP(-LN(2)/25))/(LN(2)/25)*Calculateur!BL119*Calculateur!BN119*VLOOKUP('Données projet'!$B$11,Paramètres!$A$1:$I$89,3,0)*0.475*44/12</f>
        <v>17.143988453101166</v>
      </c>
      <c r="BR119" s="21">
        <f>EXP(-LN(2)/2)*BR118+(1-EXP(-LN(2)/2))/(LN(2)/2)*BL119*BO119*VLOOKUP('Données projet'!$B$11,Paramètres!$A$1:$I$89,3,0)*0.475*44/12</f>
        <v>2.1772769553884161E-4</v>
      </c>
      <c r="BS119" s="22">
        <f t="shared" si="63"/>
        <v>39.730211910001003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1049.9540920839729</v>
      </c>
      <c r="S120" s="59">
        <f ca="1">AVERAGE(OFFSET($R$3,0,0,'Données projet'!$E$9+1,1))-AVERAGE(OFFSET($H$3,0,0,'Données projet'!$E$9+1,1))</f>
        <v>635.71275911100679</v>
      </c>
      <c r="T120" s="59">
        <f t="shared" si="88"/>
        <v>281.7776857269169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-5.6843418860808015E-14</v>
      </c>
      <c r="AJ120" s="13">
        <f>AI120*VLOOKUP('Données projet'!$B$10,Paramètres!$A$1:$I$89,3,0)*VLOOKUP('Données projet'!$B$10,Paramètres!$A$1:$I$89,5,0)</f>
        <v>-5.4092197387944907E-14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459.77940917237572</v>
      </c>
      <c r="AO120" s="59">
        <f t="shared" si="90"/>
        <v>290.39826583283588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54.824169979249127</v>
      </c>
      <c r="AV120" s="21">
        <f>EXP(-LN(2)/25)*AV119+(1-EXP(-LN(2)/25))/(LN(2)/25)*Calculateur!AQ120*Calculateur!AS120*VLOOKUP('Données projet'!$B$10,Paramètres!$A$1:$I$89,3,0)*0.475*44/12</f>
        <v>53.220149517382659</v>
      </c>
      <c r="AW120" s="21">
        <f>EXP(-LN(2)/2)*AW119+(1-EXP(-LN(2)/2))/(LN(2)/2)*AQ120*AT120*VLOOKUP('Données projet'!$B$10,Paramètres!$A$1:$I$89,3,0)*0.475*44/12</f>
        <v>37.756625511710958</v>
      </c>
      <c r="AX120" s="21">
        <f t="shared" si="60"/>
        <v>145.80094500834275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-1.7053025658242404E-13</v>
      </c>
      <c r="BE120" s="13">
        <f>BD120*VLOOKUP('Données projet'!$B$11,Paramètres!$A$1:$I$89,3,0)*VLOOKUP('Données projet'!$B$11,Paramètres!$A$1:$I$89,5,0)</f>
        <v>-1.4897523215040567E-13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324.86930206492627</v>
      </c>
      <c r="BJ120" s="59">
        <f t="shared" si="92"/>
        <v>317.03005098025352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22.143107932957818</v>
      </c>
      <c r="BQ120" s="21">
        <f>EXP(-LN(2)/25)*BQ119+(1-EXP(-LN(2)/25))/(LN(2)/25)*Calculateur!BL120*Calculateur!BN120*VLOOKUP('Données projet'!$B$11,Paramètres!$A$1:$I$89,3,0)*0.475*44/12</f>
        <v>16.675185187287944</v>
      </c>
      <c r="BR120" s="21">
        <f>EXP(-LN(2)/2)*BR119+(1-EXP(-LN(2)/2))/(LN(2)/2)*BL120*BO120*VLOOKUP('Données projet'!$B$11,Paramètres!$A$1:$I$89,3,0)*0.475*44/12</f>
        <v>1.5395672996763491E-4</v>
      </c>
      <c r="BS120" s="22">
        <f t="shared" si="63"/>
        <v>38.81844707697573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1066.8914828772511</v>
      </c>
      <c r="S121" s="59">
        <f ca="1">AVERAGE(OFFSET($R$3,0,0,'Données projet'!$E$9+1,1))-AVERAGE(OFFSET($H$3,0,0,'Données projet'!$E$9+1,1))</f>
        <v>635.71275911100679</v>
      </c>
      <c r="T121" s="59">
        <f t="shared" si="88"/>
        <v>281.7776857269169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-5.6843418860808015E-14</v>
      </c>
      <c r="AJ121" s="13">
        <f>AI121*VLOOKUP('Données projet'!$B$10,Paramètres!$A$1:$I$89,3,0)*VLOOKUP('Données projet'!$B$10,Paramètres!$A$1:$I$89,5,0)</f>
        <v>-5.4092197387944907E-14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459.77940917237572</v>
      </c>
      <c r="AO121" s="59">
        <f t="shared" si="90"/>
        <v>290.39826583283588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53.749101445397869</v>
      </c>
      <c r="AV121" s="21">
        <f>EXP(-LN(2)/25)*AV120+(1-EXP(-LN(2)/25))/(LN(2)/25)*Calculateur!AQ121*Calculateur!AS121*VLOOKUP('Données projet'!$B$10,Paramètres!$A$1:$I$89,3,0)*0.475*44/12</f>
        <v>51.764841730103804</v>
      </c>
      <c r="AW121" s="21">
        <f>EXP(-LN(2)/2)*AW120+(1-EXP(-LN(2)/2))/(LN(2)/2)*AQ121*AT121*VLOOKUP('Données projet'!$B$10,Paramètres!$A$1:$I$89,3,0)*0.475*44/12</f>
        <v>26.697965934051819</v>
      </c>
      <c r="AX121" s="21">
        <f t="shared" si="60"/>
        <v>132.21190910955349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-1.7053025658242404E-13</v>
      </c>
      <c r="BE121" s="13">
        <f>BD121*VLOOKUP('Données projet'!$B$11,Paramètres!$A$1:$I$89,3,0)*VLOOKUP('Données projet'!$B$11,Paramètres!$A$1:$I$89,5,0)</f>
        <v>-1.4897523215040567E-13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324.86930206492627</v>
      </c>
      <c r="BJ121" s="59">
        <f t="shared" si="92"/>
        <v>317.03005098025352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21.708895092354751</v>
      </c>
      <c r="BQ121" s="21">
        <f>EXP(-LN(2)/25)*BQ120+(1-EXP(-LN(2)/25))/(LN(2)/25)*Calculateur!BL121*Calculateur!BN121*VLOOKUP('Données projet'!$B$11,Paramètres!$A$1:$I$89,3,0)*0.475*44/12</f>
        <v>16.219201371431677</v>
      </c>
      <c r="BR121" s="21">
        <f>EXP(-LN(2)/2)*BR120+(1-EXP(-LN(2)/2))/(LN(2)/2)*BL121*BO121*VLOOKUP('Données projet'!$B$11,Paramètres!$A$1:$I$89,3,0)*0.475*44/12</f>
        <v>1.088638477694208E-4</v>
      </c>
      <c r="BS121" s="22">
        <f t="shared" si="63"/>
        <v>37.928205327634203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1083.8213614913484</v>
      </c>
      <c r="S122" s="59">
        <f ca="1">AVERAGE(OFFSET($R$3,0,0,'Données projet'!$E$9+1,1))-AVERAGE(OFFSET($H$3,0,0,'Données projet'!$E$9+1,1))</f>
        <v>635.71275911100679</v>
      </c>
      <c r="T122" s="59">
        <f t="shared" si="88"/>
        <v>281.7776857269169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-5.6843418860808015E-14</v>
      </c>
      <c r="AJ122" s="13">
        <f>AI122*VLOOKUP('Données projet'!$B$10,Paramètres!$A$1:$I$89,3,0)*VLOOKUP('Données projet'!$B$10,Paramètres!$A$1:$I$89,5,0)</f>
        <v>-5.4092197387944907E-14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459.77940917237572</v>
      </c>
      <c r="AO122" s="59">
        <f t="shared" si="90"/>
        <v>290.39826583283588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52.695114349768374</v>
      </c>
      <c r="AV122" s="21">
        <f>EXP(-LN(2)/25)*AV121+(1-EXP(-LN(2)/25))/(LN(2)/25)*Calculateur!AQ122*Calculateur!AS122*VLOOKUP('Données projet'!$B$10,Paramètres!$A$1:$I$89,3,0)*0.475*44/12</f>
        <v>50.349329410799399</v>
      </c>
      <c r="AW122" s="21">
        <f>EXP(-LN(2)/2)*AW121+(1-EXP(-LN(2)/2))/(LN(2)/2)*AQ122*AT122*VLOOKUP('Données projet'!$B$10,Paramètres!$A$1:$I$89,3,0)*0.475*44/12</f>
        <v>18.878312755855482</v>
      </c>
      <c r="AX122" s="21">
        <f t="shared" si="60"/>
        <v>121.92275651642325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-1.7053025658242404E-13</v>
      </c>
      <c r="BE122" s="13">
        <f>BD122*VLOOKUP('Données projet'!$B$11,Paramètres!$A$1:$I$89,3,0)*VLOOKUP('Données projet'!$B$11,Paramètres!$A$1:$I$89,5,0)</f>
        <v>-1.4897523215040567E-13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324.86930206492627</v>
      </c>
      <c r="BJ122" s="59">
        <f t="shared" si="92"/>
        <v>317.03005098025352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21.28319690071223</v>
      </c>
      <c r="BQ122" s="21">
        <f>EXP(-LN(2)/25)*BQ121+(1-EXP(-LN(2)/25))/(LN(2)/25)*Calculateur!BL122*Calculateur!BN122*VLOOKUP('Données projet'!$B$11,Paramètres!$A$1:$I$89,3,0)*0.475*44/12</f>
        <v>15.775686456999146</v>
      </c>
      <c r="BR122" s="21">
        <f>EXP(-LN(2)/2)*BR121+(1-EXP(-LN(2)/2))/(LN(2)/2)*BL122*BO122*VLOOKUP('Données projet'!$B$11,Paramètres!$A$1:$I$89,3,0)*0.475*44/12</f>
        <v>7.6978364983817455E-5</v>
      </c>
      <c r="BS122" s="22">
        <f t="shared" si="63"/>
        <v>37.058960336076368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1100.743911317936</v>
      </c>
      <c r="S123" s="59">
        <f ca="1">AVERAGE(OFFSET($R$3,0,0,'Données projet'!$E$9+1,1))-AVERAGE(OFFSET($H$3,0,0,'Données projet'!$E$9+1,1))</f>
        <v>635.71275911100679</v>
      </c>
      <c r="T123" s="59">
        <f t="shared" si="88"/>
        <v>281.7776857269169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-5.6843418860808015E-14</v>
      </c>
      <c r="AJ123" s="13">
        <f>AI123*VLOOKUP('Données projet'!$B$10,Paramètres!$A$1:$I$89,3,0)*VLOOKUP('Données projet'!$B$10,Paramètres!$A$1:$I$89,5,0)</f>
        <v>-5.4092197387944907E-14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459.77940917237572</v>
      </c>
      <c r="AO123" s="59">
        <f t="shared" si="90"/>
        <v>290.39826583283588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51.661795298215523</v>
      </c>
      <c r="AV123" s="21">
        <f>EXP(-LN(2)/25)*AV122+(1-EXP(-LN(2)/25))/(LN(2)/25)*Calculateur!AQ123*Calculateur!AS123*VLOOKUP('Données projet'!$B$10,Paramètres!$A$1:$I$89,3,0)*0.475*44/12</f>
        <v>48.97252435030493</v>
      </c>
      <c r="AW123" s="21">
        <f>EXP(-LN(2)/2)*AW122+(1-EXP(-LN(2)/2))/(LN(2)/2)*AQ123*AT123*VLOOKUP('Données projet'!$B$10,Paramètres!$A$1:$I$89,3,0)*0.475*44/12</f>
        <v>13.348982967025913</v>
      </c>
      <c r="AX123" s="21">
        <f t="shared" si="60"/>
        <v>113.98330261554638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-1.7053025658242404E-13</v>
      </c>
      <c r="BE123" s="13">
        <f>BD123*VLOOKUP('Données projet'!$B$11,Paramètres!$A$1:$I$89,3,0)*VLOOKUP('Données projet'!$B$11,Paramètres!$A$1:$I$89,5,0)</f>
        <v>-1.4897523215040567E-13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324.86930206492627</v>
      </c>
      <c r="BJ123" s="59">
        <f t="shared" si="92"/>
        <v>317.03005098025352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20.865846390957561</v>
      </c>
      <c r="BQ123" s="21">
        <f>EXP(-LN(2)/25)*BQ122+(1-EXP(-LN(2)/25))/(LN(2)/25)*Calculateur!BL123*Calculateur!BN123*VLOOKUP('Données projet'!$B$11,Paramètres!$A$1:$I$89,3,0)*0.475*44/12</f>
        <v>15.34429948122521</v>
      </c>
      <c r="BR123" s="21">
        <f>EXP(-LN(2)/2)*BR122+(1-EXP(-LN(2)/2))/(LN(2)/2)*BL123*BO123*VLOOKUP('Données projet'!$B$11,Paramètres!$A$1:$I$89,3,0)*0.475*44/12</f>
        <v>5.4431923884710402E-5</v>
      </c>
      <c r="BS123" s="22">
        <f t="shared" si="63"/>
        <v>36.210200304106657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1117.6593074423779</v>
      </c>
      <c r="S124" s="59">
        <f ca="1">AVERAGE(OFFSET($R$3,0,0,'Données projet'!$E$9+1,1))-AVERAGE(OFFSET($H$3,0,0,'Données projet'!$E$9+1,1))</f>
        <v>635.71275911100679</v>
      </c>
      <c r="T124" s="59">
        <f t="shared" si="88"/>
        <v>281.7776857269169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-5.6843418860808015E-14</v>
      </c>
      <c r="AJ124" s="13">
        <f>AI124*VLOOKUP('Données projet'!$B$10,Paramètres!$A$1:$I$89,3,0)*VLOOKUP('Données projet'!$B$10,Paramètres!$A$1:$I$89,5,0)</f>
        <v>-5.4092197387944907E-14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459.77940917237572</v>
      </c>
      <c r="AO124" s="59">
        <f t="shared" si="90"/>
        <v>290.39826583283588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50.648739003001239</v>
      </c>
      <c r="AV124" s="21">
        <f>EXP(-LN(2)/25)*AV123+(1-EXP(-LN(2)/25))/(LN(2)/25)*Calculateur!AQ124*Calculateur!AS124*VLOOKUP('Données projet'!$B$10,Paramètres!$A$1:$I$89,3,0)*0.475*44/12</f>
        <v>47.633368096592712</v>
      </c>
      <c r="AW124" s="21">
        <f>EXP(-LN(2)/2)*AW123+(1-EXP(-LN(2)/2))/(LN(2)/2)*AQ124*AT124*VLOOKUP('Données projet'!$B$10,Paramètres!$A$1:$I$89,3,0)*0.475*44/12</f>
        <v>9.439156377927743</v>
      </c>
      <c r="AX124" s="21">
        <f t="shared" si="60"/>
        <v>107.7212634775217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-1.4897523215040567E-13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324.86930206492627</v>
      </c>
      <c r="BJ124" s="59">
        <f t="shared" si="92"/>
        <v>317.03005098025352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20.456679870140505</v>
      </c>
      <c r="BQ124" s="21">
        <f>EXP(-LN(2)/25)*BQ123+(1-EXP(-LN(2)/25))/(LN(2)/25)*Calculateur!BL124*Calculateur!BN124*VLOOKUP('Données projet'!$B$11,Paramètres!$A$1:$I$89,3,0)*0.475*44/12</f>
        <v>14.924708804989468</v>
      </c>
      <c r="BR124" s="21">
        <f>EXP(-LN(2)/2)*BR123+(1-EXP(-LN(2)/2))/(LN(2)/2)*BL124*BO124*VLOOKUP('Données projet'!$B$11,Paramètres!$A$1:$I$89,3,0)*0.475*44/12</f>
        <v>3.8489182491908727E-5</v>
      </c>
      <c r="BS124" s="22">
        <f t="shared" si="63"/>
        <v>35.381427164312463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1134.56771718614</v>
      </c>
      <c r="S125" s="59">
        <f ca="1">AVERAGE(OFFSET($R$3,0,0,'Données projet'!$E$9+1,1))-AVERAGE(OFFSET($H$3,0,0,'Données projet'!$E$9+1,1))</f>
        <v>635.71275911100679</v>
      </c>
      <c r="T125" s="59">
        <f t="shared" si="88"/>
        <v>281.7776857269169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-5.6843418860808015E-14</v>
      </c>
      <c r="AJ125" s="13">
        <f>AI125*VLOOKUP('Données projet'!$B$10,Paramètres!$A$1:$I$89,3,0)*VLOOKUP('Données projet'!$B$10,Paramètres!$A$1:$I$89,5,0)</f>
        <v>-5.4092197387944907E-14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459.77940917237572</v>
      </c>
      <c r="AO125" s="59">
        <f t="shared" si="90"/>
        <v>290.39826583283588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49.65554812383278</v>
      </c>
      <c r="AV125" s="21">
        <f>EXP(-LN(2)/25)*AV124+(1-EXP(-LN(2)/25))/(LN(2)/25)*Calculateur!AQ125*Calculateur!AS125*VLOOKUP('Données projet'!$B$10,Paramètres!$A$1:$I$89,3,0)*0.475*44/12</f>
        <v>46.330831141061424</v>
      </c>
      <c r="AW125" s="21">
        <f>EXP(-LN(2)/2)*AW124+(1-EXP(-LN(2)/2))/(LN(2)/2)*AQ125*AT125*VLOOKUP('Données projet'!$B$10,Paramètres!$A$1:$I$89,3,0)*0.475*44/12</f>
        <v>6.6744914835129574</v>
      </c>
      <c r="AX125" s="21">
        <f t="shared" si="60"/>
        <v>102.66087074840715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-1.4897523215040567E-13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324.86930206492627</v>
      </c>
      <c r="BJ125" s="59">
        <f t="shared" si="92"/>
        <v>317.03005098025352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20.055536855229736</v>
      </c>
      <c r="BQ125" s="21">
        <f>EXP(-LN(2)/25)*BQ124+(1-EXP(-LN(2)/25))/(LN(2)/25)*Calculateur!BL125*Calculateur!BN125*VLOOKUP('Données projet'!$B$11,Paramètres!$A$1:$I$89,3,0)*0.475*44/12</f>
        <v>14.516591857860705</v>
      </c>
      <c r="BR125" s="21">
        <f>EXP(-LN(2)/2)*BR124+(1-EXP(-LN(2)/2))/(LN(2)/2)*BL125*BO125*VLOOKUP('Données projet'!$B$11,Paramètres!$A$1:$I$89,3,0)*0.475*44/12</f>
        <v>2.7215961942355201E-5</v>
      </c>
      <c r="BS125" s="22">
        <f t="shared" si="63"/>
        <v>34.572155929052386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1151.4693006033674</v>
      </c>
      <c r="S126" s="59">
        <f ca="1">AVERAGE(OFFSET($R$3,0,0,'Données projet'!$E$9+1,1))-AVERAGE(OFFSET($H$3,0,0,'Données projet'!$E$9+1,1))</f>
        <v>635.71275911100679</v>
      </c>
      <c r="T126" s="59">
        <f t="shared" si="88"/>
        <v>281.7776857269169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-5.6843418860808015E-14</v>
      </c>
      <c r="AJ126" s="13">
        <f>AI126*VLOOKUP('Données projet'!$B$10,Paramètres!$A$1:$I$89,3,0)*VLOOKUP('Données projet'!$B$10,Paramètres!$A$1:$I$89,5,0)</f>
        <v>-5.4092197387944907E-14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459.77940917237572</v>
      </c>
      <c r="AO126" s="59">
        <f t="shared" si="90"/>
        <v>290.39826583283588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48.68183311201819</v>
      </c>
      <c r="AV126" s="21">
        <f>EXP(-LN(2)/25)*AV125+(1-EXP(-LN(2)/25))/(LN(2)/25)*Calculateur!AQ126*Calculateur!AS126*VLOOKUP('Données projet'!$B$10,Paramètres!$A$1:$I$89,3,0)*0.475*44/12</f>
        <v>45.063912127076577</v>
      </c>
      <c r="AW126" s="21">
        <f>EXP(-LN(2)/2)*AW125+(1-EXP(-LN(2)/2))/(LN(2)/2)*AQ126*AT126*VLOOKUP('Données projet'!$B$10,Paramètres!$A$1:$I$89,3,0)*0.475*44/12</f>
        <v>4.7195781889638724</v>
      </c>
      <c r="AX126" s="21">
        <f t="shared" si="60"/>
        <v>98.465323428058639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-1.4897523215040567E-13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324.86930206492627</v>
      </c>
      <c r="BJ126" s="59">
        <f t="shared" si="92"/>
        <v>317.03005098025352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19.662260010168286</v>
      </c>
      <c r="BQ126" s="21">
        <f>EXP(-LN(2)/25)*BQ125+(1-EXP(-LN(2)/25))/(LN(2)/25)*Calculateur!BL126*Calculateur!BN126*VLOOKUP('Données projet'!$B$11,Paramètres!$A$1:$I$89,3,0)*0.475*44/12</f>
        <v>14.119634890113117</v>
      </c>
      <c r="BR126" s="21">
        <f>EXP(-LN(2)/2)*BR125+(1-EXP(-LN(2)/2))/(LN(2)/2)*BL126*BO126*VLOOKUP('Données projet'!$B$11,Paramètres!$A$1:$I$89,3,0)*0.475*44/12</f>
        <v>1.9244591245954364E-5</v>
      </c>
      <c r="BS126" s="22">
        <f t="shared" si="63"/>
        <v>33.781914144872644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1168.3642109363534</v>
      </c>
      <c r="S127" s="59">
        <f ca="1">AVERAGE(OFFSET($R$3,0,0,'Données projet'!$E$9+1,1))-AVERAGE(OFFSET($H$3,0,0,'Données projet'!$E$9+1,1))</f>
        <v>635.71275911100679</v>
      </c>
      <c r="T127" s="59">
        <f t="shared" si="88"/>
        <v>281.7776857269169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-5.6843418860808015E-14</v>
      </c>
      <c r="AJ127" s="13">
        <f>AI127*VLOOKUP('Données projet'!$B$10,Paramètres!$A$1:$I$89,3,0)*VLOOKUP('Données projet'!$B$10,Paramètres!$A$1:$I$89,5,0)</f>
        <v>-5.4092197387944907E-14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459.77940917237572</v>
      </c>
      <c r="AO127" s="59">
        <f t="shared" si="90"/>
        <v>290.39826583283588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47.727212057677775</v>
      </c>
      <c r="AV127" s="21">
        <f>EXP(-LN(2)/25)*AV126+(1-EXP(-LN(2)/25))/(LN(2)/25)*Calculateur!AQ127*Calculateur!AS127*VLOOKUP('Données projet'!$B$10,Paramètres!$A$1:$I$89,3,0)*0.475*44/12</f>
        <v>43.831637080153527</v>
      </c>
      <c r="AW127" s="21">
        <f>EXP(-LN(2)/2)*AW126+(1-EXP(-LN(2)/2))/(LN(2)/2)*AQ127*AT127*VLOOKUP('Données projet'!$B$10,Paramètres!$A$1:$I$89,3,0)*0.475*44/12</f>
        <v>3.3372457417564796</v>
      </c>
      <c r="AX127" s="21">
        <f t="shared" si="60"/>
        <v>94.896094879587778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-1.4897523215040567E-13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324.86930206492627</v>
      </c>
      <c r="BJ127" s="59">
        <f t="shared" si="92"/>
        <v>317.03005098025352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19.2766950841633</v>
      </c>
      <c r="BQ127" s="21">
        <f>EXP(-LN(2)/25)*BQ126+(1-EXP(-LN(2)/25))/(LN(2)/25)*Calculateur!BL127*Calculateur!BN127*VLOOKUP('Données projet'!$B$11,Paramètres!$A$1:$I$89,3,0)*0.475*44/12</f>
        <v>13.733532731523646</v>
      </c>
      <c r="BR127" s="21">
        <f>EXP(-LN(2)/2)*BR126+(1-EXP(-LN(2)/2))/(LN(2)/2)*BL127*BO127*VLOOKUP('Données projet'!$B$11,Paramètres!$A$1:$I$89,3,0)*0.475*44/12</f>
        <v>1.36079809711776E-5</v>
      </c>
      <c r="BS127" s="22">
        <f t="shared" si="63"/>
        <v>33.010241423667914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1075.8339501950368</v>
      </c>
      <c r="S128" s="59">
        <f ca="1">AVERAGE(OFFSET($R$3,0,0,'Données projet'!$E$9+1,1))-AVERAGE(OFFSET($H$3,0,0,'Données projet'!$E$9+1,1))</f>
        <v>635.71275911100679</v>
      </c>
      <c r="T128" s="59">
        <f t="shared" si="88"/>
        <v>281.7776857269169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-5.6843418860808015E-14</v>
      </c>
      <c r="AJ128" s="13">
        <f>AI128*VLOOKUP('Données projet'!$B$10,Paramètres!$A$1:$I$89,3,0)*VLOOKUP('Données projet'!$B$10,Paramètres!$A$1:$I$89,5,0)</f>
        <v>-5.4092197387944907E-14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459.77940917237572</v>
      </c>
      <c r="AO128" s="59">
        <f t="shared" si="90"/>
        <v>290.39826583283588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46.791310539951624</v>
      </c>
      <c r="AV128" s="21">
        <f>EXP(-LN(2)/25)*AV127+(1-EXP(-LN(2)/25))/(LN(2)/25)*Calculateur!AQ128*Calculateur!AS128*VLOOKUP('Données projet'!$B$10,Paramètres!$A$1:$I$89,3,0)*0.475*44/12</f>
        <v>42.633058659191114</v>
      </c>
      <c r="AW128" s="21">
        <f>EXP(-LN(2)/2)*AW127+(1-EXP(-LN(2)/2))/(LN(2)/2)*AQ128*AT128*VLOOKUP('Données projet'!$B$10,Paramètres!$A$1:$I$89,3,0)*0.475*44/12</f>
        <v>2.3597890944819366</v>
      </c>
      <c r="AX128" s="21">
        <f t="shared" si="60"/>
        <v>91.784158293624685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-1.4897523215040567E-13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324.86930206492627</v>
      </c>
      <c r="BJ128" s="59">
        <f t="shared" si="92"/>
        <v>317.03005098025352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18.89869085118589</v>
      </c>
      <c r="BQ128" s="21">
        <f>EXP(-LN(2)/25)*BQ127+(1-EXP(-LN(2)/25))/(LN(2)/25)*Calculateur!BL128*Calculateur!BN128*VLOOKUP('Données projet'!$B$11,Paramètres!$A$1:$I$89,3,0)*0.475*44/12</f>
        <v>13.357988556765033</v>
      </c>
      <c r="BR128" s="21">
        <f>EXP(-LN(2)/2)*BR127+(1-EXP(-LN(2)/2))/(LN(2)/2)*BL128*BO128*VLOOKUP('Données projet'!$B$11,Paramètres!$A$1:$I$89,3,0)*0.475*44/12</f>
        <v>9.6222956229771819E-6</v>
      </c>
      <c r="BS128" s="22">
        <f t="shared" si="63"/>
        <v>32.256689030246548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1092.9630185156038</v>
      </c>
      <c r="S129" s="59">
        <f ca="1">AVERAGE(OFFSET($R$3,0,0,'Données projet'!$E$9+1,1))-AVERAGE(OFFSET($H$3,0,0,'Données projet'!$E$9+1,1))</f>
        <v>635.71275911100679</v>
      </c>
      <c r="T129" s="59">
        <f t="shared" si="88"/>
        <v>281.7776857269169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-5.6843418860808015E-14</v>
      </c>
      <c r="AJ129" s="13">
        <f>AI129*VLOOKUP('Données projet'!$B$10,Paramètres!$A$1:$I$89,3,0)*VLOOKUP('Données projet'!$B$10,Paramètres!$A$1:$I$89,5,0)</f>
        <v>-5.4092197387944907E-14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459.77940917237572</v>
      </c>
      <c r="AO129" s="59">
        <f t="shared" si="90"/>
        <v>290.39826583283588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45.873761480144523</v>
      </c>
      <c r="AV129" s="21">
        <f>EXP(-LN(2)/25)*AV128+(1-EXP(-LN(2)/25))/(LN(2)/25)*Calculateur!AQ129*Calculateur!AS129*VLOOKUP('Données projet'!$B$10,Paramètres!$A$1:$I$89,3,0)*0.475*44/12</f>
        <v>41.467255428180415</v>
      </c>
      <c r="AW129" s="21">
        <f>EXP(-LN(2)/2)*AW128+(1-EXP(-LN(2)/2))/(LN(2)/2)*AQ129*AT129*VLOOKUP('Données projet'!$B$10,Paramètres!$A$1:$I$89,3,0)*0.475*44/12</f>
        <v>1.66862287087824</v>
      </c>
      <c r="AX129" s="21">
        <f t="shared" si="60"/>
        <v>89.009639779203184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-1.4897523215040567E-13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324.86930206492627</v>
      </c>
      <c r="BJ129" s="59">
        <f t="shared" si="92"/>
        <v>317.03005098025352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18.52809905065735</v>
      </c>
      <c r="BQ129" s="21">
        <f>EXP(-LN(2)/25)*BQ128+(1-EXP(-LN(2)/25))/(LN(2)/25)*Calculateur!BL129*Calculateur!BN129*VLOOKUP('Données projet'!$B$11,Paramètres!$A$1:$I$89,3,0)*0.475*44/12</f>
        <v>12.992713657214205</v>
      </c>
      <c r="BR129" s="21">
        <f>EXP(-LN(2)/2)*BR128+(1-EXP(-LN(2)/2))/(LN(2)/2)*BL129*BO129*VLOOKUP('Données projet'!$B$11,Paramètres!$A$1:$I$89,3,0)*0.475*44/12</f>
        <v>6.8039904855888002E-6</v>
      </c>
      <c r="BS129" s="22">
        <f t="shared" si="63"/>
        <v>31.52081951186204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1110.0846789488869</v>
      </c>
      <c r="S130" s="59">
        <f ca="1">AVERAGE(OFFSET($R$3,0,0,'Données projet'!$E$9+1,1))-AVERAGE(OFFSET($H$3,0,0,'Données projet'!$E$9+1,1))</f>
        <v>635.71275911100679</v>
      </c>
      <c r="T130" s="59">
        <f t="shared" si="88"/>
        <v>281.7776857269169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-5.6843418860808015E-14</v>
      </c>
      <c r="AJ130" s="13">
        <f>AI130*VLOOKUP('Données projet'!$B$10,Paramètres!$A$1:$I$89,3,0)*VLOOKUP('Données projet'!$B$10,Paramètres!$A$1:$I$89,5,0)</f>
        <v>-5.4092197387944907E-14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459.77940917237572</v>
      </c>
      <c r="AO130" s="59">
        <f t="shared" si="90"/>
        <v>290.39826583283588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44.974204997750576</v>
      </c>
      <c r="AV130" s="21">
        <f>EXP(-LN(2)/25)*AV129+(1-EXP(-LN(2)/25))/(LN(2)/25)*Calculateur!AQ130*Calculateur!AS130*VLOOKUP('Données projet'!$B$10,Paramètres!$A$1:$I$89,3,0)*0.475*44/12</f>
        <v>40.33333114782863</v>
      </c>
      <c r="AW130" s="21">
        <f>EXP(-LN(2)/2)*AW129+(1-EXP(-LN(2)/2))/(LN(2)/2)*AQ130*AT130*VLOOKUP('Données projet'!$B$10,Paramètres!$A$1:$I$89,3,0)*0.475*44/12</f>
        <v>1.1798945472409685</v>
      </c>
      <c r="AX130" s="21">
        <f t="shared" si="60"/>
        <v>86.487430692820169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-1.4897523215040567E-13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324.86930206492627</v>
      </c>
      <c r="BJ130" s="59">
        <f t="shared" si="92"/>
        <v>317.03005098025352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18.164774329298496</v>
      </c>
      <c r="BQ130" s="21">
        <f>EXP(-LN(2)/25)*BQ129+(1-EXP(-LN(2)/25))/(LN(2)/25)*Calculateur!BL130*Calculateur!BN130*VLOOKUP('Données projet'!$B$11,Paramètres!$A$1:$I$89,3,0)*0.475*44/12</f>
        <v>12.637427219000566</v>
      </c>
      <c r="BR130" s="21">
        <f>EXP(-LN(2)/2)*BR129+(1-EXP(-LN(2)/2))/(LN(2)/2)*BL130*BO130*VLOOKUP('Données projet'!$B$11,Paramètres!$A$1:$I$89,3,0)*0.475*44/12</f>
        <v>4.8111478114885909E-6</v>
      </c>
      <c r="BS130" s="22">
        <f t="shared" si="63"/>
        <v>30.80220635944687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1127.199108500065</v>
      </c>
      <c r="S131" s="59">
        <f ca="1">AVERAGE(OFFSET($R$3,0,0,'Données projet'!$E$9+1,1))-AVERAGE(OFFSET($H$3,0,0,'Données projet'!$E$9+1,1))</f>
        <v>635.71275911100679</v>
      </c>
      <c r="T131" s="59">
        <f t="shared" si="88"/>
        <v>281.7776857269169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-5.6843418860808015E-14</v>
      </c>
      <c r="AJ131" s="13">
        <f>AI131*VLOOKUP('Données projet'!$B$10,Paramètres!$A$1:$I$89,3,0)*VLOOKUP('Données projet'!$B$10,Paramètres!$A$1:$I$89,5,0)</f>
        <v>-5.4092197387944907E-14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459.77940917237572</v>
      </c>
      <c r="AO131" s="59">
        <f t="shared" si="90"/>
        <v>290.39826583283588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44.092288269301093</v>
      </c>
      <c r="AV131" s="21">
        <f>EXP(-LN(2)/25)*AV130+(1-EXP(-LN(2)/25))/(LN(2)/25)*Calculateur!AQ131*Calculateur!AS131*VLOOKUP('Données projet'!$B$10,Paramètres!$A$1:$I$89,3,0)*0.475*44/12</f>
        <v>39.230414086553552</v>
      </c>
      <c r="AW131" s="21">
        <f>EXP(-LN(2)/2)*AW130+(1-EXP(-LN(2)/2))/(LN(2)/2)*AQ131*AT131*VLOOKUP('Données projet'!$B$10,Paramètres!$A$1:$I$89,3,0)*0.475*44/12</f>
        <v>0.83431143543912012</v>
      </c>
      <c r="AX131" s="21">
        <f t="shared" si="60"/>
        <v>84.157013791293764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-1.4897523215040567E-13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324.86930206492627</v>
      </c>
      <c r="BJ131" s="59">
        <f t="shared" si="92"/>
        <v>317.03005098025352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17.808574184119291</v>
      </c>
      <c r="BQ131" s="21">
        <f>EXP(-LN(2)/25)*BQ130+(1-EXP(-LN(2)/25))/(LN(2)/25)*Calculateur!BL131*Calculateur!BN131*VLOOKUP('Données projet'!$B$11,Paramètres!$A$1:$I$89,3,0)*0.475*44/12</f>
        <v>12.29185610712358</v>
      </c>
      <c r="BR131" s="21">
        <f>EXP(-LN(2)/2)*BR130+(1-EXP(-LN(2)/2))/(LN(2)/2)*BL131*BO131*VLOOKUP('Données projet'!$B$11,Paramètres!$A$1:$I$89,3,0)*0.475*44/12</f>
        <v>3.4019952427944001E-6</v>
      </c>
      <c r="BS131" s="22">
        <f t="shared" si="63"/>
        <v>30.100433693238116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1144.306476323979</v>
      </c>
      <c r="S132" s="59">
        <f ca="1">AVERAGE(OFFSET($R$3,0,0,'Données projet'!$E$9+1,1))-AVERAGE(OFFSET($H$3,0,0,'Données projet'!$E$9+1,1))</f>
        <v>635.71275911100679</v>
      </c>
      <c r="T132" s="59">
        <f t="shared" si="88"/>
        <v>281.7776857269169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-5.6843418860808015E-14</v>
      </c>
      <c r="AJ132" s="13">
        <f>AI132*VLOOKUP('Données projet'!$B$10,Paramètres!$A$1:$I$89,3,0)*VLOOKUP('Données projet'!$B$10,Paramètres!$A$1:$I$89,5,0)</f>
        <v>-5.4092197387944907E-14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459.77940917237572</v>
      </c>
      <c r="AO132" s="59">
        <f t="shared" si="90"/>
        <v>290.39826583283588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43.227665389980416</v>
      </c>
      <c r="AV132" s="21">
        <f>EXP(-LN(2)/25)*AV131+(1-EXP(-LN(2)/25))/(LN(2)/25)*Calculateur!AQ132*Calculateur!AS132*VLOOKUP('Données projet'!$B$10,Paramètres!$A$1:$I$89,3,0)*0.475*44/12</f>
        <v>38.157656350318931</v>
      </c>
      <c r="AW132" s="21">
        <f>EXP(-LN(2)/2)*AW131+(1-EXP(-LN(2)/2))/(LN(2)/2)*AQ132*AT132*VLOOKUP('Données projet'!$B$10,Paramètres!$A$1:$I$89,3,0)*0.475*44/12</f>
        <v>0.58994727362048427</v>
      </c>
      <c r="AX132" s="21">
        <f t="shared" ref="AX132:AX153" si="114">SUM(AU132:AW132)</f>
        <v>81.975269013919828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-1.4897523215040567E-13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324.86930206492627</v>
      </c>
      <c r="BJ132" s="59">
        <f t="shared" si="92"/>
        <v>317.03005098025352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17.459358906526415</v>
      </c>
      <c r="BQ132" s="21">
        <f>EXP(-LN(2)/25)*BQ131+(1-EXP(-LN(2)/25))/(LN(2)/25)*Calculateur!BL132*Calculateur!BN132*VLOOKUP('Données projet'!$B$11,Paramètres!$A$1:$I$89,3,0)*0.475*44/12</f>
        <v>11.955734655473666</v>
      </c>
      <c r="BR132" s="21">
        <f>EXP(-LN(2)/2)*BR131+(1-EXP(-LN(2)/2))/(LN(2)/2)*BL132*BO132*VLOOKUP('Données projet'!$B$11,Paramètres!$A$1:$I$89,3,0)*0.475*44/12</f>
        <v>2.4055739057442955E-6</v>
      </c>
      <c r="BS132" s="22">
        <f t="shared" ref="BS132:BS153" si="117">SUM(BP132:BR132)</f>
        <v>29.415095967573986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1161.4069442273214</v>
      </c>
      <c r="S133" s="59">
        <f ca="1">AVERAGE(OFFSET($R$3,0,0,'Données projet'!$E$9+1,1))-AVERAGE(OFFSET($H$3,0,0,'Données projet'!$E$9+1,1))</f>
        <v>635.71275911100679</v>
      </c>
      <c r="T133" s="59">
        <f t="shared" ref="T133:T196" si="142">$T$3</f>
        <v>281.7776857269169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-5.6843418860808015E-14</v>
      </c>
      <c r="AJ133" s="13">
        <f>AI133*VLOOKUP('Données projet'!$B$10,Paramètres!$A$1:$I$89,3,0)*VLOOKUP('Données projet'!$B$10,Paramètres!$A$1:$I$89,5,0)</f>
        <v>-5.4092197387944907E-14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459.77940917237572</v>
      </c>
      <c r="AO133" s="59">
        <f t="shared" ref="AO133:AO196" si="144">$AO$3</f>
        <v>290.39826583283588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42.379997237955337</v>
      </c>
      <c r="AV133" s="21">
        <f>EXP(-LN(2)/25)*AV132+(1-EXP(-LN(2)/25))/(LN(2)/25)*Calculateur!AQ133*Calculateur!AS133*VLOOKUP('Données projet'!$B$10,Paramètres!$A$1:$I$89,3,0)*0.475*44/12</f>
        <v>37.11423323079552</v>
      </c>
      <c r="AW133" s="21">
        <f>EXP(-LN(2)/2)*AW132+(1-EXP(-LN(2)/2))/(LN(2)/2)*AQ133*AT133*VLOOKUP('Données projet'!$B$10,Paramètres!$A$1:$I$89,3,0)*0.475*44/12</f>
        <v>0.41715571771956006</v>
      </c>
      <c r="AX133" s="21">
        <f t="shared" si="114"/>
        <v>79.911386186470423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-1.4897523215040567E-13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324.86930206492627</v>
      </c>
      <c r="BJ133" s="59">
        <f t="shared" ref="BJ133:BJ196" si="146">$BJ$3</f>
        <v>317.03005098025352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17.116991527526849</v>
      </c>
      <c r="BQ133" s="21">
        <f>EXP(-LN(2)/25)*BQ132+(1-EXP(-LN(2)/25))/(LN(2)/25)*Calculateur!BL133*Calculateur!BN133*VLOOKUP('Données projet'!$B$11,Paramètres!$A$1:$I$89,3,0)*0.475*44/12</f>
        <v>11.628804462594978</v>
      </c>
      <c r="BR133" s="21">
        <f>EXP(-LN(2)/2)*BR132+(1-EXP(-LN(2)/2))/(LN(2)/2)*BL133*BO133*VLOOKUP('Données projet'!$B$11,Paramètres!$A$1:$I$89,3,0)*0.475*44/12</f>
        <v>1.7009976213972001E-6</v>
      </c>
      <c r="BS133" s="22">
        <f t="shared" si="117"/>
        <v>28.745797691119449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1178.5006671292438</v>
      </c>
      <c r="S134" s="59">
        <f ca="1">AVERAGE(OFFSET($R$3,0,0,'Données projet'!$E$9+1,1))-AVERAGE(OFFSET($H$3,0,0,'Données projet'!$E$9+1,1))</f>
        <v>635.71275911100679</v>
      </c>
      <c r="T134" s="59">
        <f t="shared" si="142"/>
        <v>281.7776857269169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-5.6843418860808015E-14</v>
      </c>
      <c r="AJ134" s="13">
        <f>AI134*VLOOKUP('Données projet'!$B$10,Paramètres!$A$1:$I$89,3,0)*VLOOKUP('Données projet'!$B$10,Paramètres!$A$1:$I$89,5,0)</f>
        <v>-5.4092197387944907E-14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459.77940917237572</v>
      </c>
      <c r="AO134" s="59">
        <f t="shared" si="144"/>
        <v>290.39826583283588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41.548951341364948</v>
      </c>
      <c r="AV134" s="21">
        <f>EXP(-LN(2)/25)*AV133+(1-EXP(-LN(2)/25))/(LN(2)/25)*Calculateur!AQ134*Calculateur!AS134*VLOOKUP('Données projet'!$B$10,Paramètres!$A$1:$I$89,3,0)*0.475*44/12</f>
        <v>36.099342571346718</v>
      </c>
      <c r="AW134" s="21">
        <f>EXP(-LN(2)/2)*AW133+(1-EXP(-LN(2)/2))/(LN(2)/2)*AQ134*AT134*VLOOKUP('Données projet'!$B$10,Paramètres!$A$1:$I$89,3,0)*0.475*44/12</f>
        <v>0.29497363681024213</v>
      </c>
      <c r="AX134" s="21">
        <f t="shared" si="114"/>
        <v>77.943267549521906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-1.4897523215040567E-13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324.86930206492627</v>
      </c>
      <c r="BJ134" s="59">
        <f t="shared" si="146"/>
        <v>317.03005098025352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16.781337764005983</v>
      </c>
      <c r="BQ134" s="21">
        <f>EXP(-LN(2)/25)*BQ133+(1-EXP(-LN(2)/25))/(LN(2)/25)*Calculateur!BL134*Calculateur!BN134*VLOOKUP('Données projet'!$B$11,Paramètres!$A$1:$I$89,3,0)*0.475*44/12</f>
        <v>11.310814193033069</v>
      </c>
      <c r="BR134" s="21">
        <f>EXP(-LN(2)/2)*BR133+(1-EXP(-LN(2)/2))/(LN(2)/2)*BL134*BO134*VLOOKUP('Données projet'!$B$11,Paramètres!$A$1:$I$89,3,0)*0.475*44/12</f>
        <v>1.2027869528721477E-6</v>
      </c>
      <c r="BS134" s="22">
        <f t="shared" si="117"/>
        <v>28.092153159826005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1195.5877934845751</v>
      </c>
      <c r="S135" s="59">
        <f ca="1">AVERAGE(OFFSET($R$3,0,0,'Données projet'!$E$9+1,1))-AVERAGE(OFFSET($H$3,0,0,'Données projet'!$E$9+1,1))</f>
        <v>635.71275911100679</v>
      </c>
      <c r="T135" s="59">
        <f t="shared" si="142"/>
        <v>281.7776857269169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-5.6843418860808015E-14</v>
      </c>
      <c r="AJ135" s="13">
        <f>AI135*VLOOKUP('Données projet'!$B$10,Paramètres!$A$1:$I$89,3,0)*VLOOKUP('Données projet'!$B$10,Paramètres!$A$1:$I$89,5,0)</f>
        <v>-5.4092197387944907E-14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459.77940917237572</v>
      </c>
      <c r="AO135" s="59">
        <f t="shared" si="144"/>
        <v>290.39826583283588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40.734201747918746</v>
      </c>
      <c r="AV135" s="21">
        <f>EXP(-LN(2)/25)*AV134+(1-EXP(-LN(2)/25))/(LN(2)/25)*Calculateur!AQ135*Calculateur!AS135*VLOOKUP('Données projet'!$B$10,Paramètres!$A$1:$I$89,3,0)*0.475*44/12</f>
        <v>35.112204150351324</v>
      </c>
      <c r="AW135" s="21">
        <f>EXP(-LN(2)/2)*AW134+(1-EXP(-LN(2)/2))/(LN(2)/2)*AQ135*AT135*VLOOKUP('Données projet'!$B$10,Paramètres!$A$1:$I$89,3,0)*0.475*44/12</f>
        <v>0.20857785885978003</v>
      </c>
      <c r="AX135" s="21">
        <f t="shared" si="114"/>
        <v>76.054983757129847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-1.4897523215040567E-13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324.86930206492627</v>
      </c>
      <c r="BJ135" s="59">
        <f t="shared" si="146"/>
        <v>317.03005098025352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16.45226596605918</v>
      </c>
      <c r="BQ135" s="21">
        <f>EXP(-LN(2)/25)*BQ134+(1-EXP(-LN(2)/25))/(LN(2)/25)*Calculateur!BL135*Calculateur!BN135*VLOOKUP('Données projet'!$B$11,Paramètres!$A$1:$I$89,3,0)*0.475*44/12</f>
        <v>11.001519384114713</v>
      </c>
      <c r="BR135" s="21">
        <f>EXP(-LN(2)/2)*BR134+(1-EXP(-LN(2)/2))/(LN(2)/2)*BL135*BO135*VLOOKUP('Données projet'!$B$11,Paramètres!$A$1:$I$89,3,0)*0.475*44/12</f>
        <v>8.5049881069860003E-7</v>
      </c>
      <c r="BS135" s="22">
        <f t="shared" si="117"/>
        <v>27.453786200672706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1212.6684656733548</v>
      </c>
      <c r="S136" s="59">
        <f ca="1">AVERAGE(OFFSET($R$3,0,0,'Données projet'!$E$9+1,1))-AVERAGE(OFFSET($H$3,0,0,'Données projet'!$E$9+1,1))</f>
        <v>635.71275911100679</v>
      </c>
      <c r="T136" s="59">
        <f t="shared" si="142"/>
        <v>281.7776857269169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-5.6843418860808015E-14</v>
      </c>
      <c r="AJ136" s="13">
        <f>AI136*VLOOKUP('Données projet'!$B$10,Paramètres!$A$1:$I$89,3,0)*VLOOKUP('Données projet'!$B$10,Paramètres!$A$1:$I$89,5,0)</f>
        <v>-5.4092197387944907E-14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459.77940917237572</v>
      </c>
      <c r="AO136" s="59">
        <f t="shared" si="144"/>
        <v>290.39826583283588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39.935428897051843</v>
      </c>
      <c r="AV136" s="21">
        <f>EXP(-LN(2)/25)*AV135+(1-EXP(-LN(2)/25))/(LN(2)/25)*Calculateur!AQ136*Calculateur!AS136*VLOOKUP('Données projet'!$B$10,Paramètres!$A$1:$I$89,3,0)*0.475*44/12</f>
        <v>34.152059081389403</v>
      </c>
      <c r="AW136" s="21">
        <f>EXP(-LN(2)/2)*AW135+(1-EXP(-LN(2)/2))/(LN(2)/2)*AQ136*AT136*VLOOKUP('Données projet'!$B$10,Paramètres!$A$1:$I$89,3,0)*0.475*44/12</f>
        <v>0.14748681840512107</v>
      </c>
      <c r="AX136" s="21">
        <f t="shared" si="114"/>
        <v>74.234974796846373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-1.4897523215040567E-13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324.86930206492627</v>
      </c>
      <c r="BJ136" s="59">
        <f t="shared" si="146"/>
        <v>317.03005098025352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16.129647065356135</v>
      </c>
      <c r="BQ136" s="21">
        <f>EXP(-LN(2)/25)*BQ135+(1-EXP(-LN(2)/25))/(LN(2)/25)*Calculateur!BL136*Calculateur!BN136*VLOOKUP('Données projet'!$B$11,Paramètres!$A$1:$I$89,3,0)*0.475*44/12</f>
        <v>10.700682258011337</v>
      </c>
      <c r="BR136" s="21">
        <f>EXP(-LN(2)/2)*BR135+(1-EXP(-LN(2)/2))/(LN(2)/2)*BL136*BO136*VLOOKUP('Données projet'!$B$11,Paramètres!$A$1:$I$89,3,0)*0.475*44/12</f>
        <v>6.0139347643607387E-7</v>
      </c>
      <c r="BS136" s="22">
        <f t="shared" si="117"/>
        <v>26.830329924760949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1229.7428203599443</v>
      </c>
      <c r="S137" s="59">
        <f ca="1">AVERAGE(OFFSET($R$3,0,0,'Données projet'!$E$9+1,1))-AVERAGE(OFFSET($H$3,0,0,'Données projet'!$E$9+1,1))</f>
        <v>635.71275911100679</v>
      </c>
      <c r="T137" s="59">
        <f t="shared" si="142"/>
        <v>281.7776857269169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-5.6843418860808015E-14</v>
      </c>
      <c r="AJ137" s="13">
        <f>AI137*VLOOKUP('Données projet'!$B$10,Paramètres!$A$1:$I$89,3,0)*VLOOKUP('Données projet'!$B$10,Paramètres!$A$1:$I$89,5,0)</f>
        <v>-5.4092197387944907E-14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459.77940917237572</v>
      </c>
      <c r="AO137" s="59">
        <f t="shared" si="144"/>
        <v>290.39826583283588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39.152319494587111</v>
      </c>
      <c r="AV137" s="21">
        <f>EXP(-LN(2)/25)*AV136+(1-EXP(-LN(2)/25))/(LN(2)/25)*Calculateur!AQ137*Calculateur!AS137*VLOOKUP('Données projet'!$B$10,Paramètres!$A$1:$I$89,3,0)*0.475*44/12</f>
        <v>33.218169229830082</v>
      </c>
      <c r="AW137" s="21">
        <f>EXP(-LN(2)/2)*AW136+(1-EXP(-LN(2)/2))/(LN(2)/2)*AQ137*AT137*VLOOKUP('Données projet'!$B$10,Paramètres!$A$1:$I$89,3,0)*0.475*44/12</f>
        <v>0.10428892942989001</v>
      </c>
      <c r="AX137" s="21">
        <f t="shared" si="114"/>
        <v>72.47477765384707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-1.4897523215040567E-13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324.86930206492627</v>
      </c>
      <c r="BJ137" s="59">
        <f t="shared" si="146"/>
        <v>317.03005098025352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15.813354524517779</v>
      </c>
      <c r="BQ137" s="21">
        <f>EXP(-LN(2)/25)*BQ136+(1-EXP(-LN(2)/25))/(LN(2)/25)*Calculateur!BL137*Calculateur!BN137*VLOOKUP('Données projet'!$B$11,Paramètres!$A$1:$I$89,3,0)*0.475*44/12</f>
        <v>10.408071538941593</v>
      </c>
      <c r="BR137" s="21">
        <f>EXP(-LN(2)/2)*BR136+(1-EXP(-LN(2)/2))/(LN(2)/2)*BL137*BO137*VLOOKUP('Données projet'!$B$11,Paramètres!$A$1:$I$89,3,0)*0.475*44/12</f>
        <v>4.2524940534930001E-7</v>
      </c>
      <c r="BS137" s="22">
        <f t="shared" si="117"/>
        <v>26.221426488708776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1131.9435344554777</v>
      </c>
      <c r="S138" s="59">
        <f ca="1">AVERAGE(OFFSET($R$3,0,0,'Données projet'!$E$9+1,1))-AVERAGE(OFFSET($H$3,0,0,'Données projet'!$E$9+1,1))</f>
        <v>635.71275911100679</v>
      </c>
      <c r="T138" s="59">
        <f t="shared" si="142"/>
        <v>281.7776857269169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-5.6843418860808015E-14</v>
      </c>
      <c r="AJ138" s="13">
        <f>AI138*VLOOKUP('Données projet'!$B$10,Paramètres!$A$1:$I$89,3,0)*VLOOKUP('Données projet'!$B$10,Paramètres!$A$1:$I$89,5,0)</f>
        <v>-5.4092197387944907E-14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459.77940917237572</v>
      </c>
      <c r="AO138" s="59">
        <f t="shared" si="144"/>
        <v>290.39826583283588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38.384566389855138</v>
      </c>
      <c r="AV138" s="21">
        <f>EXP(-LN(2)/25)*AV137+(1-EXP(-LN(2)/25))/(LN(2)/25)*Calculateur!AQ138*Calculateur!AS138*VLOOKUP('Données projet'!$B$10,Paramètres!$A$1:$I$89,3,0)*0.475*44/12</f>
        <v>32.309816645372777</v>
      </c>
      <c r="AW138" s="21">
        <f>EXP(-LN(2)/2)*AW137+(1-EXP(-LN(2)/2))/(LN(2)/2)*AQ138*AT138*VLOOKUP('Données projet'!$B$10,Paramètres!$A$1:$I$89,3,0)*0.475*44/12</f>
        <v>7.3743409202560534E-2</v>
      </c>
      <c r="AX138" s="21">
        <f t="shared" si="114"/>
        <v>70.768126444430479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-1.4897523215040567E-13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324.86930206492627</v>
      </c>
      <c r="BJ138" s="59">
        <f t="shared" si="146"/>
        <v>317.03005098025352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15.503264287485861</v>
      </c>
      <c r="BQ138" s="21">
        <f>EXP(-LN(2)/25)*BQ137+(1-EXP(-LN(2)/25))/(LN(2)/25)*Calculateur!BL138*Calculateur!BN138*VLOOKUP('Données projet'!$B$11,Paramètres!$A$1:$I$89,3,0)*0.475*44/12</f>
        <v>10.123462275372541</v>
      </c>
      <c r="BR138" s="21">
        <f>EXP(-LN(2)/2)*BR137+(1-EXP(-LN(2)/2))/(LN(2)/2)*BL138*BO138*VLOOKUP('Données projet'!$B$11,Paramètres!$A$1:$I$89,3,0)*0.475*44/12</f>
        <v>3.0069673821803693E-7</v>
      </c>
      <c r="BS138" s="22">
        <f t="shared" si="117"/>
        <v>25.626726863555138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1149.2783130502216</v>
      </c>
      <c r="S139" s="59">
        <f ca="1">AVERAGE(OFFSET($R$3,0,0,'Données projet'!$E$9+1,1))-AVERAGE(OFFSET($H$3,0,0,'Données projet'!$E$9+1,1))</f>
        <v>635.71275911100679</v>
      </c>
      <c r="T139" s="59">
        <f t="shared" si="142"/>
        <v>281.7776857269169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-5.6843418860808015E-14</v>
      </c>
      <c r="AJ139" s="13">
        <f>AI139*VLOOKUP('Données projet'!$B$10,Paramètres!$A$1:$I$89,3,0)*VLOOKUP('Données projet'!$B$10,Paramètres!$A$1:$I$89,5,0)</f>
        <v>-5.4092197387944907E-14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459.77940917237572</v>
      </c>
      <c r="AO139" s="59">
        <f t="shared" si="144"/>
        <v>290.39826583283588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37.63186845522381</v>
      </c>
      <c r="AV139" s="21">
        <f>EXP(-LN(2)/25)*AV138+(1-EXP(-LN(2)/25))/(LN(2)/25)*Calculateur!AQ139*Calculateur!AS139*VLOOKUP('Données projet'!$B$10,Paramètres!$A$1:$I$89,3,0)*0.475*44/12</f>
        <v>31.426303010105645</v>
      </c>
      <c r="AW139" s="21">
        <f>EXP(-LN(2)/2)*AW138+(1-EXP(-LN(2)/2))/(LN(2)/2)*AQ139*AT139*VLOOKUP('Données projet'!$B$10,Paramètres!$A$1:$I$89,3,0)*0.475*44/12</f>
        <v>5.2144464714945007E-2</v>
      </c>
      <c r="AX139" s="21">
        <f t="shared" si="114"/>
        <v>69.110315930044393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-1.4897523215040567E-13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324.86930206492627</v>
      </c>
      <c r="BJ139" s="59">
        <f t="shared" si="146"/>
        <v>317.03005098025352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15.19925473086577</v>
      </c>
      <c r="BQ139" s="21">
        <f>EXP(-LN(2)/25)*BQ138+(1-EXP(-LN(2)/25))/(LN(2)/25)*Calculateur!BL139*Calculateur!BN139*VLOOKUP('Données projet'!$B$11,Paramètres!$A$1:$I$89,3,0)*0.475*44/12</f>
        <v>9.8466356670827349</v>
      </c>
      <c r="BR139" s="21">
        <f>EXP(-LN(2)/2)*BR138+(1-EXP(-LN(2)/2))/(LN(2)/2)*BL139*BO139*VLOOKUP('Données projet'!$B$11,Paramètres!$A$1:$I$89,3,0)*0.475*44/12</f>
        <v>2.1262470267465001E-7</v>
      </c>
      <c r="BS139" s="22">
        <f t="shared" si="117"/>
        <v>25.045890610573206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1166.6060523701585</v>
      </c>
      <c r="S140" s="59">
        <f ca="1">AVERAGE(OFFSET($R$3,0,0,'Données projet'!$E$9+1,1))-AVERAGE(OFFSET($H$3,0,0,'Données projet'!$E$9+1,1))</f>
        <v>635.71275911100679</v>
      </c>
      <c r="T140" s="59">
        <f t="shared" si="142"/>
        <v>281.7776857269169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-5.6843418860808015E-14</v>
      </c>
      <c r="AJ140" s="13">
        <f>AI140*VLOOKUP('Données projet'!$B$10,Paramètres!$A$1:$I$89,3,0)*VLOOKUP('Données projet'!$B$10,Paramètres!$A$1:$I$89,5,0)</f>
        <v>-5.4092197387944907E-14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459.77940917237572</v>
      </c>
      <c r="AO140" s="59">
        <f t="shared" si="144"/>
        <v>290.39826583283588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36.893930467990188</v>
      </c>
      <c r="AV140" s="21">
        <f>EXP(-LN(2)/25)*AV139+(1-EXP(-LN(2)/25))/(LN(2)/25)*Calculateur!AQ140*Calculateur!AS140*VLOOKUP('Données projet'!$B$10,Paramètres!$A$1:$I$89,3,0)*0.475*44/12</f>
        <v>30.566949101656856</v>
      </c>
      <c r="AW140" s="21">
        <f>EXP(-LN(2)/2)*AW139+(1-EXP(-LN(2)/2))/(LN(2)/2)*AQ140*AT140*VLOOKUP('Données projet'!$B$10,Paramètres!$A$1:$I$89,3,0)*0.475*44/12</f>
        <v>3.6871704601280267E-2</v>
      </c>
      <c r="AX140" s="21">
        <f t="shared" si="114"/>
        <v>67.49775127424833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-1.4897523215040567E-13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324.86930206492627</v>
      </c>
      <c r="BJ140" s="59">
        <f t="shared" si="146"/>
        <v>317.03005098025352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14.90120661622348</v>
      </c>
      <c r="BQ140" s="21">
        <f>EXP(-LN(2)/25)*BQ139+(1-EXP(-LN(2)/25))/(LN(2)/25)*Calculateur!BL140*Calculateur!BN140*VLOOKUP('Données projet'!$B$11,Paramètres!$A$1:$I$89,3,0)*0.475*44/12</f>
        <v>9.5773788969542917</v>
      </c>
      <c r="BR140" s="21">
        <f>EXP(-LN(2)/2)*BR139+(1-EXP(-LN(2)/2))/(LN(2)/2)*BL140*BO140*VLOOKUP('Données projet'!$B$11,Paramètres!$A$1:$I$89,3,0)*0.475*44/12</f>
        <v>1.5034836910901847E-7</v>
      </c>
      <c r="BS140" s="22">
        <f t="shared" si="117"/>
        <v>24.47858566352614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1183.9269116070341</v>
      </c>
      <c r="S141" s="59">
        <f ca="1">AVERAGE(OFFSET($R$3,0,0,'Données projet'!$E$9+1,1))-AVERAGE(OFFSET($H$3,0,0,'Données projet'!$E$9+1,1))</f>
        <v>635.71275911100679</v>
      </c>
      <c r="T141" s="59">
        <f t="shared" si="142"/>
        <v>281.7776857269169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-5.6843418860808015E-14</v>
      </c>
      <c r="AJ141" s="13">
        <f>AI141*VLOOKUP('Données projet'!$B$10,Paramètres!$A$1:$I$89,3,0)*VLOOKUP('Données projet'!$B$10,Paramètres!$A$1:$I$89,5,0)</f>
        <v>-5.4092197387944907E-14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459.77940917237572</v>
      </c>
      <c r="AO141" s="59">
        <f t="shared" si="144"/>
        <v>290.39826583283588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36.17046299458849</v>
      </c>
      <c r="AV141" s="21">
        <f>EXP(-LN(2)/25)*AV140+(1-EXP(-LN(2)/25))/(LN(2)/25)*Calculateur!AQ141*Calculateur!AS141*VLOOKUP('Données projet'!$B$10,Paramètres!$A$1:$I$89,3,0)*0.475*44/12</f>
        <v>29.731094271026059</v>
      </c>
      <c r="AW141" s="21">
        <f>EXP(-LN(2)/2)*AW140+(1-EXP(-LN(2)/2))/(LN(2)/2)*AQ141*AT141*VLOOKUP('Données projet'!$B$10,Paramètres!$A$1:$I$89,3,0)*0.475*44/12</f>
        <v>2.6072232357472504E-2</v>
      </c>
      <c r="AX141" s="21">
        <f t="shared" si="114"/>
        <v>65.927629497972021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-1.4897523215040567E-13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324.86930206492627</v>
      </c>
      <c r="BJ141" s="59">
        <f t="shared" si="146"/>
        <v>317.03005098025352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14.609003043317925</v>
      </c>
      <c r="BQ141" s="21">
        <f>EXP(-LN(2)/25)*BQ140+(1-EXP(-LN(2)/25))/(LN(2)/25)*Calculateur!BL141*Calculateur!BN141*VLOOKUP('Données projet'!$B$11,Paramètres!$A$1:$I$89,3,0)*0.475*44/12</f>
        <v>9.3154849673646094</v>
      </c>
      <c r="BR141" s="21">
        <f>EXP(-LN(2)/2)*BR140+(1-EXP(-LN(2)/2))/(LN(2)/2)*BL141*BO141*VLOOKUP('Données projet'!$B$11,Paramètres!$A$1:$I$89,3,0)*0.475*44/12</f>
        <v>1.06312351337325E-7</v>
      </c>
      <c r="BS141" s="22">
        <f t="shared" si="117"/>
        <v>23.924488116994887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1201.2410432628674</v>
      </c>
      <c r="S142" s="59">
        <f ca="1">AVERAGE(OFFSET($R$3,0,0,'Données projet'!$E$9+1,1))-AVERAGE(OFFSET($H$3,0,0,'Données projet'!$E$9+1,1))</f>
        <v>635.71275911100679</v>
      </c>
      <c r="T142" s="59">
        <f t="shared" si="142"/>
        <v>281.7776857269169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-5.6843418860808015E-14</v>
      </c>
      <c r="AJ142" s="13">
        <f>AI142*VLOOKUP('Données projet'!$B$10,Paramètres!$A$1:$I$89,3,0)*VLOOKUP('Données projet'!$B$10,Paramètres!$A$1:$I$89,5,0)</f>
        <v>-5.4092197387944907E-14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459.77940917237572</v>
      </c>
      <c r="AO142" s="59">
        <f t="shared" si="144"/>
        <v>290.39826583283588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35.461182277068616</v>
      </c>
      <c r="AV142" s="21">
        <f>EXP(-LN(2)/25)*AV141+(1-EXP(-LN(2)/25))/(LN(2)/25)*Calculateur!AQ142*Calculateur!AS142*VLOOKUP('Données projet'!$B$10,Paramètres!$A$1:$I$89,3,0)*0.475*44/12</f>
        <v>28.918095934694556</v>
      </c>
      <c r="AW142" s="21">
        <f>EXP(-LN(2)/2)*AW141+(1-EXP(-LN(2)/2))/(LN(2)/2)*AQ142*AT142*VLOOKUP('Données projet'!$B$10,Paramètres!$A$1:$I$89,3,0)*0.475*44/12</f>
        <v>1.8435852300640133E-2</v>
      </c>
      <c r="AX142" s="21">
        <f t="shared" si="114"/>
        <v>64.397714064063805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-1.4897523215040567E-13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324.86930206492627</v>
      </c>
      <c r="BJ142" s="59">
        <f t="shared" si="146"/>
        <v>317.03005098025352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14.322529404250467</v>
      </c>
      <c r="BQ142" s="21">
        <f>EXP(-LN(2)/25)*BQ141+(1-EXP(-LN(2)/25))/(LN(2)/25)*Calculateur!BL142*Calculateur!BN142*VLOOKUP('Données projet'!$B$11,Paramètres!$A$1:$I$89,3,0)*0.475*44/12</f>
        <v>9.0607525410519614</v>
      </c>
      <c r="BR142" s="21">
        <f>EXP(-LN(2)/2)*BR141+(1-EXP(-LN(2)/2))/(LN(2)/2)*BL142*BO142*VLOOKUP('Données projet'!$B$11,Paramètres!$A$1:$I$89,3,0)*0.475*44/12</f>
        <v>7.5174184554509233E-8</v>
      </c>
      <c r="BS142" s="22">
        <f t="shared" si="117"/>
        <v>23.383282020476614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1218.5485935558677</v>
      </c>
      <c r="S143" s="59">
        <f ca="1">AVERAGE(OFFSET($R$3,0,0,'Données projet'!$E$9+1,1))-AVERAGE(OFFSET($H$3,0,0,'Données projet'!$E$9+1,1))</f>
        <v>635.71275911100679</v>
      </c>
      <c r="T143" s="59">
        <f t="shared" si="142"/>
        <v>281.7776857269169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-5.6843418860808015E-14</v>
      </c>
      <c r="AJ143" s="13">
        <f>AI143*VLOOKUP('Données projet'!$B$10,Paramètres!$A$1:$I$89,3,0)*VLOOKUP('Données projet'!$B$10,Paramètres!$A$1:$I$89,5,0)</f>
        <v>-5.4092197387944907E-14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459.77940917237572</v>
      </c>
      <c r="AO143" s="59">
        <f t="shared" si="144"/>
        <v>290.39826583283588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34.765810121800783</v>
      </c>
      <c r="AV143" s="21">
        <f>EXP(-LN(2)/25)*AV142+(1-EXP(-LN(2)/25))/(LN(2)/25)*Calculateur!AQ143*Calculateur!AS143*VLOOKUP('Données projet'!$B$10,Paramètres!$A$1:$I$89,3,0)*0.475*44/12</f>
        <v>28.12732908062376</v>
      </c>
      <c r="AW143" s="21">
        <f>EXP(-LN(2)/2)*AW142+(1-EXP(-LN(2)/2))/(LN(2)/2)*AQ143*AT143*VLOOKUP('Données projet'!$B$10,Paramètres!$A$1:$I$89,3,0)*0.475*44/12</f>
        <v>1.3036116178736252E-2</v>
      </c>
      <c r="AX143" s="21">
        <f t="shared" si="114"/>
        <v>62.906175318603282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-1.4897523215040567E-13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324.86930206492627</v>
      </c>
      <c r="BJ143" s="59">
        <f t="shared" si="146"/>
        <v>317.03005098025352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14.041673338513455</v>
      </c>
      <c r="BQ143" s="21">
        <f>EXP(-LN(2)/25)*BQ142+(1-EXP(-LN(2)/25))/(LN(2)/25)*Calculateur!BL143*Calculateur!BN143*VLOOKUP('Données projet'!$B$11,Paramètres!$A$1:$I$89,3,0)*0.475*44/12</f>
        <v>8.8129857863326286</v>
      </c>
      <c r="BR143" s="21">
        <f>EXP(-LN(2)/2)*BR142+(1-EXP(-LN(2)/2))/(LN(2)/2)*BL143*BO143*VLOOKUP('Données projet'!$B$11,Paramètres!$A$1:$I$89,3,0)*0.475*44/12</f>
        <v>5.3156175668662502E-8</v>
      </c>
      <c r="BS143" s="22">
        <f t="shared" si="117"/>
        <v>22.854659178002258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1235.8497027944395</v>
      </c>
      <c r="S144" s="59">
        <f ca="1">AVERAGE(OFFSET($R$3,0,0,'Données projet'!$E$9+1,1))-AVERAGE(OFFSET($H$3,0,0,'Données projet'!$E$9+1,1))</f>
        <v>635.71275911100679</v>
      </c>
      <c r="T144" s="59">
        <f t="shared" si="142"/>
        <v>281.7776857269169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-5.6843418860808015E-14</v>
      </c>
      <c r="AJ144" s="13">
        <f>AI144*VLOOKUP('Données projet'!$B$10,Paramètres!$A$1:$I$89,3,0)*VLOOKUP('Données projet'!$B$10,Paramètres!$A$1:$I$89,5,0)</f>
        <v>-5.4092197387944907E-14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459.77940917237572</v>
      </c>
      <c r="AO144" s="59">
        <f t="shared" si="144"/>
        <v>290.39826583283588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34.084073790362616</v>
      </c>
      <c r="AV144" s="21">
        <f>EXP(-LN(2)/25)*AV143+(1-EXP(-LN(2)/25))/(LN(2)/25)*Calculateur!AQ144*Calculateur!AS144*VLOOKUP('Données projet'!$B$10,Paramètres!$A$1:$I$89,3,0)*0.475*44/12</f>
        <v>27.358185787762153</v>
      </c>
      <c r="AW144" s="21">
        <f>EXP(-LN(2)/2)*AW143+(1-EXP(-LN(2)/2))/(LN(2)/2)*AQ144*AT144*VLOOKUP('Données projet'!$B$10,Paramètres!$A$1:$I$89,3,0)*0.475*44/12</f>
        <v>9.2179261503200667E-3</v>
      </c>
      <c r="AX144" s="21">
        <f t="shared" si="114"/>
        <v>61.45147750427509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-1.4897523215040567E-13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324.86930206492627</v>
      </c>
      <c r="BJ144" s="59">
        <f t="shared" si="146"/>
        <v>317.03005098025352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13.76632468892026</v>
      </c>
      <c r="BQ144" s="21">
        <f>EXP(-LN(2)/25)*BQ143+(1-EXP(-LN(2)/25))/(LN(2)/25)*Calculateur!BL144*Calculateur!BN144*VLOOKUP('Données projet'!$B$11,Paramètres!$A$1:$I$89,3,0)*0.475*44/12</f>
        <v>8.5719942265505829</v>
      </c>
      <c r="BR144" s="21">
        <f>EXP(-LN(2)/2)*BR143+(1-EXP(-LN(2)/2))/(LN(2)/2)*BL144*BO144*VLOOKUP('Données projet'!$B$11,Paramètres!$A$1:$I$89,3,0)*0.475*44/12</f>
        <v>3.7587092277254617E-8</v>
      </c>
      <c r="BS144" s="22">
        <f t="shared" si="117"/>
        <v>22.338318953057936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1253.1445057223332</v>
      </c>
      <c r="S145" s="59">
        <f ca="1">AVERAGE(OFFSET($R$3,0,0,'Données projet'!$E$9+1,1))-AVERAGE(OFFSET($H$3,0,0,'Données projet'!$E$9+1,1))</f>
        <v>635.71275911100679</v>
      </c>
      <c r="T145" s="59">
        <f t="shared" si="142"/>
        <v>281.7776857269169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-5.6843418860808015E-14</v>
      </c>
      <c r="AJ145" s="13">
        <f>AI145*VLOOKUP('Données projet'!$B$10,Paramètres!$A$1:$I$89,3,0)*VLOOKUP('Données projet'!$B$10,Paramètres!$A$1:$I$89,5,0)</f>
        <v>-5.4092197387944907E-14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459.77940917237572</v>
      </c>
      <c r="AO145" s="59">
        <f t="shared" si="144"/>
        <v>290.39826583283588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33.415705892565853</v>
      </c>
      <c r="AV145" s="21">
        <f>EXP(-LN(2)/25)*AV144+(1-EXP(-LN(2)/25))/(LN(2)/25)*Calculateur!AQ145*Calculateur!AS145*VLOOKUP('Données projet'!$B$10,Paramètres!$A$1:$I$89,3,0)*0.475*44/12</f>
        <v>26.610074758691333</v>
      </c>
      <c r="AW145" s="21">
        <f>EXP(-LN(2)/2)*AW144+(1-EXP(-LN(2)/2))/(LN(2)/2)*AQ145*AT145*VLOOKUP('Données projet'!$B$10,Paramètres!$A$1:$I$89,3,0)*0.475*44/12</f>
        <v>6.5180580893681259E-3</v>
      </c>
      <c r="AX145" s="21">
        <f t="shared" si="114"/>
        <v>60.032298709346556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-1.4897523215040567E-13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324.86930206492627</v>
      </c>
      <c r="BJ145" s="59">
        <f t="shared" si="146"/>
        <v>317.03005098025352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13.496375458399497</v>
      </c>
      <c r="BQ145" s="21">
        <f>EXP(-LN(2)/25)*BQ144+(1-EXP(-LN(2)/25))/(LN(2)/25)*Calculateur!BL145*Calculateur!BN145*VLOOKUP('Données projet'!$B$11,Paramètres!$A$1:$I$89,3,0)*0.475*44/12</f>
        <v>8.3375925936439721</v>
      </c>
      <c r="BR145" s="21">
        <f>EXP(-LN(2)/2)*BR144+(1-EXP(-LN(2)/2))/(LN(2)/2)*BL145*BO145*VLOOKUP('Données projet'!$B$11,Paramètres!$A$1:$I$89,3,0)*0.475*44/12</f>
        <v>2.6578087834331251E-8</v>
      </c>
      <c r="BS145" s="22">
        <f t="shared" si="117"/>
        <v>21.833968078621556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1270.4331318376567</v>
      </c>
      <c r="S146" s="59">
        <f ca="1">AVERAGE(OFFSET($R$3,0,0,'Données projet'!$E$9+1,1))-AVERAGE(OFFSET($H$3,0,0,'Données projet'!$E$9+1,1))</f>
        <v>635.71275911100679</v>
      </c>
      <c r="T146" s="59">
        <f t="shared" si="142"/>
        <v>281.7776857269169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-5.6843418860808015E-14</v>
      </c>
      <c r="AJ146" s="13">
        <f>AI146*VLOOKUP('Données projet'!$B$10,Paramètres!$A$1:$I$89,3,0)*VLOOKUP('Données projet'!$B$10,Paramètres!$A$1:$I$89,5,0)</f>
        <v>-5.4092197387944907E-14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459.77940917237572</v>
      </c>
      <c r="AO146" s="59">
        <f t="shared" si="144"/>
        <v>290.39826583283588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32.760444281580718</v>
      </c>
      <c r="AV146" s="21">
        <f>EXP(-LN(2)/25)*AV145+(1-EXP(-LN(2)/25))/(LN(2)/25)*Calculateur!AQ146*Calculateur!AS146*VLOOKUP('Données projet'!$B$10,Paramètres!$A$1:$I$89,3,0)*0.475*44/12</f>
        <v>25.882420865051905</v>
      </c>
      <c r="AW146" s="21">
        <f>EXP(-LN(2)/2)*AW145+(1-EXP(-LN(2)/2))/(LN(2)/2)*AQ146*AT146*VLOOKUP('Données projet'!$B$10,Paramètres!$A$1:$I$89,3,0)*0.475*44/12</f>
        <v>4.6089630751600334E-3</v>
      </c>
      <c r="AX146" s="21">
        <f t="shared" si="114"/>
        <v>58.64747410970778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-1.4897523215040567E-13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324.86930206492627</v>
      </c>
      <c r="BJ146" s="59">
        <f t="shared" si="146"/>
        <v>317.03005098025352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13.231719767636472</v>
      </c>
      <c r="BQ146" s="21">
        <f>EXP(-LN(2)/25)*BQ145+(1-EXP(-LN(2)/25))/(LN(2)/25)*Calculateur!BL146*Calculateur!BN146*VLOOKUP('Données projet'!$B$11,Paramètres!$A$1:$I$89,3,0)*0.475*44/12</f>
        <v>8.1096006857158383</v>
      </c>
      <c r="BR146" s="21">
        <f>EXP(-LN(2)/2)*BR145+(1-EXP(-LN(2)/2))/(LN(2)/2)*BL146*BO146*VLOOKUP('Données projet'!$B$11,Paramètres!$A$1:$I$89,3,0)*0.475*44/12</f>
        <v>1.8793546138627308E-8</v>
      </c>
      <c r="BS146" s="22">
        <f t="shared" si="117"/>
        <v>21.341320472145856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1287.7157056881683</v>
      </c>
      <c r="S147" s="59">
        <f ca="1">AVERAGE(OFFSET($R$3,0,0,'Données projet'!$E$9+1,1))-AVERAGE(OFFSET($H$3,0,0,'Données projet'!$E$9+1,1))</f>
        <v>635.71275911100679</v>
      </c>
      <c r="T147" s="59">
        <f t="shared" si="142"/>
        <v>281.7776857269169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-5.6843418860808015E-14</v>
      </c>
      <c r="AJ147" s="13">
        <f>AI147*VLOOKUP('Données projet'!$B$10,Paramètres!$A$1:$I$89,3,0)*VLOOKUP('Données projet'!$B$10,Paramètres!$A$1:$I$89,5,0)</f>
        <v>-5.4092197387944907E-14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459.77940917237572</v>
      </c>
      <c r="AO147" s="59">
        <f t="shared" si="144"/>
        <v>290.39826583283588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32.118031951116883</v>
      </c>
      <c r="AV147" s="21">
        <f>EXP(-LN(2)/25)*AV146+(1-EXP(-LN(2)/25))/(LN(2)/25)*Calculateur!AQ147*Calculateur!AS147*VLOOKUP('Données projet'!$B$10,Paramètres!$A$1:$I$89,3,0)*0.475*44/12</f>
        <v>25.174664705399703</v>
      </c>
      <c r="AW147" s="21">
        <f>EXP(-LN(2)/2)*AW146+(1-EXP(-LN(2)/2))/(LN(2)/2)*AQ147*AT147*VLOOKUP('Données projet'!$B$10,Paramètres!$A$1:$I$89,3,0)*0.475*44/12</f>
        <v>3.259029044684063E-3</v>
      </c>
      <c r="AX147" s="21">
        <f t="shared" si="114"/>
        <v>57.295955685561268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-1.4897523215040567E-13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324.86930206492627</v>
      </c>
      <c r="BJ147" s="59">
        <f t="shared" si="146"/>
        <v>317.03005098025352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12.972253813545278</v>
      </c>
      <c r="BQ147" s="21">
        <f>EXP(-LN(2)/25)*BQ146+(1-EXP(-LN(2)/25))/(LN(2)/25)*Calculateur!BL147*Calculateur!BN147*VLOOKUP('Données projet'!$B$11,Paramètres!$A$1:$I$89,3,0)*0.475*44/12</f>
        <v>7.8878432284995732</v>
      </c>
      <c r="BR147" s="21">
        <f>EXP(-LN(2)/2)*BR146+(1-EXP(-LN(2)/2))/(LN(2)/2)*BL147*BO147*VLOOKUP('Données projet'!$B$11,Paramètres!$A$1:$I$89,3,0)*0.475*44/12</f>
        <v>1.3289043917165625E-8</v>
      </c>
      <c r="BS147" s="22">
        <f t="shared" si="117"/>
        <v>20.860097055333892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1188.47005454134</v>
      </c>
      <c r="S148" s="59">
        <f ca="1">AVERAGE(OFFSET($R$3,0,0,'Données projet'!$E$9+1,1))-AVERAGE(OFFSET($H$3,0,0,'Données projet'!$E$9+1,1))</f>
        <v>635.71275911100679</v>
      </c>
      <c r="T148" s="59">
        <f t="shared" si="142"/>
        <v>281.7776857269169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-5.6843418860808015E-14</v>
      </c>
      <c r="AJ148" s="13">
        <f>AI148*VLOOKUP('Données projet'!$B$10,Paramètres!$A$1:$I$89,3,0)*VLOOKUP('Données projet'!$B$10,Paramètres!$A$1:$I$89,5,0)</f>
        <v>-5.4092197387944907E-14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459.77940917237572</v>
      </c>
      <c r="AO148" s="59">
        <f t="shared" si="144"/>
        <v>290.39826583283588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31.488216934620613</v>
      </c>
      <c r="AV148" s="21">
        <f>EXP(-LN(2)/25)*AV147+(1-EXP(-LN(2)/25))/(LN(2)/25)*Calculateur!AQ148*Calculateur!AS148*VLOOKUP('Données projet'!$B$10,Paramètres!$A$1:$I$89,3,0)*0.475*44/12</f>
        <v>24.486262175152469</v>
      </c>
      <c r="AW148" s="21">
        <f>EXP(-LN(2)/2)*AW147+(1-EXP(-LN(2)/2))/(LN(2)/2)*AQ148*AT148*VLOOKUP('Données projet'!$B$10,Paramètres!$A$1:$I$89,3,0)*0.475*44/12</f>
        <v>2.3044815375800167E-3</v>
      </c>
      <c r="AX148" s="21">
        <f t="shared" si="114"/>
        <v>55.976783591310664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-1.4897523215040567E-13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324.86930206492627</v>
      </c>
      <c r="BJ148" s="59">
        <f t="shared" si="146"/>
        <v>317.03005098025352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12.717875828555206</v>
      </c>
      <c r="BQ148" s="21">
        <f>EXP(-LN(2)/25)*BQ147+(1-EXP(-LN(2)/25))/(LN(2)/25)*Calculateur!BL148*Calculateur!BN148*VLOOKUP('Données projet'!$B$11,Paramètres!$A$1:$I$89,3,0)*0.475*44/12</f>
        <v>7.6721497406126051</v>
      </c>
      <c r="BR148" s="21">
        <f>EXP(-LN(2)/2)*BR147+(1-EXP(-LN(2)/2))/(LN(2)/2)*BL148*BO148*VLOOKUP('Données projet'!$B$11,Paramètres!$A$1:$I$89,3,0)*0.475*44/12</f>
        <v>9.3967730693136542E-9</v>
      </c>
      <c r="BS148" s="22">
        <f t="shared" si="117"/>
        <v>20.390025578564583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1206.1439968248908</v>
      </c>
      <c r="S149" s="59">
        <f ca="1">AVERAGE(OFFSET($R$3,0,0,'Données projet'!$E$9+1,1))-AVERAGE(OFFSET($H$3,0,0,'Données projet'!$E$9+1,1))</f>
        <v>635.71275911100679</v>
      </c>
      <c r="T149" s="59">
        <f t="shared" si="142"/>
        <v>281.7776857269169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-5.6843418860808015E-14</v>
      </c>
      <c r="AJ149" s="13">
        <f>AI149*VLOOKUP('Données projet'!$B$10,Paramètres!$A$1:$I$89,3,0)*VLOOKUP('Données projet'!$B$10,Paramètres!$A$1:$I$89,5,0)</f>
        <v>-5.4092197387944907E-14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459.77940917237572</v>
      </c>
      <c r="AO149" s="59">
        <f t="shared" si="144"/>
        <v>290.39826583283588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30.870752206448607</v>
      </c>
      <c r="AV149" s="21">
        <f>EXP(-LN(2)/25)*AV148+(1-EXP(-LN(2)/25))/(LN(2)/25)*Calculateur!AQ149*Calculateur!AS149*VLOOKUP('Données projet'!$B$10,Paramètres!$A$1:$I$89,3,0)*0.475*44/12</f>
        <v>23.816684048296359</v>
      </c>
      <c r="AW149" s="21">
        <f>EXP(-LN(2)/2)*AW148+(1-EXP(-LN(2)/2))/(LN(2)/2)*AQ149*AT149*VLOOKUP('Données projet'!$B$10,Paramètres!$A$1:$I$89,3,0)*0.475*44/12</f>
        <v>1.6295145223420315E-3</v>
      </c>
      <c r="AX149" s="21">
        <f t="shared" si="114"/>
        <v>54.689065769267309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-1.4897523215040567E-13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324.86930206492627</v>
      </c>
      <c r="BJ149" s="59">
        <f t="shared" si="146"/>
        <v>317.03005098025352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12.46848604069554</v>
      </c>
      <c r="BQ149" s="21">
        <f>EXP(-LN(2)/25)*BQ148+(1-EXP(-LN(2)/25))/(LN(2)/25)*Calculateur!BL149*Calculateur!BN149*VLOOKUP('Données projet'!$B$11,Paramètres!$A$1:$I$89,3,0)*0.475*44/12</f>
        <v>7.4623544024947339</v>
      </c>
      <c r="BR149" s="21">
        <f>EXP(-LN(2)/2)*BR148+(1-EXP(-LN(2)/2))/(LN(2)/2)*BL149*BO149*VLOOKUP('Données projet'!$B$11,Paramètres!$A$1:$I$89,3,0)*0.475*44/12</f>
        <v>6.6445219585828127E-9</v>
      </c>
      <c r="BS149" s="22">
        <f t="shared" si="117"/>
        <v>19.930840449834797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1223.811121938046</v>
      </c>
      <c r="S150" s="59">
        <f ca="1">AVERAGE(OFFSET($R$3,0,0,'Données projet'!$E$9+1,1))-AVERAGE(OFFSET($H$3,0,0,'Données projet'!$E$9+1,1))</f>
        <v>635.71275911100679</v>
      </c>
      <c r="T150" s="59">
        <f t="shared" si="142"/>
        <v>281.7776857269169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-5.6843418860808015E-14</v>
      </c>
      <c r="AJ150" s="13">
        <f>AI150*VLOOKUP('Données projet'!$B$10,Paramètres!$A$1:$I$89,3,0)*VLOOKUP('Données projet'!$B$10,Paramètres!$A$1:$I$89,5,0)</f>
        <v>-5.4092197387944907E-14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459.77940917237572</v>
      </c>
      <c r="AO150" s="59">
        <f t="shared" si="144"/>
        <v>290.39826583283588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30.265395584979757</v>
      </c>
      <c r="AV150" s="21">
        <f>EXP(-LN(2)/25)*AV149+(1-EXP(-LN(2)/25))/(LN(2)/25)*Calculateur!AQ150*Calculateur!AS150*VLOOKUP('Données projet'!$B$10,Paramètres!$A$1:$I$89,3,0)*0.475*44/12</f>
        <v>23.165415570530715</v>
      </c>
      <c r="AW150" s="21">
        <f>EXP(-LN(2)/2)*AW149+(1-EXP(-LN(2)/2))/(LN(2)/2)*AQ150*AT150*VLOOKUP('Données projet'!$B$10,Paramètres!$A$1:$I$89,3,0)*0.475*44/12</f>
        <v>1.1522407687900083E-3</v>
      </c>
      <c r="AX150" s="21">
        <f t="shared" si="114"/>
        <v>53.431963396279258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-1.4897523215040567E-13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324.86930206492627</v>
      </c>
      <c r="BJ150" s="59">
        <f t="shared" si="146"/>
        <v>317.03005098025352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12.223986634463051</v>
      </c>
      <c r="BQ150" s="21">
        <f>EXP(-LN(2)/25)*BQ149+(1-EXP(-LN(2)/25))/(LN(2)/25)*Calculateur!BL150*Calculateur!BN150*VLOOKUP('Données projet'!$B$11,Paramètres!$A$1:$I$89,3,0)*0.475*44/12</f>
        <v>7.2582959289303526</v>
      </c>
      <c r="BR150" s="21">
        <f>EXP(-LN(2)/2)*BR149+(1-EXP(-LN(2)/2))/(LN(2)/2)*BL150*BO150*VLOOKUP('Données projet'!$B$11,Paramètres!$A$1:$I$89,3,0)*0.475*44/12</f>
        <v>4.6983865346568271E-9</v>
      </c>
      <c r="BS150" s="22">
        <f t="shared" si="117"/>
        <v>19.48228256809179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1241.471577392686</v>
      </c>
      <c r="S151" s="59">
        <f ca="1">AVERAGE(OFFSET($R$3,0,0,'Données projet'!$E$9+1,1))-AVERAGE(OFFSET($H$3,0,0,'Données projet'!$E$9+1,1))</f>
        <v>635.71275911100679</v>
      </c>
      <c r="T151" s="59">
        <f t="shared" si="142"/>
        <v>281.7776857269169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-5.6843418860808015E-14</v>
      </c>
      <c r="AJ151" s="13">
        <f>AI151*VLOOKUP('Données projet'!$B$10,Paramètres!$A$1:$I$89,3,0)*VLOOKUP('Données projet'!$B$10,Paramètres!$A$1:$I$89,5,0)</f>
        <v>-5.4092197387944907E-14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459.77940917237572</v>
      </c>
      <c r="AO151" s="59">
        <f t="shared" si="144"/>
        <v>290.39826583283588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29.671909637626829</v>
      </c>
      <c r="AV151" s="21">
        <f>EXP(-LN(2)/25)*AV150+(1-EXP(-LN(2)/25))/(LN(2)/25)*Calculateur!AQ151*Calculateur!AS151*VLOOKUP('Données projet'!$B$10,Paramètres!$A$1:$I$89,3,0)*0.475*44/12</f>
        <v>22.531956063538292</v>
      </c>
      <c r="AW151" s="21">
        <f>EXP(-LN(2)/2)*AW150+(1-EXP(-LN(2)/2))/(LN(2)/2)*AQ151*AT151*VLOOKUP('Données projet'!$B$10,Paramètres!$A$1:$I$89,3,0)*0.475*44/12</f>
        <v>8.1475726117101574E-4</v>
      </c>
      <c r="AX151" s="21">
        <f t="shared" si="114"/>
        <v>52.204680458426289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-1.4897523215040567E-13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324.86930206492627</v>
      </c>
      <c r="BJ151" s="59">
        <f t="shared" si="146"/>
        <v>317.03005098025352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11.98428171245687</v>
      </c>
      <c r="BQ151" s="21">
        <f>EXP(-LN(2)/25)*BQ150+(1-EXP(-LN(2)/25))/(LN(2)/25)*Calculateur!BL151*Calculateur!BN151*VLOOKUP('Données projet'!$B$11,Paramètres!$A$1:$I$89,3,0)*0.475*44/12</f>
        <v>7.0598174450565585</v>
      </c>
      <c r="BR151" s="21">
        <f>EXP(-LN(2)/2)*BR150+(1-EXP(-LN(2)/2))/(LN(2)/2)*BL151*BO151*VLOOKUP('Données projet'!$B$11,Paramètres!$A$1:$I$89,3,0)*0.475*44/12</f>
        <v>3.3222609792914064E-9</v>
      </c>
      <c r="BS151" s="22">
        <f t="shared" si="117"/>
        <v>19.044099160835689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1259.1255047643972</v>
      </c>
      <c r="S152" s="59">
        <f ca="1">AVERAGE(OFFSET($R$3,0,0,'Données projet'!$E$9+1,1))-AVERAGE(OFFSET($H$3,0,0,'Données projet'!$E$9+1,1))</f>
        <v>635.71275911100679</v>
      </c>
      <c r="T152" s="59">
        <f t="shared" si="142"/>
        <v>281.7776857269169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-5.6843418860808015E-14</v>
      </c>
      <c r="AJ152" s="13">
        <f>AI152*VLOOKUP('Données projet'!$B$10,Paramètres!$A$1:$I$89,3,0)*VLOOKUP('Données projet'!$B$10,Paramètres!$A$1:$I$89,5,0)</f>
        <v>-5.4092197387944907E-14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459.77940917237572</v>
      </c>
      <c r="AO152" s="59">
        <f t="shared" si="144"/>
        <v>290.39826583283588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29.09006158771081</v>
      </c>
      <c r="AV152" s="21">
        <f>EXP(-LN(2)/25)*AV151+(1-EXP(-LN(2)/25))/(LN(2)/25)*Calculateur!AQ152*Calculateur!AS152*VLOOKUP('Données projet'!$B$10,Paramètres!$A$1:$I$89,3,0)*0.475*44/12</f>
        <v>21.915818540076767</v>
      </c>
      <c r="AW152" s="21">
        <f>EXP(-LN(2)/2)*AW151+(1-EXP(-LN(2)/2))/(LN(2)/2)*AQ152*AT152*VLOOKUP('Données projet'!$B$10,Paramètres!$A$1:$I$89,3,0)*0.475*44/12</f>
        <v>5.7612038439500417E-4</v>
      </c>
      <c r="AX152" s="21">
        <f t="shared" si="114"/>
        <v>51.006456248171972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-1.4897523215040567E-13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324.86930206492627</v>
      </c>
      <c r="BJ152" s="59">
        <f t="shared" si="146"/>
        <v>317.03005098025352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11.749277257765662</v>
      </c>
      <c r="BQ152" s="21">
        <f>EXP(-LN(2)/25)*BQ151+(1-EXP(-LN(2)/25))/(LN(2)/25)*Calculateur!BL152*Calculateur!BN152*VLOOKUP('Données projet'!$B$11,Paramètres!$A$1:$I$89,3,0)*0.475*44/12</f>
        <v>6.8667663657618228</v>
      </c>
      <c r="BR152" s="21">
        <f>EXP(-LN(2)/2)*BR151+(1-EXP(-LN(2)/2))/(LN(2)/2)*BL152*BO152*VLOOKUP('Données projet'!$B$11,Paramètres!$A$1:$I$89,3,0)*0.475*44/12</f>
        <v>2.3491932673284135E-9</v>
      </c>
      <c r="BS152" s="22">
        <f t="shared" si="117"/>
        <v>18.616043625876678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1276.7730400376977</v>
      </c>
      <c r="S153" s="59">
        <f ca="1">AVERAGE(OFFSET($R$3,0,0,'Données projet'!$E$9+1,1))-AVERAGE(OFFSET($H$3,0,0,'Données projet'!$E$9+1,1))</f>
        <v>635.71275911100679</v>
      </c>
      <c r="T153" s="59">
        <f t="shared" si="142"/>
        <v>281.7776857269169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-5.6843418860808015E-14</v>
      </c>
      <c r="AJ153" s="13">
        <f>AI153*VLOOKUP('Données projet'!$B$10,Paramètres!$A$1:$I$89,3,0)*VLOOKUP('Données projet'!$B$10,Paramètres!$A$1:$I$89,5,0)</f>
        <v>-5.4092197387944907E-14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459.77940917237572</v>
      </c>
      <c r="AO153" s="59">
        <f t="shared" si="144"/>
        <v>290.39826583283588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28.519623223161375</v>
      </c>
      <c r="AV153" s="21">
        <f>EXP(-LN(2)/25)*AV152+(1-EXP(-LN(2)/25))/(LN(2)/25)*Calculateur!AQ153*Calculateur!AS153*VLOOKUP('Données projet'!$B$10,Paramètres!$A$1:$I$89,3,0)*0.475*44/12</f>
        <v>21.316529329595561</v>
      </c>
      <c r="AW153" s="21">
        <f>EXP(-LN(2)/2)*AW152+(1-EXP(-LN(2)/2))/(LN(2)/2)*AQ153*AT153*VLOOKUP('Données projet'!$B$10,Paramètres!$A$1:$I$89,3,0)*0.475*44/12</f>
        <v>4.0737863058550787E-4</v>
      </c>
      <c r="AX153" s="21">
        <f t="shared" si="114"/>
        <v>49.836559931387519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-1.4897523215040567E-13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324.86930206492627</v>
      </c>
      <c r="BJ153" s="59">
        <f t="shared" si="146"/>
        <v>317.03005098025352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11.518881097092386</v>
      </c>
      <c r="BQ153" s="21">
        <f>EXP(-LN(2)/25)*BQ152+(1-EXP(-LN(2)/25))/(LN(2)/25)*Calculateur!BL153*Calculateur!BN153*VLOOKUP('Données projet'!$B$11,Paramètres!$A$1:$I$89,3,0)*0.475*44/12</f>
        <v>6.6789942783825165</v>
      </c>
      <c r="BR153" s="21">
        <f>EXP(-LN(2)/2)*BR152+(1-EXP(-LN(2)/2))/(LN(2)/2)*BL153*BO153*VLOOKUP('Données projet'!$B$11,Paramètres!$A$1:$I$89,3,0)*0.475*44/12</f>
        <v>1.6611304896457032E-9</v>
      </c>
      <c r="BS153" s="22">
        <f t="shared" si="117"/>
        <v>18.197875377136032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1294.4143139252278</v>
      </c>
      <c r="S154" s="59">
        <f ca="1">AVERAGE(OFFSET($R$3,0,0,'Données projet'!$E$9+1,1))-AVERAGE(OFFSET($H$3,0,0,'Données projet'!$E$9+1,1))</f>
        <v>635.71275911100679</v>
      </c>
      <c r="T154" s="59">
        <f t="shared" si="142"/>
        <v>281.7776857269169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-5.6843418860808015E-14</v>
      </c>
      <c r="AJ154" s="13">
        <f>AI154*VLOOKUP('Données projet'!$B$10,Paramètres!$A$1:$I$89,3,0)*VLOOKUP('Données projet'!$B$10,Paramètres!$A$1:$I$89,5,0)</f>
        <v>-5.4092197387944907E-14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459.77940917237572</v>
      </c>
      <c r="AO154" s="59">
        <f t="shared" si="144"/>
        <v>290.39826583283588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27.960370807007706</v>
      </c>
      <c r="AV154" s="21">
        <f>EXP(-LN(2)/25)*AV153+(1-EXP(-LN(2)/25))/(LN(2)/25)*Calculateur!AQ154*Calculateur!AS154*VLOOKUP('Données projet'!$B$10,Paramètres!$A$1:$I$89,3,0)*0.475*44/12</f>
        <v>20.733627714090211</v>
      </c>
      <c r="AW154" s="21">
        <f>EXP(-LN(2)/2)*AW153+(1-EXP(-LN(2)/2))/(LN(2)/2)*AQ154*AT154*VLOOKUP('Données projet'!$B$10,Paramètres!$A$1:$I$89,3,0)*0.475*44/12</f>
        <v>2.8806019219750208E-4</v>
      </c>
      <c r="AX154" s="21">
        <f t="shared" ref="AX154:AX203" si="166">SUM(AU154:AW154)</f>
        <v>48.694286581290115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-1.4897523215040567E-13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324.86930206492627</v>
      </c>
      <c r="BJ154" s="59">
        <f t="shared" si="146"/>
        <v>317.03005098025352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11.293002864602132</v>
      </c>
      <c r="BQ154" s="21">
        <f>EXP(-LN(2)/25)*BQ153+(1-EXP(-LN(2)/25))/(LN(2)/25)*Calculateur!BL154*Calculateur!BN154*VLOOKUP('Données projet'!$B$11,Paramètres!$A$1:$I$89,3,0)*0.475*44/12</f>
        <v>6.4963568286071025</v>
      </c>
      <c r="BR154" s="21">
        <f>EXP(-LN(2)/2)*BR153+(1-EXP(-LN(2)/2))/(LN(2)/2)*BL154*BO154*VLOOKUP('Données projet'!$B$11,Paramètres!$A$1:$I$89,3,0)*0.475*44/12</f>
        <v>1.1745966336642068E-9</v>
      </c>
      <c r="BS154" s="22">
        <f t="shared" ref="BS154:BS203" si="169">SUM(BP154:BR154)</f>
        <v>17.789359694383833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1312.0494521633034</v>
      </c>
      <c r="S155" s="59">
        <f ca="1">AVERAGE(OFFSET($R$3,0,0,'Données projet'!$E$9+1,1))-AVERAGE(OFFSET($H$3,0,0,'Données projet'!$E$9+1,1))</f>
        <v>635.71275911100679</v>
      </c>
      <c r="T155" s="59">
        <f t="shared" si="142"/>
        <v>281.7776857269169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-5.6843418860808015E-14</v>
      </c>
      <c r="AJ155" s="13">
        <f>AI155*VLOOKUP('Données projet'!$B$10,Paramètres!$A$1:$I$89,3,0)*VLOOKUP('Données projet'!$B$10,Paramètres!$A$1:$I$89,5,0)</f>
        <v>-5.4092197387944907E-14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459.77940917237572</v>
      </c>
      <c r="AO155" s="59">
        <f t="shared" si="144"/>
        <v>290.39826583283588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27.412084989624521</v>
      </c>
      <c r="AV155" s="21">
        <f>EXP(-LN(2)/25)*AV154+(1-EXP(-LN(2)/25))/(LN(2)/25)*Calculateur!AQ155*Calculateur!AS155*VLOOKUP('Données projet'!$B$10,Paramètres!$A$1:$I$89,3,0)*0.475*44/12</f>
        <v>20.166665573914319</v>
      </c>
      <c r="AW155" s="21">
        <f>EXP(-LN(2)/2)*AW154+(1-EXP(-LN(2)/2))/(LN(2)/2)*AQ155*AT155*VLOOKUP('Données projet'!$B$10,Paramètres!$A$1:$I$89,3,0)*0.475*44/12</f>
        <v>2.0368931529275394E-4</v>
      </c>
      <c r="AX155" s="21">
        <f t="shared" si="166"/>
        <v>47.578954252854132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-1.4897523215040567E-13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324.86930206492627</v>
      </c>
      <c r="BJ155" s="59">
        <f t="shared" si="146"/>
        <v>317.03005098025352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11.071553966478893</v>
      </c>
      <c r="BQ155" s="21">
        <f>EXP(-LN(2)/25)*BQ154+(1-EXP(-LN(2)/25))/(LN(2)/25)*Calculateur!BL155*Calculateur!BN155*VLOOKUP('Données projet'!$B$11,Paramètres!$A$1:$I$89,3,0)*0.475*44/12</f>
        <v>6.3187136095002829</v>
      </c>
      <c r="BR155" s="21">
        <f>EXP(-LN(2)/2)*BR154+(1-EXP(-LN(2)/2))/(LN(2)/2)*BL155*BO155*VLOOKUP('Données projet'!$B$11,Paramètres!$A$1:$I$89,3,0)*0.475*44/12</f>
        <v>8.3056524482285159E-10</v>
      </c>
      <c r="BS155" s="22">
        <f t="shared" si="169"/>
        <v>17.390267576809741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1329.6785757859675</v>
      </c>
      <c r="S156" s="59">
        <f ca="1">AVERAGE(OFFSET($R$3,0,0,'Données projet'!$E$9+1,1))-AVERAGE(OFFSET($H$3,0,0,'Données projet'!$E$9+1,1))</f>
        <v>635.71275911100679</v>
      </c>
      <c r="T156" s="59">
        <f t="shared" si="142"/>
        <v>281.7776857269169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-5.6843418860808015E-14</v>
      </c>
      <c r="AJ156" s="13">
        <f>AI156*VLOOKUP('Données projet'!$B$10,Paramètres!$A$1:$I$89,3,0)*VLOOKUP('Données projet'!$B$10,Paramètres!$A$1:$I$89,5,0)</f>
        <v>-5.4092197387944907E-14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459.77940917237572</v>
      </c>
      <c r="AO156" s="59">
        <f t="shared" si="144"/>
        <v>290.39826583283588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26.874550722698892</v>
      </c>
      <c r="AV156" s="21">
        <f>EXP(-LN(2)/25)*AV155+(1-EXP(-LN(2)/25))/(LN(2)/25)*Calculateur!AQ156*Calculateur!AS156*VLOOKUP('Données projet'!$B$10,Paramètres!$A$1:$I$89,3,0)*0.475*44/12</f>
        <v>19.615207043276779</v>
      </c>
      <c r="AW156" s="21">
        <f>EXP(-LN(2)/2)*AW155+(1-EXP(-LN(2)/2))/(LN(2)/2)*AQ156*AT156*VLOOKUP('Données projet'!$B$10,Paramètres!$A$1:$I$89,3,0)*0.475*44/12</f>
        <v>1.4403009609875104E-4</v>
      </c>
      <c r="AX156" s="21">
        <f t="shared" si="166"/>
        <v>46.48990179607177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-1.4897523215040567E-13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324.86930206492627</v>
      </c>
      <c r="BJ156" s="59">
        <f t="shared" si="146"/>
        <v>317.03005098025352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10.85444754617736</v>
      </c>
      <c r="BQ156" s="21">
        <f>EXP(-LN(2)/25)*BQ155+(1-EXP(-LN(2)/25))/(LN(2)/25)*Calculateur!BL156*Calculateur!BN156*VLOOKUP('Données projet'!$B$11,Paramètres!$A$1:$I$89,3,0)*0.475*44/12</f>
        <v>6.1459280535617902</v>
      </c>
      <c r="BR156" s="21">
        <f>EXP(-LN(2)/2)*BR155+(1-EXP(-LN(2)/2))/(LN(2)/2)*BL156*BO156*VLOOKUP('Données projet'!$B$11,Paramètres!$A$1:$I$89,3,0)*0.475*44/12</f>
        <v>5.8729831683210339E-10</v>
      </c>
      <c r="BS156" s="22">
        <f t="shared" si="169"/>
        <v>17.00037560032645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1347.3018013794547</v>
      </c>
      <c r="S157" s="59">
        <f ca="1">AVERAGE(OFFSET($R$3,0,0,'Données projet'!$E$9+1,1))-AVERAGE(OFFSET($H$3,0,0,'Données projet'!$E$9+1,1))</f>
        <v>635.71275911100679</v>
      </c>
      <c r="T157" s="59">
        <f t="shared" si="142"/>
        <v>281.7776857269169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-5.6843418860808015E-14</v>
      </c>
      <c r="AJ157" s="13">
        <f>AI157*VLOOKUP('Données projet'!$B$10,Paramètres!$A$1:$I$89,3,0)*VLOOKUP('Données projet'!$B$10,Paramètres!$A$1:$I$89,5,0)</f>
        <v>-5.4092197387944907E-14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459.77940917237572</v>
      </c>
      <c r="AO157" s="59">
        <f t="shared" si="144"/>
        <v>290.39826583283588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26.347557174884145</v>
      </c>
      <c r="AV157" s="21">
        <f>EXP(-LN(2)/25)*AV156+(1-EXP(-LN(2)/25))/(LN(2)/25)*Calculateur!AQ157*Calculateur!AS157*VLOOKUP('Données projet'!$B$10,Paramètres!$A$1:$I$89,3,0)*0.475*44/12</f>
        <v>19.078828175159469</v>
      </c>
      <c r="AW157" s="21">
        <f>EXP(-LN(2)/2)*AW156+(1-EXP(-LN(2)/2))/(LN(2)/2)*AQ157*AT157*VLOOKUP('Données projet'!$B$10,Paramètres!$A$1:$I$89,3,0)*0.475*44/12</f>
        <v>1.0184465764637697E-4</v>
      </c>
      <c r="AX157" s="21">
        <f t="shared" si="166"/>
        <v>45.426487194701267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-1.4897523215040567E-13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324.86930206492627</v>
      </c>
      <c r="BJ157" s="59">
        <f t="shared" si="146"/>
        <v>317.03005098025352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10.641598450356099</v>
      </c>
      <c r="BQ157" s="21">
        <f>EXP(-LN(2)/25)*BQ156+(1-EXP(-LN(2)/25))/(LN(2)/25)*Calculateur!BL157*Calculateur!BN157*VLOOKUP('Données projet'!$B$11,Paramètres!$A$1:$I$89,3,0)*0.475*44/12</f>
        <v>5.977867327736833</v>
      </c>
      <c r="BR157" s="21">
        <f>EXP(-LN(2)/2)*BR156+(1-EXP(-LN(2)/2))/(LN(2)/2)*BL157*BO157*VLOOKUP('Données projet'!$B$11,Paramètres!$A$1:$I$89,3,0)*0.475*44/12</f>
        <v>4.152826224114258E-10</v>
      </c>
      <c r="BS157" s="22">
        <f t="shared" si="169"/>
        <v>16.619465778508214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1249.8842383946057</v>
      </c>
      <c r="S158" s="59">
        <f ca="1">AVERAGE(OFFSET($R$3,0,0,'Données projet'!$E$9+1,1))-AVERAGE(OFFSET($H$3,0,0,'Données projet'!$E$9+1,1))</f>
        <v>635.71275911100679</v>
      </c>
      <c r="T158" s="59">
        <f t="shared" si="142"/>
        <v>281.7776857269169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-5.6843418860808015E-14</v>
      </c>
      <c r="AJ158" s="13">
        <f>AI158*VLOOKUP('Données projet'!$B$10,Paramètres!$A$1:$I$89,3,0)*VLOOKUP('Données projet'!$B$10,Paramètres!$A$1:$I$89,5,0)</f>
        <v>-5.4092197387944907E-14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459.77940917237572</v>
      </c>
      <c r="AO158" s="59">
        <f t="shared" si="144"/>
        <v>290.39826583283588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25.830897649107722</v>
      </c>
      <c r="AV158" s="21">
        <f>EXP(-LN(2)/25)*AV157+(1-EXP(-LN(2)/25))/(LN(2)/25)*Calculateur!AQ158*Calculateur!AS158*VLOOKUP('Données projet'!$B$10,Paramètres!$A$1:$I$89,3,0)*0.475*44/12</f>
        <v>18.557116615397764</v>
      </c>
      <c r="AW158" s="21">
        <f>EXP(-LN(2)/2)*AW157+(1-EXP(-LN(2)/2))/(LN(2)/2)*AQ158*AT158*VLOOKUP('Données projet'!$B$10,Paramètres!$A$1:$I$89,3,0)*0.475*44/12</f>
        <v>7.2015048049375521E-5</v>
      </c>
      <c r="AX158" s="21">
        <f t="shared" si="166"/>
        <v>44.388086279553534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-1.4897523215040567E-13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324.86930206492627</v>
      </c>
      <c r="BJ158" s="59">
        <f t="shared" si="146"/>
        <v>317.03005098025352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10.432923195478764</v>
      </c>
      <c r="BQ158" s="21">
        <f>EXP(-LN(2)/25)*BQ157+(1-EXP(-LN(2)/25))/(LN(2)/25)*Calculateur!BL158*Calculateur!BN158*VLOOKUP('Données projet'!$B$11,Paramètres!$A$1:$I$89,3,0)*0.475*44/12</f>
        <v>5.814402231297489</v>
      </c>
      <c r="BR158" s="21">
        <f>EXP(-LN(2)/2)*BR157+(1-EXP(-LN(2)/2))/(LN(2)/2)*BL158*BO158*VLOOKUP('Données projet'!$B$11,Paramètres!$A$1:$I$89,3,0)*0.475*44/12</f>
        <v>2.9364915841605169E-10</v>
      </c>
      <c r="BS158" s="22">
        <f t="shared" si="169"/>
        <v>16.247325427069903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1267.8243467626037</v>
      </c>
      <c r="S159" s="59">
        <f ca="1">AVERAGE(OFFSET($R$3,0,0,'Données projet'!$E$9+1,1))-AVERAGE(OFFSET($H$3,0,0,'Données projet'!$E$9+1,1))</f>
        <v>635.71275911100679</v>
      </c>
      <c r="T159" s="59">
        <f t="shared" si="142"/>
        <v>281.7776857269169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-5.6843418860808015E-14</v>
      </c>
      <c r="AJ159" s="13">
        <f>AI159*VLOOKUP('Données projet'!$B$10,Paramètres!$A$1:$I$89,3,0)*VLOOKUP('Données projet'!$B$10,Paramètres!$A$1:$I$89,5,0)</f>
        <v>-5.4092197387944907E-14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459.77940917237572</v>
      </c>
      <c r="AO159" s="59">
        <f t="shared" si="144"/>
        <v>290.39826583283588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25.324369501500581</v>
      </c>
      <c r="AV159" s="21">
        <f>EXP(-LN(2)/25)*AV158+(1-EXP(-LN(2)/25))/(LN(2)/25)*Calculateur!AQ159*Calculateur!AS159*VLOOKUP('Données projet'!$B$10,Paramètres!$A$1:$I$89,3,0)*0.475*44/12</f>
        <v>18.049671285673362</v>
      </c>
      <c r="AW159" s="21">
        <f>EXP(-LN(2)/2)*AW158+(1-EXP(-LN(2)/2))/(LN(2)/2)*AQ159*AT159*VLOOKUP('Données projet'!$B$10,Paramètres!$A$1:$I$89,3,0)*0.475*44/12</f>
        <v>5.0922328823188484E-5</v>
      </c>
      <c r="AX159" s="21">
        <f t="shared" si="166"/>
        <v>43.374091709502764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-1.4897523215040567E-13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324.86930206492627</v>
      </c>
      <c r="BJ159" s="59">
        <f t="shared" si="146"/>
        <v>317.03005098025352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10.228339935070236</v>
      </c>
      <c r="BQ159" s="21">
        <f>EXP(-LN(2)/25)*BQ158+(1-EXP(-LN(2)/25))/(LN(2)/25)*Calculateur!BL159*Calculateur!BN159*VLOOKUP('Données projet'!$B$11,Paramètres!$A$1:$I$89,3,0)*0.475*44/12</f>
        <v>5.6554070965165346</v>
      </c>
      <c r="BR159" s="21">
        <f>EXP(-LN(2)/2)*BR158+(1-EXP(-LN(2)/2))/(LN(2)/2)*BL159*BO159*VLOOKUP('Données projet'!$B$11,Paramètres!$A$1:$I$89,3,0)*0.475*44/12</f>
        <v>2.076413112057129E-10</v>
      </c>
      <c r="BS159" s="22">
        <f t="shared" si="169"/>
        <v>15.883747031794414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1285.7579189838214</v>
      </c>
      <c r="S160" s="59">
        <f ca="1">AVERAGE(OFFSET($R$3,0,0,'Données projet'!$E$9+1,1))-AVERAGE(OFFSET($H$3,0,0,'Données projet'!$E$9+1,1))</f>
        <v>635.71275911100679</v>
      </c>
      <c r="T160" s="59">
        <f t="shared" si="142"/>
        <v>281.7776857269169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-5.6843418860808015E-14</v>
      </c>
      <c r="AJ160" s="13">
        <f>AI160*VLOOKUP('Données projet'!$B$10,Paramètres!$A$1:$I$89,3,0)*VLOOKUP('Données projet'!$B$10,Paramètres!$A$1:$I$89,5,0)</f>
        <v>-5.4092197387944907E-14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459.77940917237572</v>
      </c>
      <c r="AO160" s="59">
        <f t="shared" si="144"/>
        <v>290.39826583283588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24.827774061916351</v>
      </c>
      <c r="AV160" s="21">
        <f>EXP(-LN(2)/25)*AV159+(1-EXP(-LN(2)/25))/(LN(2)/25)*Calculateur!AQ160*Calculateur!AS160*VLOOKUP('Données projet'!$B$10,Paramètres!$A$1:$I$89,3,0)*0.475*44/12</f>
        <v>17.556102075175666</v>
      </c>
      <c r="AW160" s="21">
        <f>EXP(-LN(2)/2)*AW159+(1-EXP(-LN(2)/2))/(LN(2)/2)*AQ160*AT160*VLOOKUP('Données projet'!$B$10,Paramètres!$A$1:$I$89,3,0)*0.475*44/12</f>
        <v>3.6007524024687761E-5</v>
      </c>
      <c r="AX160" s="21">
        <f t="shared" si="166"/>
        <v>42.383912144616041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-1.4897523215040567E-13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324.86930206492627</v>
      </c>
      <c r="BJ160" s="59">
        <f t="shared" si="146"/>
        <v>317.03005098025352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10.027768427614852</v>
      </c>
      <c r="BQ160" s="21">
        <f>EXP(-LN(2)/25)*BQ159+(1-EXP(-LN(2)/25))/(LN(2)/25)*Calculateur!BL160*Calculateur!BN160*VLOOKUP('Données projet'!$B$11,Paramètres!$A$1:$I$89,3,0)*0.475*44/12</f>
        <v>5.5007596920573567</v>
      </c>
      <c r="BR160" s="21">
        <f>EXP(-LN(2)/2)*BR159+(1-EXP(-LN(2)/2))/(LN(2)/2)*BL160*BO160*VLOOKUP('Données projet'!$B$11,Paramètres!$A$1:$I$89,3,0)*0.475*44/12</f>
        <v>1.4682457920802585E-10</v>
      </c>
      <c r="BS160" s="22">
        <f t="shared" si="169"/>
        <v>15.528528119819034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1303.6850896497151</v>
      </c>
      <c r="S161" s="59">
        <f ca="1">AVERAGE(OFFSET($R$3,0,0,'Données projet'!$E$9+1,1))-AVERAGE(OFFSET($H$3,0,0,'Données projet'!$E$9+1,1))</f>
        <v>635.71275911100679</v>
      </c>
      <c r="T161" s="59">
        <f t="shared" si="142"/>
        <v>281.7776857269169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-5.6843418860808015E-14</v>
      </c>
      <c r="AJ161" s="13">
        <f>AI161*VLOOKUP('Données projet'!$B$10,Paramètres!$A$1:$I$89,3,0)*VLOOKUP('Données projet'!$B$10,Paramètres!$A$1:$I$89,5,0)</f>
        <v>-5.4092197387944907E-14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459.77940917237572</v>
      </c>
      <c r="AO161" s="59">
        <f t="shared" si="144"/>
        <v>290.39826583283588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24.340916556009059</v>
      </c>
      <c r="AV161" s="21">
        <f>EXP(-LN(2)/25)*AV160+(1-EXP(-LN(2)/25))/(LN(2)/25)*Calculateur!AQ161*Calculateur!AS161*VLOOKUP('Données projet'!$B$10,Paramètres!$A$1:$I$89,3,0)*0.475*44/12</f>
        <v>17.076029540694705</v>
      </c>
      <c r="AW161" s="21">
        <f>EXP(-LN(2)/2)*AW160+(1-EXP(-LN(2)/2))/(LN(2)/2)*AQ161*AT161*VLOOKUP('Données projet'!$B$10,Paramètres!$A$1:$I$89,3,0)*0.475*44/12</f>
        <v>2.5461164411594242E-5</v>
      </c>
      <c r="AX161" s="21">
        <f t="shared" si="166"/>
        <v>41.41697155786818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-1.4897523215040567E-13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324.86930206492627</v>
      </c>
      <c r="BJ161" s="59">
        <f t="shared" si="146"/>
        <v>317.03005098025352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9.8311300050841268</v>
      </c>
      <c r="BQ161" s="21">
        <f>EXP(-LN(2)/25)*BQ160+(1-EXP(-LN(2)/25))/(LN(2)/25)*Calculateur!BL161*Calculateur!BN161*VLOOKUP('Données projet'!$B$11,Paramètres!$A$1:$I$89,3,0)*0.475*44/12</f>
        <v>5.3503411290056686</v>
      </c>
      <c r="BR161" s="21">
        <f>EXP(-LN(2)/2)*BR160+(1-EXP(-LN(2)/2))/(LN(2)/2)*BL161*BO161*VLOOKUP('Données projet'!$B$11,Paramètres!$A$1:$I$89,3,0)*0.475*44/12</f>
        <v>1.0382065560285645E-10</v>
      </c>
      <c r="BS161" s="22">
        <f t="shared" si="169"/>
        <v>15.181471134193616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1321.6059881926162</v>
      </c>
      <c r="S162" s="59">
        <f ca="1">AVERAGE(OFFSET($R$3,0,0,'Données projet'!$E$9+1,1))-AVERAGE(OFFSET($H$3,0,0,'Données projet'!$E$9+1,1))</f>
        <v>635.71275911100679</v>
      </c>
      <c r="T162" s="59">
        <f t="shared" si="142"/>
        <v>281.7776857269169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-5.6843418860808015E-14</v>
      </c>
      <c r="AJ162" s="13">
        <f>AI162*VLOOKUP('Données projet'!$B$10,Paramètres!$A$1:$I$89,3,0)*VLOOKUP('Données projet'!$B$10,Paramètres!$A$1:$I$89,5,0)</f>
        <v>-5.4092197387944907E-14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459.77940917237572</v>
      </c>
      <c r="AO162" s="59">
        <f t="shared" si="144"/>
        <v>290.39826583283588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23.863606028838852</v>
      </c>
      <c r="AV162" s="21">
        <f>EXP(-LN(2)/25)*AV161+(1-EXP(-LN(2)/25))/(LN(2)/25)*Calculateur!AQ162*Calculateur!AS162*VLOOKUP('Données projet'!$B$10,Paramètres!$A$1:$I$89,3,0)*0.475*44/12</f>
        <v>16.609084614915044</v>
      </c>
      <c r="AW162" s="21">
        <f>EXP(-LN(2)/2)*AW161+(1-EXP(-LN(2)/2))/(LN(2)/2)*AQ162*AT162*VLOOKUP('Données projet'!$B$10,Paramètres!$A$1:$I$89,3,0)*0.475*44/12</f>
        <v>1.800376201234388E-5</v>
      </c>
      <c r="AX162" s="21">
        <f t="shared" si="166"/>
        <v>40.472708647515908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-1.4897523215040567E-13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324.86930206492627</v>
      </c>
      <c r="BJ162" s="59">
        <f t="shared" si="146"/>
        <v>317.03005098025352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9.638347542081636</v>
      </c>
      <c r="BQ162" s="21">
        <f>EXP(-LN(2)/25)*BQ161+(1-EXP(-LN(2)/25))/(LN(2)/25)*Calculateur!BL162*Calculateur!BN162*VLOOKUP('Données projet'!$B$11,Paramètres!$A$1:$I$89,3,0)*0.475*44/12</f>
        <v>5.2040357694707966</v>
      </c>
      <c r="BR162" s="21">
        <f>EXP(-LN(2)/2)*BR161+(1-EXP(-LN(2)/2))/(LN(2)/2)*BL162*BO162*VLOOKUP('Données projet'!$B$11,Paramètres!$A$1:$I$89,3,0)*0.475*44/12</f>
        <v>7.3412289604012923E-11</v>
      </c>
      <c r="BS162" s="22">
        <f t="shared" si="169"/>
        <v>14.842383311625843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1339.5207391717654</v>
      </c>
      <c r="S163" s="59">
        <f ca="1">AVERAGE(OFFSET($R$3,0,0,'Données projet'!$E$9+1,1))-AVERAGE(OFFSET($H$3,0,0,'Données projet'!$E$9+1,1))</f>
        <v>635.71275911100679</v>
      </c>
      <c r="T163" s="59">
        <f t="shared" si="142"/>
        <v>281.7776857269169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-5.6843418860808015E-14</v>
      </c>
      <c r="AJ163" s="13">
        <f>AI163*VLOOKUP('Données projet'!$B$10,Paramètres!$A$1:$I$89,3,0)*VLOOKUP('Données projet'!$B$10,Paramètres!$A$1:$I$89,5,0)</f>
        <v>-5.4092197387944907E-14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459.77940917237572</v>
      </c>
      <c r="AO163" s="59">
        <f t="shared" si="144"/>
        <v>290.39826583283588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23.395655269975776</v>
      </c>
      <c r="AV163" s="21">
        <f>EXP(-LN(2)/25)*AV162+(1-EXP(-LN(2)/25))/(LN(2)/25)*Calculateur!AQ163*Calculateur!AS163*VLOOKUP('Données projet'!$B$10,Paramètres!$A$1:$I$89,3,0)*0.475*44/12</f>
        <v>16.154908322686392</v>
      </c>
      <c r="AW163" s="21">
        <f>EXP(-LN(2)/2)*AW162+(1-EXP(-LN(2)/2))/(LN(2)/2)*AQ163*AT163*VLOOKUP('Données projet'!$B$10,Paramètres!$A$1:$I$89,3,0)*0.475*44/12</f>
        <v>1.2730582205797121E-5</v>
      </c>
      <c r="AX163" s="21">
        <f t="shared" si="166"/>
        <v>39.550576323244378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-1.4897523215040567E-13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324.86930206492627</v>
      </c>
      <c r="BJ163" s="59">
        <f t="shared" si="146"/>
        <v>317.03005098025352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9.4493454255929308</v>
      </c>
      <c r="BQ163" s="21">
        <f>EXP(-LN(2)/25)*BQ162+(1-EXP(-LN(2)/25))/(LN(2)/25)*Calculateur!BL163*Calculateur!BN163*VLOOKUP('Données projet'!$B$11,Paramètres!$A$1:$I$89,3,0)*0.475*44/12</f>
        <v>5.0617311376862704</v>
      </c>
      <c r="BR163" s="21">
        <f>EXP(-LN(2)/2)*BR162+(1-EXP(-LN(2)/2))/(LN(2)/2)*BL163*BO163*VLOOKUP('Données projet'!$B$11,Paramètres!$A$1:$I$89,3,0)*0.475*44/12</f>
        <v>5.1910327801428224E-11</v>
      </c>
      <c r="BS163" s="22">
        <f t="shared" si="169"/>
        <v>14.511076563331111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1357.4294625387638</v>
      </c>
      <c r="S164" s="59">
        <f ca="1">AVERAGE(OFFSET($R$3,0,0,'Données projet'!$E$9+1,1))-AVERAGE(OFFSET($H$3,0,0,'Données projet'!$E$9+1,1))</f>
        <v>635.71275911100679</v>
      </c>
      <c r="T164" s="59">
        <f t="shared" si="142"/>
        <v>281.7776857269169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-5.6843418860808015E-14</v>
      </c>
      <c r="AJ164" s="13">
        <f>AI164*VLOOKUP('Données projet'!$B$10,Paramètres!$A$1:$I$89,3,0)*VLOOKUP('Données projet'!$B$10,Paramètres!$A$1:$I$89,5,0)</f>
        <v>-5.4092197387944907E-14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459.77940917237572</v>
      </c>
      <c r="AO164" s="59">
        <f t="shared" si="144"/>
        <v>290.39826583283588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22.936880740072226</v>
      </c>
      <c r="AV164" s="21">
        <f>EXP(-LN(2)/25)*AV163+(1-EXP(-LN(2)/25))/(LN(2)/25)*Calculateur!AQ164*Calculateur!AS164*VLOOKUP('Données projet'!$B$10,Paramètres!$A$1:$I$89,3,0)*0.475*44/12</f>
        <v>15.713151505052826</v>
      </c>
      <c r="AW164" s="21">
        <f>EXP(-LN(2)/2)*AW163+(1-EXP(-LN(2)/2))/(LN(2)/2)*AQ164*AT164*VLOOKUP('Données projet'!$B$10,Paramètres!$A$1:$I$89,3,0)*0.475*44/12</f>
        <v>9.0018810061719401E-6</v>
      </c>
      <c r="AX164" s="21">
        <f t="shared" si="166"/>
        <v>38.650041247006058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-1.4897523215040567E-13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324.86930206492627</v>
      </c>
      <c r="BJ164" s="59">
        <f t="shared" si="146"/>
        <v>317.03005098025352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9.2640495253286623</v>
      </c>
      <c r="BQ164" s="21">
        <f>EXP(-LN(2)/25)*BQ163+(1-EXP(-LN(2)/25))/(LN(2)/25)*Calculateur!BL164*Calculateur!BN164*VLOOKUP('Données projet'!$B$11,Paramètres!$A$1:$I$89,3,0)*0.475*44/12</f>
        <v>4.9233178335413674</v>
      </c>
      <c r="BR164" s="21">
        <f>EXP(-LN(2)/2)*BR163+(1-EXP(-LN(2)/2))/(LN(2)/2)*BL164*BO164*VLOOKUP('Données projet'!$B$11,Paramètres!$A$1:$I$89,3,0)*0.475*44/12</f>
        <v>3.6706144802006462E-11</v>
      </c>
      <c r="BS164" s="22">
        <f t="shared" si="169"/>
        <v>14.187367358906737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1375.3322738842521</v>
      </c>
      <c r="S165" s="59">
        <f ca="1">AVERAGE(OFFSET($R$3,0,0,'Données projet'!$E$9+1,1))-AVERAGE(OFFSET($H$3,0,0,'Données projet'!$E$9+1,1))</f>
        <v>635.71275911100679</v>
      </c>
      <c r="T165" s="59">
        <f t="shared" si="142"/>
        <v>281.7776857269169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-5.6843418860808015E-14</v>
      </c>
      <c r="AJ165" s="13">
        <f>AI165*VLOOKUP('Données projet'!$B$10,Paramètres!$A$1:$I$89,3,0)*VLOOKUP('Données projet'!$B$10,Paramètres!$A$1:$I$89,5,0)</f>
        <v>-5.4092197387944907E-14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459.77940917237572</v>
      </c>
      <c r="AO165" s="59">
        <f t="shared" si="144"/>
        <v>290.39826583283588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22.487102498875252</v>
      </c>
      <c r="AV165" s="21">
        <f>EXP(-LN(2)/25)*AV164+(1-EXP(-LN(2)/25))/(LN(2)/25)*Calculateur!AQ165*Calculateur!AS165*VLOOKUP('Données projet'!$B$10,Paramètres!$A$1:$I$89,3,0)*0.475*44/12</f>
        <v>15.283474550828432</v>
      </c>
      <c r="AW165" s="21">
        <f>EXP(-LN(2)/2)*AW164+(1-EXP(-LN(2)/2))/(LN(2)/2)*AQ165*AT165*VLOOKUP('Données projet'!$B$10,Paramètres!$A$1:$I$89,3,0)*0.475*44/12</f>
        <v>6.3652911028985605E-6</v>
      </c>
      <c r="AX165" s="21">
        <f t="shared" si="166"/>
        <v>37.770583414994782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-1.4897523215040567E-13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324.86930206492627</v>
      </c>
      <c r="BJ165" s="59">
        <f t="shared" si="146"/>
        <v>317.03005098025352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9.0823871646492353</v>
      </c>
      <c r="BQ165" s="21">
        <f>EXP(-LN(2)/25)*BQ164+(1-EXP(-LN(2)/25))/(LN(2)/25)*Calculateur!BL165*Calculateur!BN165*VLOOKUP('Données projet'!$B$11,Paramètres!$A$1:$I$89,3,0)*0.475*44/12</f>
        <v>4.7886894484771458</v>
      </c>
      <c r="BR165" s="21">
        <f>EXP(-LN(2)/2)*BR164+(1-EXP(-LN(2)/2))/(LN(2)/2)*BL165*BO165*VLOOKUP('Données projet'!$B$11,Paramètres!$A$1:$I$89,3,0)*0.475*44/12</f>
        <v>2.5955163900714112E-11</v>
      </c>
      <c r="BS165" s="22">
        <f t="shared" si="169"/>
        <v>13.871076613152335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1393.2292846674368</v>
      </c>
      <c r="S166" s="59">
        <f ca="1">AVERAGE(OFFSET($R$3,0,0,'Données projet'!$E$9+1,1))-AVERAGE(OFFSET($H$3,0,0,'Données projet'!$E$9+1,1))</f>
        <v>635.71275911100679</v>
      </c>
      <c r="T166" s="59">
        <f t="shared" si="142"/>
        <v>281.7776857269169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-5.6843418860808015E-14</v>
      </c>
      <c r="AJ166" s="13">
        <f>AI166*VLOOKUP('Données projet'!$B$10,Paramètres!$A$1:$I$89,3,0)*VLOOKUP('Données projet'!$B$10,Paramètres!$A$1:$I$89,5,0)</f>
        <v>-5.4092197387944907E-14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459.77940917237572</v>
      </c>
      <c r="AO166" s="59">
        <f t="shared" si="144"/>
        <v>290.39826583283588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22.046144134650511</v>
      </c>
      <c r="AV166" s="21">
        <f>EXP(-LN(2)/25)*AV165+(1-EXP(-LN(2)/25))/(LN(2)/25)*Calculateur!AQ166*Calculateur!AS166*VLOOKUP('Données projet'!$B$10,Paramètres!$A$1:$I$89,3,0)*0.475*44/12</f>
        <v>14.865547135513033</v>
      </c>
      <c r="AW166" s="21">
        <f>EXP(-LN(2)/2)*AW165+(1-EXP(-LN(2)/2))/(LN(2)/2)*AQ166*AT166*VLOOKUP('Données projet'!$B$10,Paramètres!$A$1:$I$89,3,0)*0.475*44/12</f>
        <v>4.5009405030859701E-6</v>
      </c>
      <c r="AX166" s="21">
        <f t="shared" si="166"/>
        <v>36.91169577110405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-1.4897523215040567E-13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324.86930206492627</v>
      </c>
      <c r="BJ166" s="59">
        <f t="shared" si="146"/>
        <v>317.03005098025352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8.9042870920596329</v>
      </c>
      <c r="BQ166" s="21">
        <f>EXP(-LN(2)/25)*BQ165+(1-EXP(-LN(2)/25))/(LN(2)/25)*Calculateur!BL166*Calculateur!BN166*VLOOKUP('Données projet'!$B$11,Paramètres!$A$1:$I$89,3,0)*0.475*44/12</f>
        <v>4.6577424836823047</v>
      </c>
      <c r="BR166" s="21">
        <f>EXP(-LN(2)/2)*BR165+(1-EXP(-LN(2)/2))/(LN(2)/2)*BL166*BO166*VLOOKUP('Données projet'!$B$11,Paramètres!$A$1:$I$89,3,0)*0.475*44/12</f>
        <v>1.8353072401003231E-11</v>
      </c>
      <c r="BS166" s="22">
        <f t="shared" si="169"/>
        <v>13.562029575760292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1411.1206024299286</v>
      </c>
      <c r="S167" s="59">
        <f ca="1">AVERAGE(OFFSET($R$3,0,0,'Données projet'!$E$9+1,1))-AVERAGE(OFFSET($H$3,0,0,'Données projet'!$E$9+1,1))</f>
        <v>635.71275911100679</v>
      </c>
      <c r="T167" s="59">
        <f t="shared" si="142"/>
        <v>281.7776857269169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-5.6843418860808015E-14</v>
      </c>
      <c r="AJ167" s="13">
        <f>AI167*VLOOKUP('Données projet'!$B$10,Paramètres!$A$1:$I$89,3,0)*VLOOKUP('Données projet'!$B$10,Paramètres!$A$1:$I$89,5,0)</f>
        <v>-5.4092197387944907E-14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459.77940917237572</v>
      </c>
      <c r="AO167" s="59">
        <f t="shared" si="144"/>
        <v>290.39826583283588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21.613832694990172</v>
      </c>
      <c r="AV167" s="21">
        <f>EXP(-LN(2)/25)*AV166+(1-EXP(-LN(2)/25))/(LN(2)/25)*Calculateur!AQ167*Calculateur!AS167*VLOOKUP('Données projet'!$B$10,Paramètres!$A$1:$I$89,3,0)*0.475*44/12</f>
        <v>14.459047967347281</v>
      </c>
      <c r="AW167" s="21">
        <f>EXP(-LN(2)/2)*AW166+(1-EXP(-LN(2)/2))/(LN(2)/2)*AQ167*AT167*VLOOKUP('Données projet'!$B$10,Paramètres!$A$1:$I$89,3,0)*0.475*44/12</f>
        <v>3.1826455514492802E-6</v>
      </c>
      <c r="AX167" s="21">
        <f t="shared" si="166"/>
        <v>36.072883844983004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-1.4897523215040567E-13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324.86930206492627</v>
      </c>
      <c r="BJ167" s="59">
        <f t="shared" si="146"/>
        <v>317.03005098025352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8.7296794532631949</v>
      </c>
      <c r="BQ167" s="21">
        <f>EXP(-LN(2)/25)*BQ166+(1-EXP(-LN(2)/25))/(LN(2)/25)*Calculateur!BL167*Calculateur!BN167*VLOOKUP('Données projet'!$B$11,Paramètres!$A$1:$I$89,3,0)*0.475*44/12</f>
        <v>4.5303762705259807</v>
      </c>
      <c r="BR167" s="21">
        <f>EXP(-LN(2)/2)*BR166+(1-EXP(-LN(2)/2))/(LN(2)/2)*BL167*BO167*VLOOKUP('Données projet'!$B$11,Paramètres!$A$1:$I$89,3,0)*0.475*44/12</f>
        <v>1.2977581950357056E-11</v>
      </c>
      <c r="BS167" s="22">
        <f t="shared" si="169"/>
        <v>13.260055723802154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1304.6863158641488</v>
      </c>
      <c r="S168" s="59">
        <f ca="1">AVERAGE(OFFSET($R$3,0,0,'Données projet'!$E$9+1,1))-AVERAGE(OFFSET($H$3,0,0,'Données projet'!$E$9+1,1))</f>
        <v>635.71275911100679</v>
      </c>
      <c r="T168" s="59">
        <f t="shared" si="142"/>
        <v>281.7776857269169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-5.6843418860808015E-14</v>
      </c>
      <c r="AJ168" s="13">
        <f>AI168*VLOOKUP('Données projet'!$B$10,Paramètres!$A$1:$I$89,3,0)*VLOOKUP('Données projet'!$B$10,Paramètres!$A$1:$I$89,5,0)</f>
        <v>-5.4092197387944907E-14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459.77940917237572</v>
      </c>
      <c r="AO168" s="59">
        <f t="shared" si="144"/>
        <v>290.39826583283588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21.189998618977633</v>
      </c>
      <c r="AV168" s="21">
        <f>EXP(-LN(2)/25)*AV167+(1-EXP(-LN(2)/25))/(LN(2)/25)*Calculateur!AQ168*Calculateur!AS168*VLOOKUP('Données projet'!$B$10,Paramètres!$A$1:$I$89,3,0)*0.475*44/12</f>
        <v>14.063664540311883</v>
      </c>
      <c r="AW168" s="21">
        <f>EXP(-LN(2)/2)*AW167+(1-EXP(-LN(2)/2))/(LN(2)/2)*AQ168*AT168*VLOOKUP('Données projet'!$B$10,Paramètres!$A$1:$I$89,3,0)*0.475*44/12</f>
        <v>2.250470251542985E-6</v>
      </c>
      <c r="AX168" s="21">
        <f t="shared" si="166"/>
        <v>35.253665409759769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-1.4897523215040567E-13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324.86930206492627</v>
      </c>
      <c r="BJ168" s="59">
        <f t="shared" si="146"/>
        <v>317.03005098025352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8.5584957637634123</v>
      </c>
      <c r="BQ168" s="21">
        <f>EXP(-LN(2)/25)*BQ167+(1-EXP(-LN(2)/25))/(LN(2)/25)*Calculateur!BL168*Calculateur!BN168*VLOOKUP('Données projet'!$B$11,Paramètres!$A$1:$I$89,3,0)*0.475*44/12</f>
        <v>4.4064928931663143</v>
      </c>
      <c r="BR168" s="21">
        <f>EXP(-LN(2)/2)*BR167+(1-EXP(-LN(2)/2))/(LN(2)/2)*BL168*BO168*VLOOKUP('Données projet'!$B$11,Paramètres!$A$1:$I$89,3,0)*0.475*44/12</f>
        <v>9.1765362005016154E-12</v>
      </c>
      <c r="BS168" s="22">
        <f t="shared" si="169"/>
        <v>12.964988656938903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1322.8599172985942</v>
      </c>
      <c r="S169" s="59">
        <f ca="1">AVERAGE(OFFSET($R$3,0,0,'Données projet'!$E$9+1,1))-AVERAGE(OFFSET($H$3,0,0,'Données projet'!$E$9+1,1))</f>
        <v>635.71275911100679</v>
      </c>
      <c r="T169" s="59">
        <f t="shared" si="142"/>
        <v>281.7776857269169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-5.6843418860808015E-14</v>
      </c>
      <c r="AJ169" s="13">
        <f>AI169*VLOOKUP('Données projet'!$B$10,Paramètres!$A$1:$I$89,3,0)*VLOOKUP('Données projet'!$B$10,Paramètres!$A$1:$I$89,5,0)</f>
        <v>-5.4092197387944907E-14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459.77940917237572</v>
      </c>
      <c r="AO169" s="59">
        <f t="shared" si="144"/>
        <v>290.39826583283588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20.774475670682438</v>
      </c>
      <c r="AV169" s="21">
        <f>EXP(-LN(2)/25)*AV168+(1-EXP(-LN(2)/25))/(LN(2)/25)*Calculateur!AQ169*Calculateur!AS169*VLOOKUP('Données projet'!$B$10,Paramètres!$A$1:$I$89,3,0)*0.475*44/12</f>
        <v>13.67909289388108</v>
      </c>
      <c r="AW169" s="21">
        <f>EXP(-LN(2)/2)*AW168+(1-EXP(-LN(2)/2))/(LN(2)/2)*AQ169*AT169*VLOOKUP('Données projet'!$B$10,Paramètres!$A$1:$I$89,3,0)*0.475*44/12</f>
        <v>1.5913227757246401E-6</v>
      </c>
      <c r="AX169" s="21">
        <f t="shared" si="166"/>
        <v>34.453570155886297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-1.4897523215040567E-13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324.86930206492627</v>
      </c>
      <c r="BJ169" s="59">
        <f t="shared" si="146"/>
        <v>317.03005098025352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8.3906688820029789</v>
      </c>
      <c r="BQ169" s="21">
        <f>EXP(-LN(2)/25)*BQ168+(1-EXP(-LN(2)/25))/(LN(2)/25)*Calculateur!BL169*Calculateur!BN169*VLOOKUP('Données projet'!$B$11,Paramètres!$A$1:$I$89,3,0)*0.475*44/12</f>
        <v>4.2859971132752914</v>
      </c>
      <c r="BR169" s="21">
        <f>EXP(-LN(2)/2)*BR168+(1-EXP(-LN(2)/2))/(LN(2)/2)*BL169*BO169*VLOOKUP('Données projet'!$B$11,Paramètres!$A$1:$I$89,3,0)*0.475*44/12</f>
        <v>6.4887909751785281E-12</v>
      </c>
      <c r="BS169" s="22">
        <f t="shared" si="169"/>
        <v>12.676665995284759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1341.0272050710876</v>
      </c>
      <c r="S170" s="59">
        <f ca="1">AVERAGE(OFFSET($R$3,0,0,'Données projet'!$E$9+1,1))-AVERAGE(OFFSET($H$3,0,0,'Données projet'!$E$9+1,1))</f>
        <v>635.71275911100679</v>
      </c>
      <c r="T170" s="59">
        <f t="shared" si="142"/>
        <v>281.7776857269169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-5.6843418860808015E-14</v>
      </c>
      <c r="AJ170" s="13">
        <f>AI170*VLOOKUP('Données projet'!$B$10,Paramètres!$A$1:$I$89,3,0)*VLOOKUP('Données projet'!$B$10,Paramètres!$A$1:$I$89,5,0)</f>
        <v>-5.4092197387944907E-14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459.77940917237572</v>
      </c>
      <c r="AO170" s="59">
        <f t="shared" si="144"/>
        <v>290.39826583283588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20.367100873959341</v>
      </c>
      <c r="AV170" s="21">
        <f>EXP(-LN(2)/25)*AV169+(1-EXP(-LN(2)/25))/(LN(2)/25)*Calculateur!AQ170*Calculateur!AS170*VLOOKUP('Données projet'!$B$10,Paramètres!$A$1:$I$89,3,0)*0.475*44/12</f>
        <v>13.30503737934567</v>
      </c>
      <c r="AW170" s="21">
        <f>EXP(-LN(2)/2)*AW169+(1-EXP(-LN(2)/2))/(LN(2)/2)*AQ170*AT170*VLOOKUP('Données projet'!$B$10,Paramètres!$A$1:$I$89,3,0)*0.475*44/12</f>
        <v>1.1252351257714925E-6</v>
      </c>
      <c r="AX170" s="21">
        <f t="shared" si="166"/>
        <v>33.67213937854013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-1.4897523215040567E-13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324.86930206492627</v>
      </c>
      <c r="BJ170" s="59">
        <f t="shared" si="146"/>
        <v>317.03005098025352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8.2261329830295775</v>
      </c>
      <c r="BQ170" s="21">
        <f>EXP(-LN(2)/25)*BQ169+(1-EXP(-LN(2)/25))/(LN(2)/25)*Calculateur!BL170*Calculateur!BN170*VLOOKUP('Données projet'!$B$11,Paramètres!$A$1:$I$89,3,0)*0.475*44/12</f>
        <v>4.168796296821986</v>
      </c>
      <c r="BR170" s="21">
        <f>EXP(-LN(2)/2)*BR169+(1-EXP(-LN(2)/2))/(LN(2)/2)*BL170*BO170*VLOOKUP('Données projet'!$B$11,Paramètres!$A$1:$I$89,3,0)*0.475*44/12</f>
        <v>4.5882681002508077E-12</v>
      </c>
      <c r="BS170" s="22">
        <f t="shared" si="169"/>
        <v>12.394929279856152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1359.1883039291858</v>
      </c>
      <c r="S171" s="59">
        <f ca="1">AVERAGE(OFFSET($R$3,0,0,'Données projet'!$E$9+1,1))-AVERAGE(OFFSET($H$3,0,0,'Données projet'!$E$9+1,1))</f>
        <v>635.71275911100679</v>
      </c>
      <c r="T171" s="59">
        <f t="shared" si="142"/>
        <v>281.7776857269169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-5.6843418860808015E-14</v>
      </c>
      <c r="AJ171" s="13">
        <f>AI171*VLOOKUP('Données projet'!$B$10,Paramètres!$A$1:$I$89,3,0)*VLOOKUP('Données projet'!$B$10,Paramètres!$A$1:$I$89,5,0)</f>
        <v>-5.4092197387944907E-14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459.77940917237572</v>
      </c>
      <c r="AO171" s="59">
        <f t="shared" si="144"/>
        <v>290.39826583283588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19.967714448525893</v>
      </c>
      <c r="AV171" s="21">
        <f>EXP(-LN(2)/25)*AV170+(1-EXP(-LN(2)/25))/(LN(2)/25)*Calculateur!AQ171*Calculateur!AS171*VLOOKUP('Données projet'!$B$10,Paramètres!$A$1:$I$89,3,0)*0.475*44/12</f>
        <v>12.941210432525956</v>
      </c>
      <c r="AW171" s="21">
        <f>EXP(-LN(2)/2)*AW170+(1-EXP(-LN(2)/2))/(LN(2)/2)*AQ171*AT171*VLOOKUP('Données projet'!$B$10,Paramètres!$A$1:$I$89,3,0)*0.475*44/12</f>
        <v>7.9566138786232006E-7</v>
      </c>
      <c r="AX171" s="21">
        <f t="shared" si="166"/>
        <v>32.908925676713231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-1.4897523215040567E-13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324.86930206492627</v>
      </c>
      <c r="BJ171" s="59">
        <f t="shared" si="146"/>
        <v>317.03005098025352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8.0648235326780551</v>
      </c>
      <c r="BQ171" s="21">
        <f>EXP(-LN(2)/25)*BQ170+(1-EXP(-LN(2)/25))/(LN(2)/25)*Calculateur!BL171*Calculateur!BN171*VLOOKUP('Données projet'!$B$11,Paramètres!$A$1:$I$89,3,0)*0.475*44/12</f>
        <v>4.0548003428579191</v>
      </c>
      <c r="BR171" s="21">
        <f>EXP(-LN(2)/2)*BR170+(1-EXP(-LN(2)/2))/(LN(2)/2)*BL171*BO171*VLOOKUP('Données projet'!$B$11,Paramètres!$A$1:$I$89,3,0)*0.475*44/12</f>
        <v>3.244395487589264E-12</v>
      </c>
      <c r="BS171" s="22">
        <f t="shared" si="169"/>
        <v>12.119623875539219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1377.3433340288634</v>
      </c>
      <c r="S172" s="59">
        <f ca="1">AVERAGE(OFFSET($R$3,0,0,'Données projet'!$E$9+1,1))-AVERAGE(OFFSET($H$3,0,0,'Données projet'!$E$9+1,1))</f>
        <v>635.71275911100679</v>
      </c>
      <c r="T172" s="59">
        <f t="shared" si="142"/>
        <v>281.7776857269169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-5.6843418860808015E-14</v>
      </c>
      <c r="AJ172" s="13">
        <f>AI172*VLOOKUP('Données projet'!$B$10,Paramètres!$A$1:$I$89,3,0)*VLOOKUP('Données projet'!$B$10,Paramètres!$A$1:$I$89,5,0)</f>
        <v>-5.4092197387944907E-14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459.77940917237572</v>
      </c>
      <c r="AO172" s="59">
        <f t="shared" si="144"/>
        <v>290.39826583283588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19.576159747293527</v>
      </c>
      <c r="AV172" s="21">
        <f>EXP(-LN(2)/25)*AV171+(1-EXP(-LN(2)/25))/(LN(2)/25)*Calculateur!AQ172*Calculateur!AS172*VLOOKUP('Données projet'!$B$10,Paramètres!$A$1:$I$89,3,0)*0.475*44/12</f>
        <v>12.587332352699855</v>
      </c>
      <c r="AW172" s="21">
        <f>EXP(-LN(2)/2)*AW171+(1-EXP(-LN(2)/2))/(LN(2)/2)*AQ172*AT172*VLOOKUP('Données projet'!$B$10,Paramètres!$A$1:$I$89,3,0)*0.475*44/12</f>
        <v>5.6261756288574626E-7</v>
      </c>
      <c r="AX172" s="21">
        <f t="shared" si="166"/>
        <v>32.163492662610949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-1.4897523215040567E-13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324.86930206492627</v>
      </c>
      <c r="BJ172" s="59">
        <f t="shared" si="146"/>
        <v>317.03005098025352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7.906677262258877</v>
      </c>
      <c r="BQ172" s="21">
        <f>EXP(-LN(2)/25)*BQ171+(1-EXP(-LN(2)/25))/(LN(2)/25)*Calculateur!BL172*Calculateur!BN172*VLOOKUP('Données projet'!$B$11,Paramètres!$A$1:$I$89,3,0)*0.475*44/12</f>
        <v>3.9439216142497866</v>
      </c>
      <c r="BR172" s="21">
        <f>EXP(-LN(2)/2)*BR171+(1-EXP(-LN(2)/2))/(LN(2)/2)*BL172*BO172*VLOOKUP('Données projet'!$B$11,Paramètres!$A$1:$I$89,3,0)*0.475*44/12</f>
        <v>2.2941340501254038E-12</v>
      </c>
      <c r="BS172" s="22">
        <f t="shared" si="169"/>
        <v>11.850598876510956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1395.4924111791279</v>
      </c>
      <c r="S173" s="59">
        <f ca="1">AVERAGE(OFFSET($R$3,0,0,'Données projet'!$E$9+1,1))-AVERAGE(OFFSET($H$3,0,0,'Données projet'!$E$9+1,1))</f>
        <v>635.71275911100679</v>
      </c>
      <c r="T173" s="59">
        <f t="shared" si="142"/>
        <v>281.7776857269169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-5.6843418860808015E-14</v>
      </c>
      <c r="AJ173" s="13">
        <f>AI173*VLOOKUP('Données projet'!$B$10,Paramètres!$A$1:$I$89,3,0)*VLOOKUP('Données projet'!$B$10,Paramètres!$A$1:$I$89,5,0)</f>
        <v>-5.4092197387944907E-14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459.77940917237572</v>
      </c>
      <c r="AO173" s="59">
        <f t="shared" si="144"/>
        <v>290.39826583283588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19.192283194927544</v>
      </c>
      <c r="AV173" s="21">
        <f>EXP(-LN(2)/25)*AV172+(1-EXP(-LN(2)/25))/(LN(2)/25)*Calculateur!AQ173*Calculateur!AS173*VLOOKUP('Données projet'!$B$10,Paramètres!$A$1:$I$89,3,0)*0.475*44/12</f>
        <v>12.243131087576238</v>
      </c>
      <c r="AW173" s="21">
        <f>EXP(-LN(2)/2)*AW172+(1-EXP(-LN(2)/2))/(LN(2)/2)*AQ173*AT173*VLOOKUP('Données projet'!$B$10,Paramètres!$A$1:$I$89,3,0)*0.475*44/12</f>
        <v>3.9783069393116003E-7</v>
      </c>
      <c r="AX173" s="21">
        <f t="shared" si="166"/>
        <v>31.435414680334475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-1.4897523215040567E-13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324.86930206492627</v>
      </c>
      <c r="BJ173" s="59">
        <f t="shared" si="146"/>
        <v>317.03005098025352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7.7516321437429188</v>
      </c>
      <c r="BQ173" s="21">
        <f>EXP(-LN(2)/25)*BQ172+(1-EXP(-LN(2)/25))/(LN(2)/25)*Calculateur!BL173*Calculateur!BN173*VLOOKUP('Données projet'!$B$11,Paramètres!$A$1:$I$89,3,0)*0.475*44/12</f>
        <v>3.8360748703063026</v>
      </c>
      <c r="BR173" s="21">
        <f>EXP(-LN(2)/2)*BR172+(1-EXP(-LN(2)/2))/(LN(2)/2)*BL173*BO173*VLOOKUP('Données projet'!$B$11,Paramètres!$A$1:$I$89,3,0)*0.475*44/12</f>
        <v>1.622197743794632E-12</v>
      </c>
      <c r="BS173" s="22">
        <f t="shared" si="169"/>
        <v>11.587707014050844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1413.6356470697069</v>
      </c>
      <c r="S174" s="59">
        <f ca="1">AVERAGE(OFFSET($R$3,0,0,'Données projet'!$E$9+1,1))-AVERAGE(OFFSET($H$3,0,0,'Données projet'!$E$9+1,1))</f>
        <v>635.71275911100679</v>
      </c>
      <c r="T174" s="59">
        <f t="shared" si="142"/>
        <v>281.7776857269169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-5.6843418860808015E-14</v>
      </c>
      <c r="AJ174" s="13">
        <f>AI174*VLOOKUP('Données projet'!$B$10,Paramètres!$A$1:$I$89,3,0)*VLOOKUP('Données projet'!$B$10,Paramètres!$A$1:$I$89,5,0)</f>
        <v>-5.4092197387944907E-14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459.77940917237572</v>
      </c>
      <c r="AO174" s="59">
        <f t="shared" si="144"/>
        <v>290.39826583283588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18.81593422761188</v>
      </c>
      <c r="AV174" s="21">
        <f>EXP(-LN(2)/25)*AV173+(1-EXP(-LN(2)/25))/(LN(2)/25)*Calculateur!AQ174*Calculateur!AS174*VLOOKUP('Données projet'!$B$10,Paramètres!$A$1:$I$89,3,0)*0.475*44/12</f>
        <v>11.908342024148183</v>
      </c>
      <c r="AW174" s="21">
        <f>EXP(-LN(2)/2)*AW173+(1-EXP(-LN(2)/2))/(LN(2)/2)*AQ174*AT174*VLOOKUP('Données projet'!$B$10,Paramètres!$A$1:$I$89,3,0)*0.475*44/12</f>
        <v>2.8130878144287313E-7</v>
      </c>
      <c r="AX174" s="21">
        <f t="shared" si="166"/>
        <v>30.724276533068846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-1.4897523215040567E-13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324.86930206492627</v>
      </c>
      <c r="BJ174" s="59">
        <f t="shared" si="146"/>
        <v>317.03005098025352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7.5996273654328741</v>
      </c>
      <c r="BQ174" s="21">
        <f>EXP(-LN(2)/25)*BQ173+(1-EXP(-LN(2)/25))/(LN(2)/25)*Calculateur!BL174*Calculateur!BN174*VLOOKUP('Données projet'!$B$11,Paramètres!$A$1:$I$89,3,0)*0.475*44/12</f>
        <v>3.731177201247367</v>
      </c>
      <c r="BR174" s="21">
        <f>EXP(-LN(2)/2)*BR173+(1-EXP(-LN(2)/2))/(LN(2)/2)*BL174*BO174*VLOOKUP('Données projet'!$B$11,Paramètres!$A$1:$I$89,3,0)*0.475*44/12</f>
        <v>1.1470670250627019E-12</v>
      </c>
      <c r="BS174" s="22">
        <f t="shared" si="169"/>
        <v>11.330804566681389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1431.7731494832431</v>
      </c>
      <c r="S175" s="59">
        <f ca="1">AVERAGE(OFFSET($R$3,0,0,'Données projet'!$E$9+1,1))-AVERAGE(OFFSET($H$3,0,0,'Données projet'!$E$9+1,1))</f>
        <v>635.71275911100679</v>
      </c>
      <c r="T175" s="59">
        <f t="shared" si="142"/>
        <v>281.7776857269169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-5.6843418860808015E-14</v>
      </c>
      <c r="AJ175" s="13">
        <f>AI175*VLOOKUP('Données projet'!$B$10,Paramètres!$A$1:$I$89,3,0)*VLOOKUP('Données projet'!$B$10,Paramètres!$A$1:$I$89,5,0)</f>
        <v>-5.4092197387944907E-14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459.77940917237572</v>
      </c>
      <c r="AO175" s="59">
        <f t="shared" si="144"/>
        <v>290.39826583283588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18.446965233995073</v>
      </c>
      <c r="AV175" s="21">
        <f>EXP(-LN(2)/25)*AV174+(1-EXP(-LN(2)/25))/(LN(2)/25)*Calculateur!AQ175*Calculateur!AS175*VLOOKUP('Données projet'!$B$10,Paramètres!$A$1:$I$89,3,0)*0.475*44/12</f>
        <v>11.582707785265361</v>
      </c>
      <c r="AW175" s="21">
        <f>EXP(-LN(2)/2)*AW174+(1-EXP(-LN(2)/2))/(LN(2)/2)*AQ175*AT175*VLOOKUP('Données projet'!$B$10,Paramètres!$A$1:$I$89,3,0)*0.475*44/12</f>
        <v>1.9891534696558002E-7</v>
      </c>
      <c r="AX175" s="21">
        <f t="shared" si="166"/>
        <v>30.029673218175784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-1.4897523215040567E-13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324.86930206492627</v>
      </c>
      <c r="BJ175" s="59">
        <f t="shared" si="146"/>
        <v>317.03005098025352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7.4506033081117291</v>
      </c>
      <c r="BQ175" s="21">
        <f>EXP(-LN(2)/25)*BQ174+(1-EXP(-LN(2)/25))/(LN(2)/25)*Calculateur!BL175*Calculateur!BN175*VLOOKUP('Données projet'!$B$11,Paramètres!$A$1:$I$89,3,0)*0.475*44/12</f>
        <v>3.6291479644651763</v>
      </c>
      <c r="BR175" s="21">
        <f>EXP(-LN(2)/2)*BR174+(1-EXP(-LN(2)/2))/(LN(2)/2)*BL175*BO175*VLOOKUP('Données projet'!$B$11,Paramètres!$A$1:$I$89,3,0)*0.475*44/12</f>
        <v>8.1109887189731601E-13</v>
      </c>
      <c r="BS175" s="22">
        <f t="shared" si="169"/>
        <v>11.079751272577717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1449.9050224932876</v>
      </c>
      <c r="S176" s="59">
        <f ca="1">AVERAGE(OFFSET($R$3,0,0,'Données projet'!$E$9+1,1))-AVERAGE(OFFSET($H$3,0,0,'Données projet'!$E$9+1,1))</f>
        <v>635.71275911100679</v>
      </c>
      <c r="T176" s="59">
        <f t="shared" si="142"/>
        <v>281.7776857269169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-5.6843418860808015E-14</v>
      </c>
      <c r="AJ176" s="13">
        <f>AI176*VLOOKUP('Données projet'!$B$10,Paramètres!$A$1:$I$89,3,0)*VLOOKUP('Données projet'!$B$10,Paramètres!$A$1:$I$89,5,0)</f>
        <v>-5.4092197387944907E-14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459.77940917237572</v>
      </c>
      <c r="AO176" s="59">
        <f t="shared" si="144"/>
        <v>290.39826583283588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18.085231497294224</v>
      </c>
      <c r="AV176" s="21">
        <f>EXP(-LN(2)/25)*AV175+(1-EXP(-LN(2)/25))/(LN(2)/25)*Calculateur!AQ176*Calculateur!AS176*VLOOKUP('Données projet'!$B$10,Paramètres!$A$1:$I$89,3,0)*0.475*44/12</f>
        <v>11.26597803176915</v>
      </c>
      <c r="AW176" s="21">
        <f>EXP(-LN(2)/2)*AW175+(1-EXP(-LN(2)/2))/(LN(2)/2)*AQ176*AT176*VLOOKUP('Données projet'!$B$10,Paramètres!$A$1:$I$89,3,0)*0.475*44/12</f>
        <v>1.4065439072143656E-7</v>
      </c>
      <c r="AX176" s="21">
        <f t="shared" si="166"/>
        <v>29.351209669717765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-1.4897523215040567E-13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324.86930206492627</v>
      </c>
      <c r="BJ176" s="59">
        <f t="shared" si="146"/>
        <v>317.03005098025352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7.3045015216589517</v>
      </c>
      <c r="BQ176" s="21">
        <f>EXP(-LN(2)/25)*BQ175+(1-EXP(-LN(2)/25))/(LN(2)/25)*Calculateur!BL176*Calculateur!BN176*VLOOKUP('Données projet'!$B$11,Paramètres!$A$1:$I$89,3,0)*0.475*44/12</f>
        <v>3.5299087225282793</v>
      </c>
      <c r="BR176" s="21">
        <f>EXP(-LN(2)/2)*BR175+(1-EXP(-LN(2)/2))/(LN(2)/2)*BL176*BO176*VLOOKUP('Données projet'!$B$11,Paramètres!$A$1:$I$89,3,0)*0.475*44/12</f>
        <v>5.7353351253135096E-13</v>
      </c>
      <c r="BS176" s="22">
        <f t="shared" si="169"/>
        <v>10.834410244187804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1468.0313666492473</v>
      </c>
      <c r="S177" s="59">
        <f ca="1">AVERAGE(OFFSET($R$3,0,0,'Données projet'!$E$9+1,1))-AVERAGE(OFFSET($H$3,0,0,'Données projet'!$E$9+1,1))</f>
        <v>635.71275911100679</v>
      </c>
      <c r="T177" s="59">
        <f t="shared" si="142"/>
        <v>281.7776857269169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-5.6843418860808015E-14</v>
      </c>
      <c r="AJ177" s="13">
        <f>AI177*VLOOKUP('Données projet'!$B$10,Paramètres!$A$1:$I$89,3,0)*VLOOKUP('Données projet'!$B$10,Paramètres!$A$1:$I$89,5,0)</f>
        <v>-5.4092197387944907E-14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459.77940917237572</v>
      </c>
      <c r="AO177" s="59">
        <f t="shared" si="144"/>
        <v>290.39826583283588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17.730591138534287</v>
      </c>
      <c r="AV177" s="21">
        <f>EXP(-LN(2)/25)*AV176+(1-EXP(-LN(2)/25))/(LN(2)/25)*Calculateur!AQ177*Calculateur!AS177*VLOOKUP('Données projet'!$B$10,Paramètres!$A$1:$I$89,3,0)*0.475*44/12</f>
        <v>10.957909270038387</v>
      </c>
      <c r="AW177" s="21">
        <f>EXP(-LN(2)/2)*AW176+(1-EXP(-LN(2)/2))/(LN(2)/2)*AQ177*AT177*VLOOKUP('Données projet'!$B$10,Paramètres!$A$1:$I$89,3,0)*0.475*44/12</f>
        <v>9.9457673482790008E-8</v>
      </c>
      <c r="AX177" s="21">
        <f t="shared" si="166"/>
        <v>28.688500508030344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-1.4897523215040567E-13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324.86930206492627</v>
      </c>
      <c r="BJ177" s="59">
        <f t="shared" si="146"/>
        <v>317.03005098025352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7.1612647021252229</v>
      </c>
      <c r="BQ177" s="21">
        <f>EXP(-LN(2)/25)*BQ176+(1-EXP(-LN(2)/25))/(LN(2)/25)*Calculateur!BL177*Calculateur!BN177*VLOOKUP('Données projet'!$B$11,Paramètres!$A$1:$I$89,3,0)*0.475*44/12</f>
        <v>3.4333831828809114</v>
      </c>
      <c r="BR177" s="21">
        <f>EXP(-LN(2)/2)*BR176+(1-EXP(-LN(2)/2))/(LN(2)/2)*BL177*BO177*VLOOKUP('Données projet'!$B$11,Paramètres!$A$1:$I$89,3,0)*0.475*44/12</f>
        <v>4.05549435948658E-13</v>
      </c>
      <c r="BS177" s="22">
        <f t="shared" si="169"/>
        <v>10.594647885006539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1025.6477076892454</v>
      </c>
      <c r="S178" s="59">
        <f ca="1">AVERAGE(OFFSET($R$3,0,0,'Données projet'!$E$9+1,1))-AVERAGE(OFFSET($H$3,0,0,'Données projet'!$E$9+1,1))</f>
        <v>635.71275911100679</v>
      </c>
      <c r="T178" s="59">
        <f t="shared" si="142"/>
        <v>281.7776857269169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-5.6843418860808015E-14</v>
      </c>
      <c r="AJ178" s="13">
        <f>AI178*VLOOKUP('Données projet'!$B$10,Paramètres!$A$1:$I$89,3,0)*VLOOKUP('Données projet'!$B$10,Paramètres!$A$1:$I$89,5,0)</f>
        <v>-5.4092197387944907E-14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459.77940917237572</v>
      </c>
      <c r="AO178" s="59">
        <f t="shared" si="144"/>
        <v>290.39826583283588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17.38290506090037</v>
      </c>
      <c r="AV178" s="21">
        <f>EXP(-LN(2)/25)*AV177+(1-EXP(-LN(2)/25))/(LN(2)/25)*Calculateur!AQ178*Calculateur!AS178*VLOOKUP('Données projet'!$B$10,Paramètres!$A$1:$I$89,3,0)*0.475*44/12</f>
        <v>10.658264664797784</v>
      </c>
      <c r="AW178" s="21">
        <f>EXP(-LN(2)/2)*AW177+(1-EXP(-LN(2)/2))/(LN(2)/2)*AQ178*AT178*VLOOKUP('Données projet'!$B$10,Paramètres!$A$1:$I$89,3,0)*0.475*44/12</f>
        <v>7.0327195360718282E-8</v>
      </c>
      <c r="AX178" s="21">
        <f t="shared" si="166"/>
        <v>28.041169796025351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-1.4897523215040567E-13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324.86930206492627</v>
      </c>
      <c r="BJ178" s="59">
        <f t="shared" si="146"/>
        <v>317.03005098025352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7.0208366692567177</v>
      </c>
      <c r="BQ178" s="21">
        <f>EXP(-LN(2)/25)*BQ177+(1-EXP(-LN(2)/25))/(LN(2)/25)*Calculateur!BL178*Calculateur!BN178*VLOOKUP('Données projet'!$B$11,Paramètres!$A$1:$I$89,3,0)*0.475*44/12</f>
        <v>3.3394971391912582</v>
      </c>
      <c r="BR178" s="21">
        <f>EXP(-LN(2)/2)*BR177+(1-EXP(-LN(2)/2))/(LN(2)/2)*BL178*BO178*VLOOKUP('Données projet'!$B$11,Paramètres!$A$1:$I$89,3,0)*0.475*44/12</f>
        <v>2.8676675626567548E-13</v>
      </c>
      <c r="BS178" s="22">
        <f t="shared" si="169"/>
        <v>10.360333808448262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1037.3201327854931</v>
      </c>
      <c r="S179" s="59">
        <f ca="1">AVERAGE(OFFSET($R$3,0,0,'Données projet'!$E$9+1,1))-AVERAGE(OFFSET($H$3,0,0,'Données projet'!$E$9+1,1))</f>
        <v>635.71275911100679</v>
      </c>
      <c r="T179" s="59">
        <f t="shared" si="142"/>
        <v>281.7776857269169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-5.6843418860808015E-14</v>
      </c>
      <c r="AJ179" s="13">
        <f>AI179*VLOOKUP('Données projet'!$B$10,Paramètres!$A$1:$I$89,3,0)*VLOOKUP('Données projet'!$B$10,Paramètres!$A$1:$I$89,5,0)</f>
        <v>-5.4092197387944907E-14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459.77940917237572</v>
      </c>
      <c r="AO179" s="59">
        <f t="shared" si="144"/>
        <v>290.39826583283588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17.04203689518129</v>
      </c>
      <c r="AV179" s="21">
        <f>EXP(-LN(2)/25)*AV178+(1-EXP(-LN(2)/25))/(LN(2)/25)*Calculateur!AQ179*Calculateur!AS179*VLOOKUP('Données projet'!$B$10,Paramètres!$A$1:$I$89,3,0)*0.475*44/12</f>
        <v>10.366813857045109</v>
      </c>
      <c r="AW179" s="21">
        <f>EXP(-LN(2)/2)*AW178+(1-EXP(-LN(2)/2))/(LN(2)/2)*AQ179*AT179*VLOOKUP('Données projet'!$B$10,Paramètres!$A$1:$I$89,3,0)*0.475*44/12</f>
        <v>4.9728836741395004E-8</v>
      </c>
      <c r="AX179" s="21">
        <f t="shared" si="166"/>
        <v>27.408850801955236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-1.4897523215040567E-13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324.86930206492627</v>
      </c>
      <c r="BJ179" s="59">
        <f t="shared" si="146"/>
        <v>317.03005098025352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6.8831623444601213</v>
      </c>
      <c r="BQ179" s="21">
        <f>EXP(-LN(2)/25)*BQ178+(1-EXP(-LN(2)/25))/(LN(2)/25)*Calculateur!BL179*Calculateur!BN179*VLOOKUP('Données projet'!$B$11,Paramètres!$A$1:$I$89,3,0)*0.475*44/12</f>
        <v>3.2481784143035513</v>
      </c>
      <c r="BR179" s="21">
        <f>EXP(-LN(2)/2)*BR178+(1-EXP(-LN(2)/2))/(LN(2)/2)*BL179*BO179*VLOOKUP('Données projet'!$B$11,Paramètres!$A$1:$I$89,3,0)*0.475*44/12</f>
        <v>2.02774717974329E-13</v>
      </c>
      <c r="BS179" s="22">
        <f t="shared" si="169"/>
        <v>10.131340758763875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1048.9888334111897</v>
      </c>
      <c r="S180" s="59">
        <f ca="1">AVERAGE(OFFSET($R$3,0,0,'Données projet'!$E$9+1,1))-AVERAGE(OFFSET($H$3,0,0,'Données projet'!$E$9+1,1))</f>
        <v>635.71275911100679</v>
      </c>
      <c r="T180" s="59">
        <f t="shared" si="142"/>
        <v>281.7776857269169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-5.6843418860808015E-14</v>
      </c>
      <c r="AJ180" s="13">
        <f>AI180*VLOOKUP('Données projet'!$B$10,Paramètres!$A$1:$I$89,3,0)*VLOOKUP('Données projet'!$B$10,Paramètres!$A$1:$I$89,5,0)</f>
        <v>-5.4092197387944907E-14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459.77940917237572</v>
      </c>
      <c r="AO180" s="59">
        <f t="shared" si="144"/>
        <v>290.39826583283588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16.707852946282909</v>
      </c>
      <c r="AV180" s="21">
        <f>EXP(-LN(2)/25)*AV179+(1-EXP(-LN(2)/25))/(LN(2)/25)*Calculateur!AQ180*Calculateur!AS180*VLOOKUP('Données projet'!$B$10,Paramètres!$A$1:$I$89,3,0)*0.475*44/12</f>
        <v>10.083332786957163</v>
      </c>
      <c r="AW180" s="21">
        <f>EXP(-LN(2)/2)*AW179+(1-EXP(-LN(2)/2))/(LN(2)/2)*AQ180*AT180*VLOOKUP('Données projet'!$B$10,Paramètres!$A$1:$I$89,3,0)*0.475*44/12</f>
        <v>3.5163597680359141E-8</v>
      </c>
      <c r="AX180" s="21">
        <f t="shared" si="166"/>
        <v>26.791185768403668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-1.4897523215040567E-13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324.86930206492627</v>
      </c>
      <c r="BJ180" s="59">
        <f t="shared" si="146"/>
        <v>317.03005098025352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6.7481877291997394</v>
      </c>
      <c r="BQ180" s="21">
        <f>EXP(-LN(2)/25)*BQ179+(1-EXP(-LN(2)/25))/(LN(2)/25)*Calculateur!BL180*Calculateur!BN180*VLOOKUP('Données projet'!$B$11,Paramètres!$A$1:$I$89,3,0)*0.475*44/12</f>
        <v>3.1593568047501415</v>
      </c>
      <c r="BR180" s="21">
        <f>EXP(-LN(2)/2)*BR179+(1-EXP(-LN(2)/2))/(LN(2)/2)*BL180*BO180*VLOOKUP('Données projet'!$B$11,Paramètres!$A$1:$I$89,3,0)*0.475*44/12</f>
        <v>1.4338337813283774E-13</v>
      </c>
      <c r="BS180" s="22">
        <f t="shared" si="169"/>
        <v>9.9075445339500252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810.79455072925271</v>
      </c>
      <c r="S181" s="59">
        <f ca="1">AVERAGE(OFFSET($R$3,0,0,'Données projet'!$E$9+1,1))-AVERAGE(OFFSET($H$3,0,0,'Données projet'!$E$9+1,1))</f>
        <v>635.71275911100679</v>
      </c>
      <c r="T181" s="59">
        <f t="shared" si="142"/>
        <v>281.7776857269169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-5.6843418860808015E-14</v>
      </c>
      <c r="AJ181" s="13">
        <f>AI181*VLOOKUP('Données projet'!$B$10,Paramètres!$A$1:$I$89,3,0)*VLOOKUP('Données projet'!$B$10,Paramètres!$A$1:$I$89,5,0)</f>
        <v>-5.4092197387944907E-14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459.77940917237572</v>
      </c>
      <c r="AO181" s="59">
        <f t="shared" si="144"/>
        <v>290.39826583283588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16.380222140790341</v>
      </c>
      <c r="AV181" s="21">
        <f>EXP(-LN(2)/25)*AV180+(1-EXP(-LN(2)/25))/(LN(2)/25)*Calculateur!AQ181*Calculateur!AS181*VLOOKUP('Données projet'!$B$10,Paramètres!$A$1:$I$89,3,0)*0.475*44/12</f>
        <v>9.8076035216383932</v>
      </c>
      <c r="AW181" s="21">
        <f>EXP(-LN(2)/2)*AW180+(1-EXP(-LN(2)/2))/(LN(2)/2)*AQ181*AT181*VLOOKUP('Données projet'!$B$10,Paramètres!$A$1:$I$89,3,0)*0.475*44/12</f>
        <v>2.4864418370697502E-8</v>
      </c>
      <c r="AX181" s="21">
        <f t="shared" si="166"/>
        <v>26.187825687293156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-1.4897523215040567E-13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324.86930206492627</v>
      </c>
      <c r="BJ181" s="59">
        <f t="shared" si="146"/>
        <v>317.03005098025352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6.615859883818227</v>
      </c>
      <c r="BQ181" s="21">
        <f>EXP(-LN(2)/25)*BQ180+(1-EXP(-LN(2)/25))/(LN(2)/25)*Calculateur!BL181*Calculateur!BN181*VLOOKUP('Données projet'!$B$11,Paramètres!$A$1:$I$89,3,0)*0.475*44/12</f>
        <v>3.0729640267808951</v>
      </c>
      <c r="BR181" s="21">
        <f>EXP(-LN(2)/2)*BR180+(1-EXP(-LN(2)/2))/(LN(2)/2)*BL181*BO181*VLOOKUP('Données projet'!$B$11,Paramètres!$A$1:$I$89,3,0)*0.475*44/12</f>
        <v>1.013873589871645E-13</v>
      </c>
      <c r="BS181" s="22">
        <f t="shared" si="169"/>
        <v>9.6888239105992238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817.99425539682284</v>
      </c>
      <c r="S182" s="59">
        <f ca="1">AVERAGE(OFFSET($R$3,0,0,'Données projet'!$E$9+1,1))-AVERAGE(OFFSET($H$3,0,0,'Données projet'!$E$9+1,1))</f>
        <v>635.71275911100679</v>
      </c>
      <c r="T182" s="59">
        <f t="shared" si="142"/>
        <v>281.7776857269169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-5.6843418860808015E-14</v>
      </c>
      <c r="AJ182" s="13">
        <f>AI182*VLOOKUP('Données projet'!$B$10,Paramètres!$A$1:$I$89,3,0)*VLOOKUP('Données projet'!$B$10,Paramètres!$A$1:$I$89,5,0)</f>
        <v>-5.4092197387944907E-14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459.77940917237572</v>
      </c>
      <c r="AO182" s="59">
        <f t="shared" si="144"/>
        <v>290.39826583283588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16.059015975558424</v>
      </c>
      <c r="AV182" s="21">
        <f>EXP(-LN(2)/25)*AV181+(1-EXP(-LN(2)/25))/(LN(2)/25)*Calculateur!AQ182*Calculateur!AS182*VLOOKUP('Données projet'!$B$10,Paramètres!$A$1:$I$89,3,0)*0.475*44/12</f>
        <v>9.539414087579738</v>
      </c>
      <c r="AW182" s="21">
        <f>EXP(-LN(2)/2)*AW181+(1-EXP(-LN(2)/2))/(LN(2)/2)*AQ182*AT182*VLOOKUP('Données projet'!$B$10,Paramètres!$A$1:$I$89,3,0)*0.475*44/12</f>
        <v>1.7581798840179571E-8</v>
      </c>
      <c r="AX182" s="21">
        <f t="shared" si="166"/>
        <v>25.598430080719957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-1.4897523215040567E-13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324.86930206492627</v>
      </c>
      <c r="BJ182" s="59">
        <f t="shared" si="146"/>
        <v>317.03005098025352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6.4861269067726299</v>
      </c>
      <c r="BQ182" s="21">
        <f>EXP(-LN(2)/25)*BQ181+(1-EXP(-LN(2)/25))/(LN(2)/25)*Calculateur!BL182*Calculateur!BN182*VLOOKUP('Données projet'!$B$11,Paramètres!$A$1:$I$89,3,0)*0.475*44/12</f>
        <v>2.9889336638684165</v>
      </c>
      <c r="BR182" s="21">
        <f>EXP(-LN(2)/2)*BR181+(1-EXP(-LN(2)/2))/(LN(2)/2)*BL182*BO182*VLOOKUP('Données projet'!$B$11,Paramètres!$A$1:$I$89,3,0)*0.475*44/12</f>
        <v>7.169168906641887E-14</v>
      </c>
      <c r="BS182" s="22">
        <f t="shared" si="169"/>
        <v>9.4750605706411175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825.19187883242989</v>
      </c>
      <c r="S183" s="59">
        <f ca="1">AVERAGE(OFFSET($R$3,0,0,'Données projet'!$E$9+1,1))-AVERAGE(OFFSET($H$3,0,0,'Données projet'!$E$9+1,1))</f>
        <v>635.71275911100679</v>
      </c>
      <c r="T183" s="59">
        <f t="shared" si="142"/>
        <v>281.7776857269169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-5.6843418860808015E-14</v>
      </c>
      <c r="AJ183" s="13">
        <f>AI183*VLOOKUP('Données projet'!$B$10,Paramètres!$A$1:$I$89,3,0)*VLOOKUP('Données projet'!$B$10,Paramètres!$A$1:$I$89,5,0)</f>
        <v>-5.4092197387944907E-14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459.77940917237572</v>
      </c>
      <c r="AO183" s="59">
        <f t="shared" si="144"/>
        <v>290.39826583283588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15.744108467310289</v>
      </c>
      <c r="AV183" s="21">
        <f>EXP(-LN(2)/25)*AV182+(1-EXP(-LN(2)/25))/(LN(2)/25)*Calculateur!AQ183*Calculateur!AS183*VLOOKUP('Données projet'!$B$10,Paramètres!$A$1:$I$89,3,0)*0.475*44/12</f>
        <v>9.2785583076988853</v>
      </c>
      <c r="AW183" s="21">
        <f>EXP(-LN(2)/2)*AW182+(1-EXP(-LN(2)/2))/(LN(2)/2)*AQ183*AT183*VLOOKUP('Données projet'!$B$10,Paramètres!$A$1:$I$89,3,0)*0.475*44/12</f>
        <v>1.2432209185348751E-8</v>
      </c>
      <c r="AX183" s="21">
        <f t="shared" si="166"/>
        <v>25.022666787441384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-1.4897523215040567E-13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324.86930206492627</v>
      </c>
      <c r="BJ183" s="59">
        <f t="shared" si="146"/>
        <v>317.03005098025352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6.358937914277595</v>
      </c>
      <c r="BQ183" s="21">
        <f>EXP(-LN(2)/25)*BQ182+(1-EXP(-LN(2)/25))/(LN(2)/25)*Calculateur!BL183*Calculateur!BN183*VLOOKUP('Données projet'!$B$11,Paramètres!$A$1:$I$89,3,0)*0.475*44/12</f>
        <v>2.9072011156487445</v>
      </c>
      <c r="BR183" s="21">
        <f>EXP(-LN(2)/2)*BR182+(1-EXP(-LN(2)/2))/(LN(2)/2)*BL183*BO183*VLOOKUP('Données projet'!$B$11,Paramètres!$A$1:$I$89,3,0)*0.475*44/12</f>
        <v>5.069367949358225E-14</v>
      </c>
      <c r="BS183" s="22">
        <f t="shared" si="169"/>
        <v>9.266139029926391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662.52947757666561</v>
      </c>
      <c r="S184" s="59">
        <f ca="1">AVERAGE(OFFSET($R$3,0,0,'Données projet'!$E$9+1,1))-AVERAGE(OFFSET($H$3,0,0,'Données projet'!$E$9+1,1))</f>
        <v>635.71275911100679</v>
      </c>
      <c r="T184" s="59">
        <f t="shared" si="142"/>
        <v>281.7776857269169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-5.6843418860808015E-14</v>
      </c>
      <c r="AJ184" s="13">
        <f>AI184*VLOOKUP('Données projet'!$B$10,Paramètres!$A$1:$I$89,3,0)*VLOOKUP('Données projet'!$B$10,Paramètres!$A$1:$I$89,5,0)</f>
        <v>-5.4092197387944907E-14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459.77940917237572</v>
      </c>
      <c r="AO184" s="59">
        <f t="shared" si="144"/>
        <v>290.39826583283588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15.435376103224286</v>
      </c>
      <c r="AV184" s="21">
        <f>EXP(-LN(2)/25)*AV183+(1-EXP(-LN(2)/25))/(LN(2)/25)*Calculateur!AQ184*Calculateur!AS184*VLOOKUP('Données projet'!$B$10,Paramètres!$A$1:$I$89,3,0)*0.475*44/12</f>
        <v>9.0248356428366847</v>
      </c>
      <c r="AW184" s="21">
        <f>EXP(-LN(2)/2)*AW183+(1-EXP(-LN(2)/2))/(LN(2)/2)*AQ184*AT184*VLOOKUP('Données projet'!$B$10,Paramètres!$A$1:$I$89,3,0)*0.475*44/12</f>
        <v>8.7908994200897853E-9</v>
      </c>
      <c r="AX184" s="21">
        <f t="shared" si="166"/>
        <v>24.460211754851869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-1.4897523215040567E-13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324.86930206492627</v>
      </c>
      <c r="BJ184" s="59">
        <f t="shared" si="146"/>
        <v>317.03005098025352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6.2342430203477619</v>
      </c>
      <c r="BQ184" s="21">
        <f>EXP(-LN(2)/25)*BQ183+(1-EXP(-LN(2)/25))/(LN(2)/25)*Calculateur!BL184*Calculateur!BN184*VLOOKUP('Données projet'!$B$11,Paramètres!$A$1:$I$89,3,0)*0.475*44/12</f>
        <v>2.8277035482582673</v>
      </c>
      <c r="BR184" s="21">
        <f>EXP(-LN(2)/2)*BR183+(1-EXP(-LN(2)/2))/(LN(2)/2)*BL184*BO184*VLOOKUP('Données projet'!$B$11,Paramètres!$A$1:$I$89,3,0)*0.475*44/12</f>
        <v>3.5845844533209435E-14</v>
      </c>
      <c r="BS184" s="22">
        <f t="shared" si="169"/>
        <v>9.0619465686060643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666.95278829809979</v>
      </c>
      <c r="S185" s="59">
        <f ca="1">AVERAGE(OFFSET($R$3,0,0,'Données projet'!$E$9+1,1))-AVERAGE(OFFSET($H$3,0,0,'Données projet'!$E$9+1,1))</f>
        <v>635.71275911100679</v>
      </c>
      <c r="T185" s="59">
        <f t="shared" si="142"/>
        <v>281.7776857269169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-5.6843418860808015E-14</v>
      </c>
      <c r="AJ185" s="13">
        <f>AI185*VLOOKUP('Données projet'!$B$10,Paramètres!$A$1:$I$89,3,0)*VLOOKUP('Données projet'!$B$10,Paramètres!$A$1:$I$89,5,0)</f>
        <v>-5.4092197387944907E-14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459.77940917237572</v>
      </c>
      <c r="AO185" s="59">
        <f t="shared" si="144"/>
        <v>290.39826583283588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15.132697792489861</v>
      </c>
      <c r="AV185" s="21">
        <f>EXP(-LN(2)/25)*AV184+(1-EXP(-LN(2)/25))/(LN(2)/25)*Calculateur!AQ185*Calculateur!AS185*VLOOKUP('Données projet'!$B$10,Paramètres!$A$1:$I$89,3,0)*0.475*44/12</f>
        <v>8.7780510375878364</v>
      </c>
      <c r="AW185" s="21">
        <f>EXP(-LN(2)/2)*AW184+(1-EXP(-LN(2)/2))/(LN(2)/2)*AQ185*AT185*VLOOKUP('Données projet'!$B$10,Paramètres!$A$1:$I$89,3,0)*0.475*44/12</f>
        <v>6.2161045926743755E-9</v>
      </c>
      <c r="AX185" s="21">
        <f t="shared" si="166"/>
        <v>23.910748836293802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-1.4897523215040567E-13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324.86930206492627</v>
      </c>
      <c r="BJ185" s="59">
        <f t="shared" si="146"/>
        <v>317.03005098025352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6.1119933172315175</v>
      </c>
      <c r="BQ185" s="21">
        <f>EXP(-LN(2)/25)*BQ184+(1-EXP(-LN(2)/25))/(LN(2)/25)*Calculateur!BL185*Calculateur!BN185*VLOOKUP('Données projet'!$B$11,Paramètres!$A$1:$I$89,3,0)*0.475*44/12</f>
        <v>2.7503798460286784</v>
      </c>
      <c r="BR185" s="21">
        <f>EXP(-LN(2)/2)*BR184+(1-EXP(-LN(2)/2))/(LN(2)/2)*BL185*BO185*VLOOKUP('Données projet'!$B$11,Paramètres!$A$1:$I$89,3,0)*0.475*44/12</f>
        <v>2.5346839746791125E-14</v>
      </c>
      <c r="BS185" s="22">
        <f t="shared" si="169"/>
        <v>8.8623731632602212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671.37495775152649</v>
      </c>
      <c r="S186" s="59">
        <f ca="1">AVERAGE(OFFSET($R$3,0,0,'Données projet'!$E$9+1,1))-AVERAGE(OFFSET($H$3,0,0,'Données projet'!$E$9+1,1))</f>
        <v>635.71275911100679</v>
      </c>
      <c r="T186" s="59">
        <f t="shared" si="142"/>
        <v>281.7776857269169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-5.6843418860808015E-14</v>
      </c>
      <c r="AJ186" s="13">
        <f>AI186*VLOOKUP('Données projet'!$B$10,Paramètres!$A$1:$I$89,3,0)*VLOOKUP('Données projet'!$B$10,Paramètres!$A$1:$I$89,5,0)</f>
        <v>-5.4092197387944907E-14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459.77940917237572</v>
      </c>
      <c r="AO186" s="59">
        <f t="shared" si="144"/>
        <v>290.39826583283588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14.835954818813399</v>
      </c>
      <c r="AV186" s="21">
        <f>EXP(-LN(2)/25)*AV185+(1-EXP(-LN(2)/25))/(LN(2)/25)*Calculateur!AQ186*Calculateur!AS186*VLOOKUP('Données projet'!$B$10,Paramètres!$A$1:$I$89,3,0)*0.475*44/12</f>
        <v>8.5380147703473561</v>
      </c>
      <c r="AW186" s="21">
        <f>EXP(-LN(2)/2)*AW185+(1-EXP(-LN(2)/2))/(LN(2)/2)*AQ186*AT186*VLOOKUP('Données projet'!$B$10,Paramètres!$A$1:$I$89,3,0)*0.475*44/12</f>
        <v>4.3954497100448926E-9</v>
      </c>
      <c r="AX186" s="21">
        <f t="shared" si="166"/>
        <v>23.373969593556204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-1.4897523215040567E-13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324.86930206492627</v>
      </c>
      <c r="BJ186" s="59">
        <f t="shared" si="146"/>
        <v>317.03005098025352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5.9921408562284268</v>
      </c>
      <c r="BQ186" s="21">
        <f>EXP(-LN(2)/25)*BQ185+(1-EXP(-LN(2)/25))/(LN(2)/25)*Calculateur!BL186*Calculateur!BN186*VLOOKUP('Données projet'!$B$11,Paramètres!$A$1:$I$89,3,0)*0.475*44/12</f>
        <v>2.6751705645028343</v>
      </c>
      <c r="BR186" s="21">
        <f>EXP(-LN(2)/2)*BR185+(1-EXP(-LN(2)/2))/(LN(2)/2)*BL186*BO186*VLOOKUP('Données projet'!$B$11,Paramètres!$A$1:$I$89,3,0)*0.475*44/12</f>
        <v>1.7922922266604718E-14</v>
      </c>
      <c r="BS186" s="22">
        <f t="shared" si="169"/>
        <v>8.6673114207312789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293.33333333334951</v>
      </c>
      <c r="S187" s="59">
        <f ca="1">AVERAGE(OFFSET($R$3,0,0,'Données projet'!$E$9+1,1))-AVERAGE(OFFSET($H$3,0,0,'Données projet'!$E$9+1,1))</f>
        <v>635.71275911100679</v>
      </c>
      <c r="T187" s="59">
        <f t="shared" si="142"/>
        <v>281.7776857269169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-5.6843418860808015E-14</v>
      </c>
      <c r="AJ187" s="13">
        <f>AI187*VLOOKUP('Données projet'!$B$10,Paramètres!$A$1:$I$89,3,0)*VLOOKUP('Données projet'!$B$10,Paramètres!$A$1:$I$89,5,0)</f>
        <v>-5.4092197387944907E-14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459.77940917237572</v>
      </c>
      <c r="AO187" s="59">
        <f t="shared" si="144"/>
        <v>290.39826583283588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14.545030793855389</v>
      </c>
      <c r="AV187" s="21">
        <f>EXP(-LN(2)/25)*AV186+(1-EXP(-LN(2)/25))/(LN(2)/25)*Calculateur!AQ187*Calculateur!AS187*VLOOKUP('Données projet'!$B$10,Paramètres!$A$1:$I$89,3,0)*0.475*44/12</f>
        <v>8.304542307457524</v>
      </c>
      <c r="AW187" s="21">
        <f>EXP(-LN(2)/2)*AW186+(1-EXP(-LN(2)/2))/(LN(2)/2)*AQ187*AT187*VLOOKUP('Données projet'!$B$10,Paramètres!$A$1:$I$89,3,0)*0.475*44/12</f>
        <v>3.1080522963371877E-9</v>
      </c>
      <c r="AX187" s="21">
        <f t="shared" si="166"/>
        <v>22.849573104420966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-1.4897523215040567E-13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324.86930206492627</v>
      </c>
      <c r="BJ187" s="59">
        <f t="shared" si="146"/>
        <v>317.03005098025352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5.8746386288828241</v>
      </c>
      <c r="BQ187" s="21">
        <f>EXP(-LN(2)/25)*BQ186+(1-EXP(-LN(2)/25))/(LN(2)/25)*Calculateur!BL187*Calculateur!BN187*VLOOKUP('Données projet'!$B$11,Paramètres!$A$1:$I$89,3,0)*0.475*44/12</f>
        <v>2.6020178847353983</v>
      </c>
      <c r="BR187" s="21">
        <f>EXP(-LN(2)/2)*BR186+(1-EXP(-LN(2)/2))/(LN(2)/2)*BL187*BO187*VLOOKUP('Données projet'!$B$11,Paramètres!$A$1:$I$89,3,0)*0.475*44/12</f>
        <v>1.2673419873395563E-14</v>
      </c>
      <c r="BS187" s="22">
        <f t="shared" si="169"/>
        <v>8.4766565136182344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293.33333333334951</v>
      </c>
      <c r="S188" s="59">
        <f ca="1">AVERAGE(OFFSET($R$3,0,0,'Données projet'!$E$9+1,1))-AVERAGE(OFFSET($H$3,0,0,'Données projet'!$E$9+1,1))</f>
        <v>635.71275911100679</v>
      </c>
      <c r="T188" s="59">
        <f t="shared" si="142"/>
        <v>281.7776857269169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-5.6843418860808015E-14</v>
      </c>
      <c r="AJ188" s="13">
        <f>AI188*VLOOKUP('Données projet'!$B$10,Paramètres!$A$1:$I$89,3,0)*VLOOKUP('Données projet'!$B$10,Paramètres!$A$1:$I$89,5,0)</f>
        <v>-5.4092197387944907E-14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459.77940917237572</v>
      </c>
      <c r="AO188" s="59">
        <f t="shared" si="144"/>
        <v>290.39826583283588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14.259811611580671</v>
      </c>
      <c r="AV188" s="21">
        <f>EXP(-LN(2)/25)*AV187+(1-EXP(-LN(2)/25))/(LN(2)/25)*Calculateur!AQ188*Calculateur!AS188*VLOOKUP('Données projet'!$B$10,Paramètres!$A$1:$I$89,3,0)*0.475*44/12</f>
        <v>8.0774541613431978</v>
      </c>
      <c r="AW188" s="21">
        <f>EXP(-LN(2)/2)*AW187+(1-EXP(-LN(2)/2))/(LN(2)/2)*AQ188*AT188*VLOOKUP('Données projet'!$B$10,Paramètres!$A$1:$I$89,3,0)*0.475*44/12</f>
        <v>2.1977248550224463E-9</v>
      </c>
      <c r="AX188" s="21">
        <f t="shared" si="166"/>
        <v>22.337265775121597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-1.4897523215040567E-13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324.86930206492627</v>
      </c>
      <c r="BJ188" s="59">
        <f t="shared" si="146"/>
        <v>317.03005098025352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5.7594405485461859</v>
      </c>
      <c r="BQ188" s="21">
        <f>EXP(-LN(2)/25)*BQ187+(1-EXP(-LN(2)/25))/(LN(2)/25)*Calculateur!BL188*Calculateur!BN188*VLOOKUP('Données projet'!$B$11,Paramètres!$A$1:$I$89,3,0)*0.475*44/12</f>
        <v>2.5308655688431352</v>
      </c>
      <c r="BR188" s="21">
        <f>EXP(-LN(2)/2)*BR187+(1-EXP(-LN(2)/2))/(LN(2)/2)*BL188*BO188*VLOOKUP('Données projet'!$B$11,Paramètres!$A$1:$I$89,3,0)*0.475*44/12</f>
        <v>8.9614611333023588E-15</v>
      </c>
      <c r="BS188" s="22">
        <f t="shared" si="169"/>
        <v>8.2903061173893295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293.33333333334951</v>
      </c>
      <c r="S189" s="59">
        <f ca="1">AVERAGE(OFFSET($R$3,0,0,'Données projet'!$E$9+1,1))-AVERAGE(OFFSET($H$3,0,0,'Données projet'!$E$9+1,1))</f>
        <v>635.71275911100679</v>
      </c>
      <c r="T189" s="59">
        <f t="shared" si="142"/>
        <v>281.7776857269169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-5.6843418860808015E-14</v>
      </c>
      <c r="AJ189" s="13">
        <f>AI189*VLOOKUP('Données projet'!$B$10,Paramètres!$A$1:$I$89,3,0)*VLOOKUP('Données projet'!$B$10,Paramètres!$A$1:$I$89,5,0)</f>
        <v>-5.4092197387944907E-14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459.77940917237572</v>
      </c>
      <c r="AO189" s="59">
        <f t="shared" si="144"/>
        <v>290.39826583283588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13.980185403503839</v>
      </c>
      <c r="AV189" s="21">
        <f>EXP(-LN(2)/25)*AV188+(1-EXP(-LN(2)/25))/(LN(2)/25)*Calculateur!AQ189*Calculateur!AS189*VLOOKUP('Données projet'!$B$10,Paramètres!$A$1:$I$89,3,0)*0.475*44/12</f>
        <v>7.8565757525264148</v>
      </c>
      <c r="AW189" s="21">
        <f>EXP(-LN(2)/2)*AW188+(1-EXP(-LN(2)/2))/(LN(2)/2)*AQ189*AT189*VLOOKUP('Données projet'!$B$10,Paramètres!$A$1:$I$89,3,0)*0.475*44/12</f>
        <v>1.5540261481685939E-9</v>
      </c>
      <c r="AX189" s="21">
        <f t="shared" si="166"/>
        <v>21.836761157584277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-1.4897523215040567E-13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324.86930206492627</v>
      </c>
      <c r="BJ189" s="59">
        <f t="shared" si="146"/>
        <v>317.03005098025352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5.6465014323010587</v>
      </c>
      <c r="BQ189" s="21">
        <f>EXP(-LN(2)/25)*BQ188+(1-EXP(-LN(2)/25))/(LN(2)/25)*Calculateur!BL189*Calculateur!BN189*VLOOKUP('Données projet'!$B$11,Paramètres!$A$1:$I$89,3,0)*0.475*44/12</f>
        <v>2.4616589167706837</v>
      </c>
      <c r="BR189" s="21">
        <f>EXP(-LN(2)/2)*BR188+(1-EXP(-LN(2)/2))/(LN(2)/2)*BL189*BO189*VLOOKUP('Données projet'!$B$11,Paramètres!$A$1:$I$89,3,0)*0.475*44/12</f>
        <v>6.3367099366977813E-15</v>
      </c>
      <c r="BS189" s="22">
        <f t="shared" si="169"/>
        <v>8.1081603490717491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293.33333333334951</v>
      </c>
      <c r="S190" s="59">
        <f ca="1">AVERAGE(OFFSET($R$3,0,0,'Données projet'!$E$9+1,1))-AVERAGE(OFFSET($H$3,0,0,'Données projet'!$E$9+1,1))</f>
        <v>635.71275911100679</v>
      </c>
      <c r="T190" s="59">
        <f t="shared" si="142"/>
        <v>281.7776857269169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-5.6843418860808015E-14</v>
      </c>
      <c r="AJ190" s="13">
        <f>AI190*VLOOKUP('Données projet'!$B$10,Paramètres!$A$1:$I$89,3,0)*VLOOKUP('Données projet'!$B$10,Paramètres!$A$1:$I$89,5,0)</f>
        <v>-5.4092197387944907E-14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459.77940917237572</v>
      </c>
      <c r="AO190" s="59">
        <f t="shared" si="144"/>
        <v>290.39826583283588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13.706042494812246</v>
      </c>
      <c r="AV190" s="21">
        <f>EXP(-LN(2)/25)*AV189+(1-EXP(-LN(2)/25))/(LN(2)/25)*Calculateur!AQ190*Calculateur!AS190*VLOOKUP('Données projet'!$B$10,Paramètres!$A$1:$I$89,3,0)*0.475*44/12</f>
        <v>7.6417372754142177</v>
      </c>
      <c r="AW190" s="21">
        <f>EXP(-LN(2)/2)*AW189+(1-EXP(-LN(2)/2))/(LN(2)/2)*AQ190*AT190*VLOOKUP('Données projet'!$B$10,Paramètres!$A$1:$I$89,3,0)*0.475*44/12</f>
        <v>1.0988624275112232E-9</v>
      </c>
      <c r="AX190" s="21">
        <f t="shared" si="166"/>
        <v>21.347779771325325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-1.4897523215040567E-13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324.86930206492627</v>
      </c>
      <c r="BJ190" s="59">
        <f t="shared" si="146"/>
        <v>317.03005098025352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5.5357769832394395</v>
      </c>
      <c r="BQ190" s="21">
        <f>EXP(-LN(2)/25)*BQ189+(1-EXP(-LN(2)/25))/(LN(2)/25)*Calculateur!BL190*Calculateur!BN190*VLOOKUP('Données projet'!$B$11,Paramètres!$A$1:$I$89,3,0)*0.475*44/12</f>
        <v>2.3943447242385729</v>
      </c>
      <c r="BR190" s="21">
        <f>EXP(-LN(2)/2)*BR189+(1-EXP(-LN(2)/2))/(LN(2)/2)*BL190*BO190*VLOOKUP('Données projet'!$B$11,Paramètres!$A$1:$I$89,3,0)*0.475*44/12</f>
        <v>4.4807305666511794E-15</v>
      </c>
      <c r="BS190" s="22">
        <f t="shared" si="169"/>
        <v>7.9301217074780164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293.33333333334951</v>
      </c>
      <c r="S191" s="59">
        <f ca="1">AVERAGE(OFFSET($R$3,0,0,'Données projet'!$E$9+1,1))-AVERAGE(OFFSET($H$3,0,0,'Données projet'!$E$9+1,1))</f>
        <v>635.71275911100679</v>
      </c>
      <c r="T191" s="59">
        <f t="shared" si="142"/>
        <v>281.7776857269169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-5.6843418860808015E-14</v>
      </c>
      <c r="AJ191" s="13">
        <f>AI191*VLOOKUP('Données projet'!$B$10,Paramètres!$A$1:$I$89,3,0)*VLOOKUP('Données projet'!$B$10,Paramètres!$A$1:$I$89,5,0)</f>
        <v>-5.4092197387944907E-14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459.77940917237572</v>
      </c>
      <c r="AO191" s="59">
        <f t="shared" si="144"/>
        <v>290.39826583283588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13.437275361349432</v>
      </c>
      <c r="AV191" s="21">
        <f>EXP(-LN(2)/25)*AV190+(1-EXP(-LN(2)/25))/(LN(2)/25)*Calculateur!AQ191*Calculateur!AS191*VLOOKUP('Données projet'!$B$10,Paramètres!$A$1:$I$89,3,0)*0.475*44/12</f>
        <v>7.4327735677565183</v>
      </c>
      <c r="AW191" s="21">
        <f>EXP(-LN(2)/2)*AW190+(1-EXP(-LN(2)/2))/(LN(2)/2)*AQ191*AT191*VLOOKUP('Données projet'!$B$10,Paramètres!$A$1:$I$89,3,0)*0.475*44/12</f>
        <v>7.7701307408429693E-10</v>
      </c>
      <c r="AX191" s="21">
        <f t="shared" si="166"/>
        <v>20.870048929882962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-1.4897523215040567E-13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324.86930206492627</v>
      </c>
      <c r="BJ191" s="59">
        <f t="shared" si="146"/>
        <v>317.03005098025352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5.4272237730886728</v>
      </c>
      <c r="BQ191" s="21">
        <f>EXP(-LN(2)/25)*BQ190+(1-EXP(-LN(2)/25))/(LN(2)/25)*Calculateur!BL191*Calculateur!BN191*VLOOKUP('Données projet'!$B$11,Paramètres!$A$1:$I$89,3,0)*0.475*44/12</f>
        <v>2.3288712418411524</v>
      </c>
      <c r="BR191" s="21">
        <f>EXP(-LN(2)/2)*BR190+(1-EXP(-LN(2)/2))/(LN(2)/2)*BL191*BO191*VLOOKUP('Données projet'!$B$11,Paramètres!$A$1:$I$89,3,0)*0.475*44/12</f>
        <v>3.1683549683488907E-15</v>
      </c>
      <c r="BS191" s="22">
        <f t="shared" si="169"/>
        <v>7.7560950149298282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293.33333333334951</v>
      </c>
      <c r="S192" s="59">
        <f ca="1">AVERAGE(OFFSET($R$3,0,0,'Données projet'!$E$9+1,1))-AVERAGE(OFFSET($H$3,0,0,'Données projet'!$E$9+1,1))</f>
        <v>635.71275911100679</v>
      </c>
      <c r="T192" s="59">
        <f t="shared" si="142"/>
        <v>281.7776857269169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-5.6843418860808015E-14</v>
      </c>
      <c r="AJ192" s="13">
        <f>AI192*VLOOKUP('Données projet'!$B$10,Paramètres!$A$1:$I$89,3,0)*VLOOKUP('Données projet'!$B$10,Paramètres!$A$1:$I$89,5,0)</f>
        <v>-5.4092197387944907E-14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459.77940917237572</v>
      </c>
      <c r="AO192" s="59">
        <f t="shared" si="144"/>
        <v>290.39826583283588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13.17377858744206</v>
      </c>
      <c r="AV192" s="21">
        <f>EXP(-LN(2)/25)*AV191+(1-EXP(-LN(2)/25))/(LN(2)/25)*Calculateur!AQ192*Calculateur!AS192*VLOOKUP('Données projet'!$B$10,Paramètres!$A$1:$I$89,3,0)*0.475*44/12</f>
        <v>7.2295239836736425</v>
      </c>
      <c r="AW192" s="21">
        <f>EXP(-LN(2)/2)*AW191+(1-EXP(-LN(2)/2))/(LN(2)/2)*AQ192*AT192*VLOOKUP('Données projet'!$B$10,Paramètres!$A$1:$I$89,3,0)*0.475*44/12</f>
        <v>5.4943121375561158E-10</v>
      </c>
      <c r="AX192" s="21">
        <f t="shared" si="166"/>
        <v>20.403302571665133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-1.4897523215040567E-13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324.86930206492627</v>
      </c>
      <c r="BJ192" s="59">
        <f t="shared" si="146"/>
        <v>317.03005098025352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5.3207992251780425</v>
      </c>
      <c r="BQ192" s="21">
        <f>EXP(-LN(2)/25)*BQ191+(1-EXP(-LN(2)/25))/(LN(2)/25)*Calculateur!BL192*Calculateur!BN192*VLOOKUP('Données projet'!$B$11,Paramètres!$A$1:$I$89,3,0)*0.475*44/12</f>
        <v>2.2651881352629903</v>
      </c>
      <c r="BR192" s="21">
        <f>EXP(-LN(2)/2)*BR191+(1-EXP(-LN(2)/2))/(LN(2)/2)*BL192*BO192*VLOOKUP('Données projet'!$B$11,Paramètres!$A$1:$I$89,3,0)*0.475*44/12</f>
        <v>2.2403652833255897E-15</v>
      </c>
      <c r="BS192" s="22">
        <f t="shared" si="169"/>
        <v>7.5859873604410355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293.33333333334951</v>
      </c>
      <c r="S193" s="59">
        <f ca="1">AVERAGE(OFFSET($R$3,0,0,'Données projet'!$E$9+1,1))-AVERAGE(OFFSET($H$3,0,0,'Données projet'!$E$9+1,1))</f>
        <v>635.71275911100679</v>
      </c>
      <c r="T193" s="59">
        <f t="shared" si="142"/>
        <v>281.7776857269169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-5.6843418860808015E-14</v>
      </c>
      <c r="AJ193" s="13">
        <f>AI193*VLOOKUP('Données projet'!$B$10,Paramètres!$A$1:$I$89,3,0)*VLOOKUP('Données projet'!$B$10,Paramètres!$A$1:$I$89,5,0)</f>
        <v>-5.4092197387944907E-14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459.77940917237572</v>
      </c>
      <c r="AO193" s="59">
        <f t="shared" si="144"/>
        <v>290.39826583283588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12.915448824553849</v>
      </c>
      <c r="AV193" s="21">
        <f>EXP(-LN(2)/25)*AV192+(1-EXP(-LN(2)/25))/(LN(2)/25)*Calculateur!AQ193*Calculateur!AS193*VLOOKUP('Données projet'!$B$10,Paramètres!$A$1:$I$89,3,0)*0.475*44/12</f>
        <v>7.0318322701559435</v>
      </c>
      <c r="AW193" s="21">
        <f>EXP(-LN(2)/2)*AW192+(1-EXP(-LN(2)/2))/(LN(2)/2)*AQ193*AT193*VLOOKUP('Données projet'!$B$10,Paramètres!$A$1:$I$89,3,0)*0.475*44/12</f>
        <v>3.8850653704214847E-10</v>
      </c>
      <c r="AX193" s="21">
        <f t="shared" si="166"/>
        <v>19.947281095098301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-1.4897523215040567E-13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324.86930206492627</v>
      </c>
      <c r="BJ193" s="59">
        <f t="shared" si="146"/>
        <v>317.03005098025352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5.2164615977393751</v>
      </c>
      <c r="BQ193" s="21">
        <f>EXP(-LN(2)/25)*BQ192+(1-EXP(-LN(2)/25))/(LN(2)/25)*Calculateur!BL193*Calculateur!BN193*VLOOKUP('Données projet'!$B$11,Paramètres!$A$1:$I$89,3,0)*0.475*44/12</f>
        <v>2.2032464465831572</v>
      </c>
      <c r="BR193" s="21">
        <f>EXP(-LN(2)/2)*BR192+(1-EXP(-LN(2)/2))/(LN(2)/2)*BL193*BO193*VLOOKUP('Données projet'!$B$11,Paramètres!$A$1:$I$89,3,0)*0.475*44/12</f>
        <v>1.5841774841744453E-15</v>
      </c>
      <c r="BS193" s="22">
        <f t="shared" si="169"/>
        <v>7.4197080443225341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293.33333333334951</v>
      </c>
      <c r="S194" s="59">
        <f ca="1">AVERAGE(OFFSET($R$3,0,0,'Données projet'!$E$9+1,1))-AVERAGE(OFFSET($H$3,0,0,'Données projet'!$E$9+1,1))</f>
        <v>635.71275911100679</v>
      </c>
      <c r="T194" s="59">
        <f t="shared" si="142"/>
        <v>281.7776857269169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-5.6843418860808015E-14</v>
      </c>
      <c r="AJ194" s="13">
        <f>AI194*VLOOKUP('Données projet'!$B$10,Paramètres!$A$1:$I$89,3,0)*VLOOKUP('Données projet'!$B$10,Paramètres!$A$1:$I$89,5,0)</f>
        <v>-5.4092197387944907E-14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459.77940917237572</v>
      </c>
      <c r="AO194" s="59">
        <f t="shared" si="144"/>
        <v>290.39826583283588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12.662184750750278</v>
      </c>
      <c r="AV194" s="21">
        <f>EXP(-LN(2)/25)*AV193+(1-EXP(-LN(2)/25))/(LN(2)/25)*Calculateur!AQ194*Calculateur!AS194*VLOOKUP('Données projet'!$B$10,Paramètres!$A$1:$I$89,3,0)*0.475*44/12</f>
        <v>6.8395464469405418</v>
      </c>
      <c r="AW194" s="21">
        <f>EXP(-LN(2)/2)*AW193+(1-EXP(-LN(2)/2))/(LN(2)/2)*AQ194*AT194*VLOOKUP('Données projet'!$B$10,Paramètres!$A$1:$I$89,3,0)*0.475*44/12</f>
        <v>2.7471560687780579E-10</v>
      </c>
      <c r="AX194" s="21">
        <f t="shared" si="166"/>
        <v>19.501731197965537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-1.4897523215040567E-13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324.86930206492627</v>
      </c>
      <c r="BJ194" s="59">
        <f t="shared" si="146"/>
        <v>317.03005098025352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5.1141699675351111</v>
      </c>
      <c r="BQ194" s="21">
        <f>EXP(-LN(2)/25)*BQ193+(1-EXP(-LN(2)/25))/(LN(2)/25)*Calculateur!BL194*Calculateur!BN194*VLOOKUP('Données projet'!$B$11,Paramètres!$A$1:$I$89,3,0)*0.475*44/12</f>
        <v>2.1429985566376457</v>
      </c>
      <c r="BR194" s="21">
        <f>EXP(-LN(2)/2)*BR193+(1-EXP(-LN(2)/2))/(LN(2)/2)*BL194*BO194*VLOOKUP('Données projet'!$B$11,Paramètres!$A$1:$I$89,3,0)*0.475*44/12</f>
        <v>1.1201826416627948E-15</v>
      </c>
      <c r="BS194" s="22">
        <f t="shared" si="169"/>
        <v>7.2571685241727577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293.33333333334951</v>
      </c>
      <c r="S195" s="59">
        <f ca="1">AVERAGE(OFFSET($R$3,0,0,'Données projet'!$E$9+1,1))-AVERAGE(OFFSET($H$3,0,0,'Données projet'!$E$9+1,1))</f>
        <v>635.71275911100679</v>
      </c>
      <c r="T195" s="59">
        <f t="shared" si="142"/>
        <v>281.7776857269169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-5.6843418860808015E-14</v>
      </c>
      <c r="AJ195" s="13">
        <f>AI195*VLOOKUP('Données projet'!$B$10,Paramètres!$A$1:$I$89,3,0)*VLOOKUP('Données projet'!$B$10,Paramètres!$A$1:$I$89,5,0)</f>
        <v>-5.4092197387944907E-14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459.77940917237572</v>
      </c>
      <c r="AO195" s="59">
        <f t="shared" si="144"/>
        <v>290.39826583283588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12.413887030958163</v>
      </c>
      <c r="AV195" s="21">
        <f>EXP(-LN(2)/25)*AV194+(1-EXP(-LN(2)/25))/(LN(2)/25)*Calculateur!AQ195*Calculateur!AS195*VLOOKUP('Données projet'!$B$10,Paramètres!$A$1:$I$89,3,0)*0.475*44/12</f>
        <v>6.6525186896728368</v>
      </c>
      <c r="AW195" s="21">
        <f>EXP(-LN(2)/2)*AW194+(1-EXP(-LN(2)/2))/(LN(2)/2)*AQ195*AT195*VLOOKUP('Données projet'!$B$10,Paramètres!$A$1:$I$89,3,0)*0.475*44/12</f>
        <v>1.9425326852107423E-10</v>
      </c>
      <c r="AX195" s="21">
        <f t="shared" si="166"/>
        <v>19.066405720825252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-1.4897523215040567E-13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324.86930206492627</v>
      </c>
      <c r="BJ195" s="59">
        <f t="shared" si="146"/>
        <v>317.03005098025352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5.0138842138074189</v>
      </c>
      <c r="BQ195" s="21">
        <f>EXP(-LN(2)/25)*BQ194+(1-EXP(-LN(2)/25))/(LN(2)/25)*Calculateur!BL195*Calculateur!BN195*VLOOKUP('Données projet'!$B$11,Paramètres!$A$1:$I$89,3,0)*0.475*44/12</f>
        <v>2.084398148410993</v>
      </c>
      <c r="BR195" s="21">
        <f>EXP(-LN(2)/2)*BR194+(1-EXP(-LN(2)/2))/(LN(2)/2)*BL195*BO195*VLOOKUP('Données projet'!$B$11,Paramètres!$A$1:$I$89,3,0)*0.475*44/12</f>
        <v>7.9208874208722266E-16</v>
      </c>
      <c r="BS195" s="22">
        <f t="shared" si="169"/>
        <v>7.0982823622184128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293.33333333334951</v>
      </c>
      <c r="S196" s="59">
        <f ca="1">AVERAGE(OFFSET($R$3,0,0,'Données projet'!$E$9+1,1))-AVERAGE(OFFSET($H$3,0,0,'Données projet'!$E$9+1,1))</f>
        <v>635.71275911100679</v>
      </c>
      <c r="T196" s="59">
        <f t="shared" si="142"/>
        <v>281.7776857269169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-5.6843418860808015E-14</v>
      </c>
      <c r="AJ196" s="13">
        <f>AI196*VLOOKUP('Données projet'!$B$10,Paramètres!$A$1:$I$89,3,0)*VLOOKUP('Données projet'!$B$10,Paramètres!$A$1:$I$89,5,0)</f>
        <v>-5.4092197387944907E-14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459.77940917237572</v>
      </c>
      <c r="AO196" s="59">
        <f t="shared" si="144"/>
        <v>290.39826583283588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12.170458278004517</v>
      </c>
      <c r="AV196" s="21">
        <f>EXP(-LN(2)/25)*AV195+(1-EXP(-LN(2)/25))/(LN(2)/25)*Calculateur!AQ196*Calculateur!AS196*VLOOKUP('Données projet'!$B$10,Paramètres!$A$1:$I$89,3,0)*0.475*44/12</f>
        <v>6.4706052162629799</v>
      </c>
      <c r="AW196" s="21">
        <f>EXP(-LN(2)/2)*AW195+(1-EXP(-LN(2)/2))/(LN(2)/2)*AQ196*AT196*VLOOKUP('Données projet'!$B$10,Paramètres!$A$1:$I$89,3,0)*0.475*44/12</f>
        <v>1.373578034389029E-10</v>
      </c>
      <c r="AX196" s="21">
        <f t="shared" si="166"/>
        <v>18.641063494404857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-1.4897523215040567E-13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324.86930206492627</v>
      </c>
      <c r="BJ196" s="59">
        <f t="shared" si="146"/>
        <v>317.03005098025352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4.9155650025420572</v>
      </c>
      <c r="BQ196" s="21">
        <f>EXP(-LN(2)/25)*BQ195+(1-EXP(-LN(2)/25))/(LN(2)/25)*Calculateur!BL196*Calculateur!BN196*VLOOKUP('Données projet'!$B$11,Paramètres!$A$1:$I$89,3,0)*0.475*44/12</f>
        <v>2.0274001714289596</v>
      </c>
      <c r="BR196" s="21">
        <f>EXP(-LN(2)/2)*BR195+(1-EXP(-LN(2)/2))/(LN(2)/2)*BL196*BO196*VLOOKUP('Données projet'!$B$11,Paramètres!$A$1:$I$89,3,0)*0.475*44/12</f>
        <v>5.6009132083139742E-16</v>
      </c>
      <c r="BS196" s="22">
        <f t="shared" si="169"/>
        <v>6.9429651739710172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293.33333333334951</v>
      </c>
      <c r="S197" s="59">
        <f ca="1">AVERAGE(OFFSET($R$3,0,0,'Données projet'!$E$9+1,1))-AVERAGE(OFFSET($H$3,0,0,'Données projet'!$E$9+1,1))</f>
        <v>635.71275911100679</v>
      </c>
      <c r="T197" s="59">
        <f t="shared" ref="T197:T203" si="204">$T$3</f>
        <v>281.7776857269169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-5.6843418860808015E-14</v>
      </c>
      <c r="AJ197" s="13">
        <f>AI197*VLOOKUP('Données projet'!$B$10,Paramètres!$A$1:$I$89,3,0)*VLOOKUP('Données projet'!$B$10,Paramètres!$A$1:$I$89,5,0)</f>
        <v>-5.4092197387944907E-14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459.77940917237572</v>
      </c>
      <c r="AO197" s="59">
        <f t="shared" ref="AO197:AO203" si="205">$AO$3</f>
        <v>290.39826583283588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11.931803014419414</v>
      </c>
      <c r="AV197" s="21">
        <f>EXP(-LN(2)/25)*AV196+(1-EXP(-LN(2)/25))/(LN(2)/25)*Calculateur!AQ197*Calculateur!AS197*VLOOKUP('Données projet'!$B$10,Paramètres!$A$1:$I$89,3,0)*0.475*44/12</f>
        <v>6.2936661763499293</v>
      </c>
      <c r="AW197" s="21">
        <f>EXP(-LN(2)/2)*AW196+(1-EXP(-LN(2)/2))/(LN(2)/2)*AQ197*AT197*VLOOKUP('Données projet'!$B$10,Paramètres!$A$1:$I$89,3,0)*0.475*44/12</f>
        <v>9.7126634260537117E-11</v>
      </c>
      <c r="AX197" s="21">
        <f t="shared" si="166"/>
        <v>18.22546919086647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-1.4897523215040567E-13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324.86930206492627</v>
      </c>
      <c r="BJ197" s="59">
        <f t="shared" ref="BJ197:BJ203" si="206">$BJ$3</f>
        <v>317.03005098025352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4.8191737710408118</v>
      </c>
      <c r="BQ197" s="21">
        <f>EXP(-LN(2)/25)*BQ196+(1-EXP(-LN(2)/25))/(LN(2)/25)*Calculateur!BL197*Calculateur!BN197*VLOOKUP('Données projet'!$B$11,Paramètres!$A$1:$I$89,3,0)*0.475*44/12</f>
        <v>1.9719608071248933</v>
      </c>
      <c r="BR197" s="21">
        <f>EXP(-LN(2)/2)*BR196+(1-EXP(-LN(2)/2))/(LN(2)/2)*BL197*BO197*VLOOKUP('Données projet'!$B$11,Paramètres!$A$1:$I$89,3,0)*0.475*44/12</f>
        <v>3.9604437104361133E-16</v>
      </c>
      <c r="BS197" s="22">
        <f t="shared" si="169"/>
        <v>6.7911345781657051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293.33333333334951</v>
      </c>
      <c r="S198" s="59">
        <f ca="1">AVERAGE(OFFSET($R$3,0,0,'Données projet'!$E$9+1,1))-AVERAGE(OFFSET($H$3,0,0,'Données projet'!$E$9+1,1))</f>
        <v>635.71275911100679</v>
      </c>
      <c r="T198" s="59">
        <f t="shared" si="204"/>
        <v>281.7776857269169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-5.6843418860808015E-14</v>
      </c>
      <c r="AJ198" s="13">
        <f>AI198*VLOOKUP('Données projet'!$B$10,Paramètres!$A$1:$I$89,3,0)*VLOOKUP('Données projet'!$B$10,Paramètres!$A$1:$I$89,5,0)</f>
        <v>-5.4092197387944907E-14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459.77940917237572</v>
      </c>
      <c r="AO198" s="59">
        <f t="shared" si="205"/>
        <v>290.39826583283588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11.697827634987876</v>
      </c>
      <c r="AV198" s="21">
        <f>EXP(-LN(2)/25)*AV197+(1-EXP(-LN(2)/25))/(LN(2)/25)*Calculateur!AQ198*Calculateur!AS198*VLOOKUP('Données projet'!$B$10,Paramètres!$A$1:$I$89,3,0)*0.475*44/12</f>
        <v>6.1215655437881207</v>
      </c>
      <c r="AW198" s="21">
        <f>EXP(-LN(2)/2)*AW197+(1-EXP(-LN(2)/2))/(LN(2)/2)*AQ198*AT198*VLOOKUP('Données projet'!$B$10,Paramètres!$A$1:$I$89,3,0)*0.475*44/12</f>
        <v>6.8678901719451448E-11</v>
      </c>
      <c r="AX198" s="21">
        <f t="shared" si="166"/>
        <v>17.819393178844674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-1.4897523215040567E-13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324.86930206492627</v>
      </c>
      <c r="BJ198" s="59">
        <f t="shared" si="206"/>
        <v>317.03005098025352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4.7246727127964592</v>
      </c>
      <c r="BQ198" s="21">
        <f>EXP(-LN(2)/25)*BQ197+(1-EXP(-LN(2)/25))/(LN(2)/25)*Calculateur!BL198*Calculateur!BN198*VLOOKUP('Données projet'!$B$11,Paramètres!$A$1:$I$89,3,0)*0.475*44/12</f>
        <v>1.9180374351531513</v>
      </c>
      <c r="BR198" s="21">
        <f>EXP(-LN(2)/2)*BR197+(1-EXP(-LN(2)/2))/(LN(2)/2)*BL198*BO198*VLOOKUP('Données projet'!$B$11,Paramètres!$A$1:$I$89,3,0)*0.475*44/12</f>
        <v>2.8004566041569871E-16</v>
      </c>
      <c r="BS198" s="22">
        <f t="shared" si="169"/>
        <v>6.6427101479496109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293.33333333334951</v>
      </c>
      <c r="S199" s="59">
        <f ca="1">AVERAGE(OFFSET($R$3,0,0,'Données projet'!$E$9+1,1))-AVERAGE(OFFSET($H$3,0,0,'Données projet'!$E$9+1,1))</f>
        <v>635.71275911100679</v>
      </c>
      <c r="T199" s="59">
        <f t="shared" si="204"/>
        <v>281.7776857269169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-5.6843418860808015E-14</v>
      </c>
      <c r="AJ199" s="13">
        <f>AI199*VLOOKUP('Données projet'!$B$10,Paramètres!$A$1:$I$89,3,0)*VLOOKUP('Données projet'!$B$10,Paramètres!$A$1:$I$89,5,0)</f>
        <v>-5.4092197387944907E-14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459.77940917237572</v>
      </c>
      <c r="AO199" s="59">
        <f t="shared" si="205"/>
        <v>290.39826583283588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11.468440370036101</v>
      </c>
      <c r="AV199" s="21">
        <f>EXP(-LN(2)/25)*AV198+(1-EXP(-LN(2)/25))/(LN(2)/25)*Calculateur!AQ199*Calculateur!AS199*VLOOKUP('Données projet'!$B$10,Paramètres!$A$1:$I$89,3,0)*0.475*44/12</f>
        <v>5.9541710120740934</v>
      </c>
      <c r="AW199" s="21">
        <f>EXP(-LN(2)/2)*AW198+(1-EXP(-LN(2)/2))/(LN(2)/2)*AQ199*AT199*VLOOKUP('Données projet'!$B$10,Paramètres!$A$1:$I$89,3,0)*0.475*44/12</f>
        <v>4.8563317130268558E-11</v>
      </c>
      <c r="AX199" s="21">
        <f t="shared" si="166"/>
        <v>17.422611382158756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-1.4897523215040567E-13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324.86930206492627</v>
      </c>
      <c r="BJ199" s="59">
        <f t="shared" si="206"/>
        <v>317.03005098025352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4.6320247626643249</v>
      </c>
      <c r="BQ199" s="21">
        <f>EXP(-LN(2)/25)*BQ198+(1-EXP(-LN(2)/25))/(LN(2)/25)*Calculateur!BL199*Calculateur!BN199*VLOOKUP('Données projet'!$B$11,Paramètres!$A$1:$I$89,3,0)*0.475*44/12</f>
        <v>1.8655886006236835</v>
      </c>
      <c r="BR199" s="21">
        <f>EXP(-LN(2)/2)*BR198+(1-EXP(-LN(2)/2))/(LN(2)/2)*BL199*BO199*VLOOKUP('Données projet'!$B$11,Paramètres!$A$1:$I$89,3,0)*0.475*44/12</f>
        <v>1.9802218552180567E-16</v>
      </c>
      <c r="BS199" s="22">
        <f t="shared" si="169"/>
        <v>6.4976133632880089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293.33333333334951</v>
      </c>
      <c r="S200" s="59">
        <f ca="1">AVERAGE(OFFSET($R$3,0,0,'Données projet'!$E$9+1,1))-AVERAGE(OFFSET($H$3,0,0,'Données projet'!$E$9+1,1))</f>
        <v>635.71275911100679</v>
      </c>
      <c r="T200" s="59">
        <f t="shared" si="204"/>
        <v>281.7776857269169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-5.6843418860808015E-14</v>
      </c>
      <c r="AJ200" s="13">
        <f>AI200*VLOOKUP('Données projet'!$B$10,Paramètres!$A$1:$I$89,3,0)*VLOOKUP('Données projet'!$B$10,Paramètres!$A$1:$I$89,5,0)</f>
        <v>-5.4092197387944907E-14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459.77940917237572</v>
      </c>
      <c r="AO200" s="59">
        <f t="shared" si="205"/>
        <v>290.39826583283588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11.243551249437614</v>
      </c>
      <c r="AV200" s="21">
        <f>EXP(-LN(2)/25)*AV199+(1-EXP(-LN(2)/25))/(LN(2)/25)*Calculateur!AQ200*Calculateur!AS200*VLOOKUP('Données projet'!$B$10,Paramètres!$A$1:$I$89,3,0)*0.475*44/12</f>
        <v>5.7913538926326824</v>
      </c>
      <c r="AW200" s="21">
        <f>EXP(-LN(2)/2)*AW199+(1-EXP(-LN(2)/2))/(LN(2)/2)*AQ200*AT200*VLOOKUP('Données projet'!$B$10,Paramètres!$A$1:$I$89,3,0)*0.475*44/12</f>
        <v>3.4339450859725724E-11</v>
      </c>
      <c r="AX200" s="21">
        <f t="shared" si="166"/>
        <v>17.034905142104638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-1.4897523215040567E-13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324.86930206492627</v>
      </c>
      <c r="BJ200" s="59">
        <f t="shared" si="206"/>
        <v>317.03005098025352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4.5411935823246115</v>
      </c>
      <c r="BQ200" s="21">
        <f>EXP(-LN(2)/25)*BQ199+(1-EXP(-LN(2)/25))/(LN(2)/25)*Calculateur!BL200*Calculateur!BN200*VLOOKUP('Données projet'!$B$11,Paramètres!$A$1:$I$89,3,0)*0.475*44/12</f>
        <v>1.8145739822325881</v>
      </c>
      <c r="BR200" s="21">
        <f>EXP(-LN(2)/2)*BR199+(1-EXP(-LN(2)/2))/(LN(2)/2)*BL200*BO200*VLOOKUP('Données projet'!$B$11,Paramètres!$A$1:$I$89,3,0)*0.475*44/12</f>
        <v>1.4002283020784936E-16</v>
      </c>
      <c r="BS200" s="22">
        <f t="shared" si="169"/>
        <v>6.3557675645571994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293.33333333334951</v>
      </c>
      <c r="S201" s="59">
        <f ca="1">AVERAGE(OFFSET($R$3,0,0,'Données projet'!$E$9+1,1))-AVERAGE(OFFSET($H$3,0,0,'Données projet'!$E$9+1,1))</f>
        <v>635.71275911100679</v>
      </c>
      <c r="T201" s="59">
        <f t="shared" si="204"/>
        <v>281.7776857269169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-5.6843418860808015E-14</v>
      </c>
      <c r="AJ201" s="13">
        <f>AI201*VLOOKUP('Données projet'!$B$10,Paramètres!$A$1:$I$89,3,0)*VLOOKUP('Données projet'!$B$10,Paramètres!$A$1:$I$89,5,0)</f>
        <v>-5.4092197387944907E-14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459.77940917237572</v>
      </c>
      <c r="AO201" s="59">
        <f t="shared" si="205"/>
        <v>290.39826583283588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11.023072067325243</v>
      </c>
      <c r="AV201" s="21">
        <f>EXP(-LN(2)/25)*AV200+(1-EXP(-LN(2)/25))/(LN(2)/25)*Calculateur!AQ201*Calculateur!AS201*VLOOKUP('Données projet'!$B$10,Paramètres!$A$1:$I$89,3,0)*0.475*44/12</f>
        <v>5.6329890158845766</v>
      </c>
      <c r="AW201" s="21">
        <f>EXP(-LN(2)/2)*AW200+(1-EXP(-LN(2)/2))/(LN(2)/2)*AQ201*AT201*VLOOKUP('Données projet'!$B$10,Paramètres!$A$1:$I$89,3,0)*0.475*44/12</f>
        <v>2.4281658565134279E-11</v>
      </c>
      <c r="AX201" s="21">
        <f t="shared" si="166"/>
        <v>16.656061083234103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-1.4897523215040567E-13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324.86930206492627</v>
      </c>
      <c r="BJ201" s="59">
        <f t="shared" si="206"/>
        <v>317.03005098025352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4.4521435460298102</v>
      </c>
      <c r="BQ201" s="21">
        <f>EXP(-LN(2)/25)*BQ200+(1-EXP(-LN(2)/25))/(LN(2)/25)*Calculateur!BL201*Calculateur!BN201*VLOOKUP('Données projet'!$B$11,Paramètres!$A$1:$I$89,3,0)*0.475*44/12</f>
        <v>1.7649543612641396</v>
      </c>
      <c r="BR201" s="21">
        <f>EXP(-LN(2)/2)*BR200+(1-EXP(-LN(2)/2))/(LN(2)/2)*BL201*BO201*VLOOKUP('Données projet'!$B$11,Paramètres!$A$1:$I$89,3,0)*0.475*44/12</f>
        <v>9.9011092760902833E-17</v>
      </c>
      <c r="BS201" s="22">
        <f t="shared" si="169"/>
        <v>6.2170979072939501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293.33333333334951</v>
      </c>
      <c r="S202" s="59">
        <f ca="1">AVERAGE(OFFSET($R$3,0,0,'Données projet'!$E$9+1,1))-AVERAGE(OFFSET($H$3,0,0,'Données projet'!$E$9+1,1))</f>
        <v>635.71275911100679</v>
      </c>
      <c r="T202" s="59">
        <f t="shared" si="204"/>
        <v>281.7776857269169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-5.6843418860808015E-14</v>
      </c>
      <c r="AJ202" s="13">
        <f>AI202*VLOOKUP('Données projet'!$B$10,Paramètres!$A$1:$I$89,3,0)*VLOOKUP('Données projet'!$B$10,Paramètres!$A$1:$I$89,5,0)</f>
        <v>-5.4092197387944907E-14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459.77940917237572</v>
      </c>
      <c r="AO202" s="59">
        <f t="shared" si="205"/>
        <v>290.39826583283588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10.806916347495074</v>
      </c>
      <c r="AV202" s="21">
        <f>EXP(-LN(2)/25)*AV201+(1-EXP(-LN(2)/25))/(LN(2)/25)*Calculateur!AQ202*Calculateur!AS202*VLOOKUP('Données projet'!$B$10,Paramètres!$A$1:$I$89,3,0)*0.475*44/12</f>
        <v>5.4789546350191944</v>
      </c>
      <c r="AW202" s="21">
        <f>EXP(-LN(2)/2)*AW201+(1-EXP(-LN(2)/2))/(LN(2)/2)*AQ202*AT202*VLOOKUP('Données projet'!$B$10,Paramètres!$A$1:$I$89,3,0)*0.475*44/12</f>
        <v>1.7169725429862862E-11</v>
      </c>
      <c r="AX202" s="21">
        <f t="shared" si="166"/>
        <v>16.285870982531439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-1.4897523215040567E-13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324.86930206492627</v>
      </c>
      <c r="BJ202" s="59">
        <f t="shared" si="206"/>
        <v>317.03005098025352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4.3648397266315913</v>
      </c>
      <c r="BQ202" s="21">
        <f>EXP(-LN(2)/25)*BQ201+(1-EXP(-LN(2)/25))/(LN(2)/25)*Calculateur!BL202*Calculateur!BN202*VLOOKUP('Données projet'!$B$11,Paramètres!$A$1:$I$89,3,0)*0.475*44/12</f>
        <v>1.7166915914404557</v>
      </c>
      <c r="BR202" s="21">
        <f>EXP(-LN(2)/2)*BR201+(1-EXP(-LN(2)/2))/(LN(2)/2)*BL202*BO202*VLOOKUP('Données projet'!$B$11,Paramètres!$A$1:$I$89,3,0)*0.475*44/12</f>
        <v>7.0011415103924678E-17</v>
      </c>
      <c r="BS202" s="22">
        <f t="shared" si="169"/>
        <v>6.0815313180720469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293.33333333334951</v>
      </c>
      <c r="S203" s="59">
        <f ca="1">AVERAGE(OFFSET($R$3,0,0,'Données projet'!$E$9+1,1))-AVERAGE(OFFSET($H$3,0,0,'Données projet'!$E$9+1,1))</f>
        <v>635.71275911100679</v>
      </c>
      <c r="T203" s="59">
        <f t="shared" si="204"/>
        <v>281.7776857269169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-5.6843418860808015E-14</v>
      </c>
      <c r="AJ203" s="13">
        <f>AI203*VLOOKUP('Données projet'!$B$10,Paramètres!$A$1:$I$89,3,0)*VLOOKUP('Données projet'!$B$10,Paramètres!$A$1:$I$89,5,0)</f>
        <v>-5.4092197387944907E-14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459.77940917237572</v>
      </c>
      <c r="AO203" s="59">
        <f t="shared" si="205"/>
        <v>290.39826583283588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10.594999309488804</v>
      </c>
      <c r="AV203" s="21">
        <f>EXP(-LN(2)/25)*AV202+(1-EXP(-LN(2)/25))/(LN(2)/25)*Calculateur!AQ203*Calculateur!AS203*VLOOKUP('Données projet'!$B$10,Paramètres!$A$1:$I$89,3,0)*0.475*44/12</f>
        <v>5.3291323323988928</v>
      </c>
      <c r="AW203" s="21">
        <f>EXP(-LN(2)/2)*AW202+(1-EXP(-LN(2)/2))/(LN(2)/2)*AQ203*AT203*VLOOKUP('Données projet'!$B$10,Paramètres!$A$1:$I$89,3,0)*0.475*44/12</f>
        <v>1.214082928256714E-11</v>
      </c>
      <c r="AX203" s="21">
        <f t="shared" si="166"/>
        <v>15.924131641899839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-1.4897523215040567E-13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324.86930206492627</v>
      </c>
      <c r="BJ203" s="59">
        <f t="shared" si="206"/>
        <v>317.03005098025352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4.2792478818816999</v>
      </c>
      <c r="BQ203" s="21">
        <f>EXP(-LN(2)/25)*BQ202+(1-EXP(-LN(2)/25))/(LN(2)/25)*Calculateur!BL203*Calculateur!BN203*VLOOKUP('Données projet'!$B$11,Paramètres!$A$1:$I$89,3,0)*0.475*44/12</f>
        <v>1.6697485695956291</v>
      </c>
      <c r="BR203" s="21">
        <f>EXP(-LN(2)/2)*BR202+(1-EXP(-LN(2)/2))/(LN(2)/2)*BL203*BO203*VLOOKUP('Données projet'!$B$11,Paramètres!$A$1:$I$89,3,0)*0.475*44/12</f>
        <v>4.9505546380451416E-17</v>
      </c>
      <c r="BS203" s="22">
        <f t="shared" si="169"/>
        <v>5.9489964514773295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1.2721747796233518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C1" workbookViewId="0">
      <selection activeCell="C11" sqref="C11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H2" zoomScale="90" zoomScaleNormal="90" workbookViewId="0">
      <selection activeCell="N15" sqref="N15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10.96</v>
      </c>
      <c r="C6" s="147">
        <f ca="1">IF(OR('Données projet'!B9="",'Données projet'!C9="",'Données projet'!C9=0%),0,Calculateur!S3)</f>
        <v>635.71275911100679</v>
      </c>
      <c r="D6" s="147">
        <f>IF(OR('Données projet'!B9="",'Données projet'!C9="",'Données projet'!C9=0%),0,Calculateur!T3)</f>
        <v>281.7776857269169</v>
      </c>
      <c r="E6" s="147">
        <f ca="1">MIN(C6,D6)</f>
        <v>281.7776857269169</v>
      </c>
      <c r="F6" s="147">
        <f ca="1">E6*B6</f>
        <v>3088.2834355670093</v>
      </c>
      <c r="G6" s="147">
        <f ca="1">F6*(100%-'Données projet'!$C$24)*(100%-'Données projet'!$C$25)*(100%-'Données projet'!$C$26)*(100%-'Données projet'!$C$27)</f>
        <v>2501.5095828092776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2501.5095828092776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Charme</v>
      </c>
      <c r="B7" s="154">
        <f>'Données projet'!D10</f>
        <v>1.37</v>
      </c>
      <c r="C7" s="147">
        <f ca="1">IF(OR('Données projet'!B10="",'Données projet'!C10="",'Données projet'!C10=0%),0,Calculateur!AN3)</f>
        <v>459.77940917237572</v>
      </c>
      <c r="D7" s="147">
        <f>IF(OR('Données projet'!B10="",'Données projet'!C10="",'Données projet'!C10=0%),0,Calculateur!AO3)</f>
        <v>290.39826583283588</v>
      </c>
      <c r="E7" s="147">
        <f t="shared" ref="E7:E15" ca="1" si="0">MIN(C7,D7)</f>
        <v>290.39826583283588</v>
      </c>
      <c r="F7" s="147">
        <f t="shared" ref="F7:F15" ca="1" si="1">E7*B7</f>
        <v>397.84562419098518</v>
      </c>
      <c r="G7" s="147">
        <f ca="1">F7*(100%-'Données projet'!$C$24)*(100%-'Données projet'!$C$25)*(100%-'Données projet'!$C$26)*(100%-'Données projet'!$C$27)</f>
        <v>322.254955594698</v>
      </c>
      <c r="H7" s="155">
        <f>IF(OR('Données projet'!B10="",'Données projet'!C10="",'Données projet'!C10=0%),0,AVERAGE(Calculateur!$AX$3:$AX$33)*B7)</f>
        <v>2.5139400609931011</v>
      </c>
      <c r="I7" s="149">
        <f>H7*(100%-'Données projet'!$C$24)*(100%-'Données projet'!$C$25)*(100%-'Données projet'!$C$26)*(100%-'Données projet'!$C$27)</f>
        <v>2.0362914494044122</v>
      </c>
      <c r="J7" s="150">
        <f>IF(OR('Données projet'!B10="",'Données projet'!C10="",'Données projet'!C10=0%),0,SUM(Calculateur!$AQ$3:$AQ$33)*VLOOKUP('Données projet'!$B$10,Paramètres!$A$1:$I$89,9,0)*B7)</f>
        <v>21.235000000000003</v>
      </c>
      <c r="K7" s="151">
        <f>J7*(100%-'Données projet'!$C$24)*(100%-'Données projet'!$C$25)*(100%-'Données projet'!$C$26)*(100%-'Données projet'!$C$27)</f>
        <v>17.200350000000004</v>
      </c>
      <c r="L7" s="152">
        <f t="shared" ref="L7:L15" ca="1" si="2">G7+I7+K7</f>
        <v>341.49159704410243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Erable champêtre</v>
      </c>
      <c r="B8" s="154">
        <f>'Données projet'!D11</f>
        <v>1.37</v>
      </c>
      <c r="C8" s="147">
        <f ca="1">IF(OR('Données projet'!B11="",'Données projet'!C11="",'Données projet'!C11=0%),0,Calculateur!BI3)</f>
        <v>324.86930206492627</v>
      </c>
      <c r="D8" s="147">
        <f>IF(OR('Données projet'!B11="",'Données projet'!C11="",'Données projet'!C11=0%),0,Calculateur!BJ3)</f>
        <v>317.03005098025352</v>
      </c>
      <c r="E8" s="147">
        <f t="shared" ca="1" si="0"/>
        <v>317.03005098025352</v>
      </c>
      <c r="F8" s="147">
        <f t="shared" ca="1" si="1"/>
        <v>434.33116984294736</v>
      </c>
      <c r="G8" s="147">
        <f ca="1">F8*(100%-'Données projet'!$C$24)*(100%-'Données projet'!$C$25)*(100%-'Données projet'!$C$26)*(100%-'Données projet'!$C$27)</f>
        <v>351.80824757278737</v>
      </c>
      <c r="H8" s="155">
        <f>IF(OR('Données projet'!B11="",'Données projet'!C11="",'Données projet'!C11=0%),0,AVERAGE(Calculateur!$BS$3:$BS$33)*B8)</f>
        <v>5.9974829732623869</v>
      </c>
      <c r="I8" s="149">
        <f>H8*(100%-'Données projet'!$C$24)*(100%-'Données projet'!$C$25)*(100%-'Données projet'!$C$26)*(100%-'Données projet'!$C$27)</f>
        <v>4.8579612083425339</v>
      </c>
      <c r="J8" s="150">
        <f>IF(OR('Données projet'!B11="",'Données projet'!C11="",'Données projet'!C11=0%),0,SUM(Calculateur!$BL$3:$BL$33)*VLOOKUP('Données projet'!$B$11,Paramètres!$A$1:$I$89,9,0)*B8)</f>
        <v>33.907500000000006</v>
      </c>
      <c r="K8" s="151">
        <f>J8*(100%-'Données projet'!$C$24)*(100%-'Données projet'!$C$25)*(100%-'Données projet'!$C$26)*(100%-'Données projet'!$C$27)</f>
        <v>27.465075000000006</v>
      </c>
      <c r="L8" s="152">
        <f t="shared" ca="1" si="2"/>
        <v>384.13128378112992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3920.4602296009421</v>
      </c>
      <c r="G16" s="166">
        <f t="shared" ca="1" si="3"/>
        <v>3175.572785976763</v>
      </c>
      <c r="H16" s="167">
        <f t="shared" si="3"/>
        <v>8.511423034255488</v>
      </c>
      <c r="I16" s="167">
        <f t="shared" si="3"/>
        <v>6.8942526577469465</v>
      </c>
      <c r="J16" s="168">
        <f t="shared" si="3"/>
        <v>55.142500000000013</v>
      </c>
      <c r="K16" s="168">
        <f t="shared" si="3"/>
        <v>44.665425000000013</v>
      </c>
      <c r="L16" s="169">
        <f t="shared" ca="1" si="3"/>
        <v>3227.1324636345098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Erable champêtre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1" zoomScale="80" zoomScaleNormal="80" workbookViewId="0">
      <selection activeCell="J23" sqref="J23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861.70395431010343</v>
      </c>
      <c r="U10" s="178">
        <f>'Données projet'!D9</f>
        <v>10.96</v>
      </c>
      <c r="V10" s="177">
        <f>U10*T10</f>
        <v>9444.2753392387349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Charme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603.41658049353362</v>
      </c>
      <c r="U11" s="178">
        <f>'Données projet'!D10</f>
        <v>1.37</v>
      </c>
      <c r="V11" s="177">
        <f t="shared" ref="V11" si="0">U11*T11</f>
        <v>826.68071527614109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champêtre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995.49746308053523</v>
      </c>
      <c r="U12" s="178">
        <f>'Données projet'!D11</f>
        <v>1.37</v>
      </c>
      <c r="V12" s="177">
        <f t="shared" ref="V12:V19" si="1">U12*T12</f>
        <v>1363.8315244203334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7215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1066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1066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42</v>
      </c>
      <c r="B23" s="181">
        <f>'Données projet'!D36</f>
        <v>44.510000000000005</v>
      </c>
      <c r="C23" s="193">
        <v>15</v>
      </c>
      <c r="D23" s="182">
        <f>B23*C23</f>
        <v>667.65000000000009</v>
      </c>
      <c r="E23" s="193">
        <v>60</v>
      </c>
      <c r="F23" s="230"/>
      <c r="H23" s="190">
        <v>5</v>
      </c>
      <c r="I23" s="191">
        <v>1066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-120844.47742848075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50</v>
      </c>
      <c r="B24" s="181">
        <f>'Données projet'!D37</f>
        <v>37.54000000000002</v>
      </c>
      <c r="C24" s="193">
        <v>15</v>
      </c>
      <c r="D24" s="182">
        <f t="shared" ref="D24:D42" si="2">B24*C24</f>
        <v>563.10000000000036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58</v>
      </c>
      <c r="B25" s="181">
        <f>'Données projet'!D38</f>
        <v>47.789999999999992</v>
      </c>
      <c r="C25" s="193">
        <v>15</v>
      </c>
      <c r="D25" s="182">
        <f t="shared" si="2"/>
        <v>716.84999999999991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-120844.47742848075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66</v>
      </c>
      <c r="B26" s="181">
        <f>'Données projet'!D39</f>
        <v>53.679999999999978</v>
      </c>
      <c r="C26" s="193">
        <v>59.875</v>
      </c>
      <c r="D26" s="182">
        <f t="shared" si="2"/>
        <v>3214.0899999999988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74</v>
      </c>
      <c r="B27" s="181">
        <f>'Données projet'!D40</f>
        <v>51.339999999999975</v>
      </c>
      <c r="C27" s="193">
        <v>59.875</v>
      </c>
      <c r="D27" s="182">
        <f t="shared" si="2"/>
        <v>3073.9824999999987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84</v>
      </c>
      <c r="B28" s="181">
        <f>'Données projet'!D41</f>
        <v>66.69</v>
      </c>
      <c r="C28" s="193">
        <v>59.875</v>
      </c>
      <c r="D28" s="182">
        <f t="shared" si="2"/>
        <v>3993.0637499999998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94</v>
      </c>
      <c r="B29" s="181">
        <f>'Données projet'!D42</f>
        <v>67.350000000000023</v>
      </c>
      <c r="C29" s="193">
        <v>59.875</v>
      </c>
      <c r="D29" s="182">
        <f t="shared" si="2"/>
        <v>4032.5812500000015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104</v>
      </c>
      <c r="B30" s="181">
        <f>'Données projet'!D43</f>
        <v>66.089999999999975</v>
      </c>
      <c r="C30" s="193">
        <v>59.875</v>
      </c>
      <c r="D30" s="182">
        <f t="shared" si="2"/>
        <v>3957.1387499999987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114</v>
      </c>
      <c r="B31" s="181">
        <f>'Données projet'!D44</f>
        <v>61.860000000000014</v>
      </c>
      <c r="C31" s="193">
        <v>59.875</v>
      </c>
      <c r="D31" s="182">
        <f t="shared" si="2"/>
        <v>3703.8675000000007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124</v>
      </c>
      <c r="B32" s="181">
        <f>'Données projet'!D45</f>
        <v>57.81</v>
      </c>
      <c r="C32" s="193">
        <v>59.875</v>
      </c>
      <c r="D32" s="182">
        <f t="shared" si="2"/>
        <v>3461.3737500000002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134</v>
      </c>
      <c r="B33" s="181">
        <f>'Données projet'!D46</f>
        <v>60.779999999999973</v>
      </c>
      <c r="C33" s="193">
        <v>179.75</v>
      </c>
      <c r="D33" s="182">
        <f t="shared" si="2"/>
        <v>10925.204999999994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144</v>
      </c>
      <c r="B34" s="181">
        <f>'Données projet'!D47</f>
        <v>61.800000000000068</v>
      </c>
      <c r="C34" s="193">
        <v>179.75</v>
      </c>
      <c r="D34" s="182">
        <f t="shared" si="2"/>
        <v>11108.550000000012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154</v>
      </c>
      <c r="B35" s="181">
        <f>'Données projet'!D48</f>
        <v>61.050000000000011</v>
      </c>
      <c r="C35" s="193">
        <v>179.75</v>
      </c>
      <c r="D35" s="182">
        <f t="shared" si="2"/>
        <v>10973.737500000003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164</v>
      </c>
      <c r="B36" s="181">
        <f>'Données projet'!D49</f>
        <v>66.020000000000095</v>
      </c>
      <c r="C36" s="193">
        <v>179.75</v>
      </c>
      <c r="D36" s="182">
        <f t="shared" si="2"/>
        <v>11867.095000000018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174</v>
      </c>
      <c r="B37" s="181">
        <f>'Données projet'!D50</f>
        <v>240</v>
      </c>
      <c r="C37" s="193">
        <v>234.375</v>
      </c>
      <c r="D37" s="182">
        <f t="shared" si="2"/>
        <v>56250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177</v>
      </c>
      <c r="B38" s="181">
        <f>'Données projet'!D51</f>
        <v>128.66000000000003</v>
      </c>
      <c r="C38" s="193">
        <v>234.375</v>
      </c>
      <c r="D38" s="182">
        <f t="shared" si="2"/>
        <v>30154.687500000007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180</v>
      </c>
      <c r="B39" s="181">
        <f>'Données projet'!D52</f>
        <v>86.97</v>
      </c>
      <c r="C39" s="193">
        <v>234.375</v>
      </c>
      <c r="D39" s="182">
        <f t="shared" si="2"/>
        <v>20383.59375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183</v>
      </c>
      <c r="B40" s="181">
        <f>'Données projet'!D53</f>
        <v>191.47</v>
      </c>
      <c r="C40" s="193">
        <v>234.375</v>
      </c>
      <c r="D40" s="182">
        <f t="shared" si="2"/>
        <v>44875.78125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20</v>
      </c>
      <c r="B54" s="181">
        <f>'Données projet'!D62</f>
        <v>6</v>
      </c>
      <c r="C54" s="191">
        <v>13.25</v>
      </c>
      <c r="D54" s="179">
        <f>B54*C54</f>
        <v>79.5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25</v>
      </c>
      <c r="B55" s="181">
        <f>'Données projet'!D63</f>
        <v>28</v>
      </c>
      <c r="C55" s="191">
        <v>13.25</v>
      </c>
      <c r="D55" s="179">
        <f t="shared" ref="D55:D73" si="4">B55*C55</f>
        <v>371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30</v>
      </c>
      <c r="B56" s="181">
        <f>'Données projet'!D64</f>
        <v>28</v>
      </c>
      <c r="C56" s="191">
        <v>13.25</v>
      </c>
      <c r="D56" s="179">
        <f t="shared" si="4"/>
        <v>371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35</v>
      </c>
      <c r="B57" s="181">
        <f>'Données projet'!D65</f>
        <v>28</v>
      </c>
      <c r="C57" s="191">
        <v>13.25</v>
      </c>
      <c r="D57" s="179">
        <f t="shared" si="4"/>
        <v>371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40</v>
      </c>
      <c r="B58" s="181">
        <f>'Données projet'!D66</f>
        <v>28</v>
      </c>
      <c r="C58" s="191">
        <v>13.25</v>
      </c>
      <c r="D58" s="179">
        <f t="shared" si="4"/>
        <v>371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45</v>
      </c>
      <c r="B59" s="181">
        <f>'Données projet'!D67</f>
        <v>28</v>
      </c>
      <c r="C59" s="191">
        <v>13.25</v>
      </c>
      <c r="D59" s="179">
        <f t="shared" si="4"/>
        <v>371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50</v>
      </c>
      <c r="B60" s="181">
        <f>'Données projet'!D68</f>
        <v>28</v>
      </c>
      <c r="C60" s="191">
        <v>13.25</v>
      </c>
      <c r="D60" s="179">
        <f t="shared" si="4"/>
        <v>371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55</v>
      </c>
      <c r="B61" s="181">
        <f>'Données projet'!D69</f>
        <v>28</v>
      </c>
      <c r="C61" s="191">
        <v>13.25</v>
      </c>
      <c r="D61" s="179">
        <f t="shared" si="4"/>
        <v>371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60</v>
      </c>
      <c r="B62" s="181">
        <f>'Données projet'!D70</f>
        <v>28</v>
      </c>
      <c r="C62" s="191">
        <v>25.625</v>
      </c>
      <c r="D62" s="179">
        <f t="shared" si="4"/>
        <v>717.5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65</v>
      </c>
      <c r="B63" s="181">
        <f>'Données projet'!D71</f>
        <v>28</v>
      </c>
      <c r="C63" s="191">
        <v>25.625</v>
      </c>
      <c r="D63" s="179">
        <f t="shared" si="4"/>
        <v>717.5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70</v>
      </c>
      <c r="B64" s="181">
        <f>'Données projet'!D72</f>
        <v>28</v>
      </c>
      <c r="C64" s="191">
        <v>25.625</v>
      </c>
      <c r="D64" s="179">
        <f t="shared" si="4"/>
        <v>717.5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75</v>
      </c>
      <c r="B65" s="181">
        <f>'Données projet'!D73</f>
        <v>28</v>
      </c>
      <c r="C65" s="191">
        <v>25.625</v>
      </c>
      <c r="D65" s="179">
        <f t="shared" si="4"/>
        <v>717.5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80</v>
      </c>
      <c r="B66" s="181">
        <f>'Données projet'!D74</f>
        <v>28</v>
      </c>
      <c r="C66" s="191">
        <v>25.625</v>
      </c>
      <c r="D66" s="179">
        <f t="shared" si="4"/>
        <v>717.5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85</v>
      </c>
      <c r="B67" s="181">
        <f>'Données projet'!D75</f>
        <v>28</v>
      </c>
      <c r="C67" s="191">
        <v>25.625</v>
      </c>
      <c r="D67" s="179">
        <f t="shared" si="4"/>
        <v>717.5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90</v>
      </c>
      <c r="B68" s="181">
        <f>'Données projet'!D76</f>
        <v>28</v>
      </c>
      <c r="C68" s="191">
        <v>25.625</v>
      </c>
      <c r="D68" s="179">
        <f t="shared" si="4"/>
        <v>717.5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95</v>
      </c>
      <c r="B69" s="181">
        <f>'Données projet'!D77</f>
        <v>28</v>
      </c>
      <c r="C69" s="191">
        <v>25.625</v>
      </c>
      <c r="D69" s="179">
        <f t="shared" si="4"/>
        <v>717.5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100</v>
      </c>
      <c r="B70" s="181">
        <f>'Données projet'!D78</f>
        <v>27</v>
      </c>
      <c r="C70" s="191">
        <v>25.625</v>
      </c>
      <c r="D70" s="179">
        <f t="shared" si="4"/>
        <v>691.875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105</v>
      </c>
      <c r="B71" s="181">
        <f>'Données projet'!D79</f>
        <v>26</v>
      </c>
      <c r="C71" s="191">
        <v>33.125</v>
      </c>
      <c r="D71" s="179">
        <f t="shared" si="4"/>
        <v>861.25</v>
      </c>
      <c r="E71" s="193">
        <v>60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110</v>
      </c>
      <c r="B72" s="181">
        <f>'Données projet'!D80</f>
        <v>25</v>
      </c>
      <c r="C72" s="191">
        <v>33.125</v>
      </c>
      <c r="D72" s="179">
        <f t="shared" si="4"/>
        <v>828.125</v>
      </c>
      <c r="E72" s="193">
        <v>60</v>
      </c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115</v>
      </c>
      <c r="B73" s="181">
        <f>'Données projet'!D81</f>
        <v>331</v>
      </c>
      <c r="C73" s="191">
        <v>33.125</v>
      </c>
      <c r="D73" s="179">
        <f t="shared" si="4"/>
        <v>10964.375</v>
      </c>
      <c r="E73" s="193">
        <v>60</v>
      </c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Erable champêtre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15</v>
      </c>
      <c r="B85" s="181">
        <f>'Données projet'!D88</f>
        <v>15</v>
      </c>
      <c r="C85" s="191">
        <v>13.75</v>
      </c>
      <c r="D85" s="179">
        <f>B85*C85</f>
        <v>206.25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20</v>
      </c>
      <c r="B86" s="181">
        <f>'Données projet'!D89</f>
        <v>28</v>
      </c>
      <c r="C86" s="191">
        <v>13.75</v>
      </c>
      <c r="D86" s="179">
        <f t="shared" ref="D86:D104" si="6">B86*C86</f>
        <v>385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25</v>
      </c>
      <c r="B87" s="181">
        <f>'Données projet'!D90</f>
        <v>28</v>
      </c>
      <c r="C87" s="191">
        <v>13.75</v>
      </c>
      <c r="D87" s="179">
        <f t="shared" si="6"/>
        <v>385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30</v>
      </c>
      <c r="B88" s="181">
        <f>'Données projet'!D91</f>
        <v>28</v>
      </c>
      <c r="C88" s="191">
        <v>13.75</v>
      </c>
      <c r="D88" s="179">
        <f t="shared" si="6"/>
        <v>385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35</v>
      </c>
      <c r="B89" s="181">
        <f>'Données projet'!D92</f>
        <v>28</v>
      </c>
      <c r="C89" s="191">
        <v>23.75</v>
      </c>
      <c r="D89" s="179">
        <f t="shared" si="6"/>
        <v>665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40</v>
      </c>
      <c r="B90" s="181">
        <f>'Données projet'!D93</f>
        <v>28</v>
      </c>
      <c r="C90" s="191">
        <v>23.75</v>
      </c>
      <c r="D90" s="179">
        <f t="shared" si="6"/>
        <v>665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45</v>
      </c>
      <c r="B91" s="181">
        <f>'Données projet'!D94</f>
        <v>22</v>
      </c>
      <c r="C91" s="191">
        <v>23.75</v>
      </c>
      <c r="D91" s="179">
        <f t="shared" si="6"/>
        <v>522.5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50</v>
      </c>
      <c r="B92" s="181">
        <f>'Données projet'!D95</f>
        <v>17</v>
      </c>
      <c r="C92" s="191">
        <v>23.75</v>
      </c>
      <c r="D92" s="179">
        <f t="shared" si="6"/>
        <v>403.75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55</v>
      </c>
      <c r="B93" s="181">
        <f>'Données projet'!D96</f>
        <v>13</v>
      </c>
      <c r="C93" s="191">
        <v>23.75</v>
      </c>
      <c r="D93" s="179">
        <f t="shared" si="6"/>
        <v>308.75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60</v>
      </c>
      <c r="B94" s="181">
        <f>'Données projet'!D97</f>
        <v>12</v>
      </c>
      <c r="C94" s="191">
        <v>23.75</v>
      </c>
      <c r="D94" s="179">
        <f t="shared" si="6"/>
        <v>285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65</v>
      </c>
      <c r="B95" s="181">
        <f>'Données projet'!D98</f>
        <v>11</v>
      </c>
      <c r="C95" s="191">
        <v>23.75</v>
      </c>
      <c r="D95" s="179">
        <f t="shared" si="6"/>
        <v>261.25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70</v>
      </c>
      <c r="B96" s="181">
        <f>'Données projet'!D99</f>
        <v>10</v>
      </c>
      <c r="C96" s="191">
        <v>23.75</v>
      </c>
      <c r="D96" s="179">
        <f t="shared" si="6"/>
        <v>237.5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75</v>
      </c>
      <c r="B97" s="181">
        <f>'Données projet'!D100</f>
        <v>9</v>
      </c>
      <c r="C97" s="191">
        <v>23.75</v>
      </c>
      <c r="D97" s="179">
        <f t="shared" si="6"/>
        <v>213.75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80</v>
      </c>
      <c r="B98" s="181">
        <f>'Données projet'!D101</f>
        <v>275</v>
      </c>
      <c r="C98" s="191">
        <v>23.75</v>
      </c>
      <c r="D98" s="179">
        <f t="shared" si="6"/>
        <v>6531.25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7" ma:contentTypeDescription="Create a new document." ma:contentTypeScope="" ma:versionID="0f10b2df0a8ad8ab3d7ccc192cceedec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1966df0606072e9ad774843119c6d221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5D2656-12CD-4E84-B997-6AE287A83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2025-11-13T14:53:22Z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