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9c2a0799fe9340c/Bureau/"/>
    </mc:Choice>
  </mc:AlternateContent>
  <xr:revisionPtr revIDLastSave="51" documentId="11_C359F584044A05ABBFA56BBED17EE4C8ED6AE6C5" xr6:coauthVersionLast="47" xr6:coauthVersionMax="47" xr10:uidLastSave="{AE8144AB-5FD5-44BA-8704-603919586062}"/>
  <bookViews>
    <workbookView xWindow="-108" yWindow="-108" windowWidth="23256" windowHeight="12456" activeTab="1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2" l="1"/>
  <c r="M22" i="2"/>
  <c r="B172" i="1" l="1"/>
  <c r="K22" i="2"/>
  <c r="J22" i="2"/>
  <c r="I22" i="2"/>
  <c r="H22" i="2"/>
  <c r="G22" i="2"/>
  <c r="F22" i="2"/>
  <c r="E22" i="2"/>
  <c r="D22" i="2"/>
  <c r="C22" i="2"/>
  <c r="B22" i="2"/>
  <c r="A22" i="2"/>
  <c r="C46" i="2"/>
  <c r="D46" i="2"/>
  <c r="E46" i="2"/>
  <c r="F46" i="2"/>
  <c r="G46" i="2"/>
  <c r="H46" i="2"/>
  <c r="I46" i="2"/>
  <c r="J46" i="2"/>
  <c r="K46" i="2"/>
  <c r="B46" i="2"/>
  <c r="L8" i="2" l="1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E140" i="5" s="1"/>
  <c r="F133" i="5"/>
  <c r="G133" i="5"/>
  <c r="H133" i="5"/>
  <c r="I133" i="5"/>
  <c r="J133" i="5"/>
  <c r="K133" i="5"/>
  <c r="L133" i="5"/>
  <c r="D139" i="5"/>
  <c r="E139" i="5"/>
  <c r="F139" i="5"/>
  <c r="G139" i="5"/>
  <c r="H139" i="5"/>
  <c r="I139" i="5"/>
  <c r="I140" i="5" s="1"/>
  <c r="J139" i="5"/>
  <c r="K139" i="5"/>
  <c r="L139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G59" i="5" l="1"/>
  <c r="K140" i="5"/>
  <c r="F86" i="5"/>
  <c r="K59" i="5"/>
  <c r="L59" i="5"/>
  <c r="D59" i="5"/>
  <c r="K86" i="5"/>
  <c r="H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K32" i="5" s="1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G32" i="5" l="1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s="1"/>
  <c r="C25" i="9" l="1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30" i="1"/>
  <c r="C229" i="1"/>
  <c r="C228" i="1"/>
  <c r="C227" i="1"/>
  <c r="C226" i="1"/>
  <c r="C225" i="1"/>
  <c r="D73" i="5" l="1"/>
  <c r="D76" i="5" s="1"/>
  <c r="D87" i="5" s="1"/>
  <c r="E46" i="5"/>
  <c r="E49" i="5" s="1"/>
  <c r="E60" i="5" s="1"/>
  <c r="C127" i="5"/>
  <c r="C130" i="5" s="1"/>
  <c r="C141" i="5" s="1"/>
  <c r="L46" i="5"/>
  <c r="L49" i="5" s="1"/>
  <c r="L60" i="5" s="1"/>
  <c r="J127" i="5"/>
  <c r="J130" i="5" s="1"/>
  <c r="J141" i="5" s="1"/>
  <c r="K100" i="5"/>
  <c r="K103" i="5" s="1"/>
  <c r="K114" i="5" s="1"/>
  <c r="E73" i="5"/>
  <c r="E76" i="5" s="1"/>
  <c r="E87" i="5" s="1"/>
  <c r="F46" i="5"/>
  <c r="F49" i="5" s="1"/>
  <c r="F60" i="5" s="1"/>
  <c r="J46" i="5"/>
  <c r="J49" i="5" s="1"/>
  <c r="J60" i="5" s="1"/>
  <c r="K73" i="5"/>
  <c r="K76" i="5" s="1"/>
  <c r="K87" i="5" s="1"/>
  <c r="D100" i="5"/>
  <c r="D103" i="5" s="1"/>
  <c r="D114" i="5" s="1"/>
  <c r="F73" i="5"/>
  <c r="F76" i="5" s="1"/>
  <c r="F87" i="5" s="1"/>
  <c r="G46" i="5"/>
  <c r="G49" i="5" s="1"/>
  <c r="G60" i="5" s="1"/>
  <c r="C46" i="5"/>
  <c r="C49" i="5" s="1"/>
  <c r="C60" i="5" s="1"/>
  <c r="J73" i="5"/>
  <c r="J76" i="5" s="1"/>
  <c r="J87" i="5" s="1"/>
  <c r="I127" i="5"/>
  <c r="I130" i="5" s="1"/>
  <c r="I141" i="5" s="1"/>
  <c r="D127" i="5"/>
  <c r="D130" i="5" s="1"/>
  <c r="D141" i="5" s="1"/>
  <c r="E100" i="5"/>
  <c r="E103" i="5" s="1"/>
  <c r="E114" i="5" s="1"/>
  <c r="G73" i="5"/>
  <c r="G76" i="5" s="1"/>
  <c r="G87" i="5" s="1"/>
  <c r="H46" i="5"/>
  <c r="H49" i="5" s="1"/>
  <c r="H60" i="5" s="1"/>
  <c r="I100" i="5"/>
  <c r="I103" i="5" s="1"/>
  <c r="I114" i="5" s="1"/>
  <c r="L73" i="5"/>
  <c r="L76" i="5" s="1"/>
  <c r="L87" i="5" s="1"/>
  <c r="K127" i="5"/>
  <c r="K130" i="5" s="1"/>
  <c r="K141" i="5" s="1"/>
  <c r="E127" i="5"/>
  <c r="E130" i="5" s="1"/>
  <c r="E141" i="5" s="1"/>
  <c r="F100" i="5"/>
  <c r="F103" i="5" s="1"/>
  <c r="F114" i="5" s="1"/>
  <c r="H73" i="5"/>
  <c r="H76" i="5" s="1"/>
  <c r="H87" i="5" s="1"/>
  <c r="C73" i="5"/>
  <c r="C76" i="5" s="1"/>
  <c r="C87" i="5" s="1"/>
  <c r="I46" i="5"/>
  <c r="I49" i="5" s="1"/>
  <c r="I60" i="5" s="1"/>
  <c r="G100" i="5"/>
  <c r="G103" i="5" s="1"/>
  <c r="G114" i="5" s="1"/>
  <c r="I73" i="5"/>
  <c r="I76" i="5" s="1"/>
  <c r="I87" i="5" s="1"/>
  <c r="K46" i="5"/>
  <c r="K49" i="5" s="1"/>
  <c r="K60" i="5" s="1"/>
  <c r="J100" i="5"/>
  <c r="J103" i="5" s="1"/>
  <c r="J114" i="5" s="1"/>
  <c r="L100" i="5"/>
  <c r="L103" i="5" s="1"/>
  <c r="L114" i="5" s="1"/>
  <c r="F127" i="5"/>
  <c r="F130" i="5" s="1"/>
  <c r="F141" i="5" s="1"/>
  <c r="C100" i="5"/>
  <c r="C103" i="5" s="1"/>
  <c r="C114" i="5" s="1"/>
  <c r="H127" i="5"/>
  <c r="H130" i="5" s="1"/>
  <c r="H141" i="5" s="1"/>
  <c r="G127" i="5"/>
  <c r="G130" i="5" s="1"/>
  <c r="G141" i="5" s="1"/>
  <c r="H100" i="5"/>
  <c r="H103" i="5" s="1"/>
  <c r="H114" i="5" s="1"/>
  <c r="L127" i="5"/>
  <c r="L130" i="5" s="1"/>
  <c r="L141" i="5" s="1"/>
  <c r="D46" i="5"/>
  <c r="D49" i="5" s="1"/>
  <c r="D60" i="5" s="1"/>
  <c r="G19" i="5"/>
  <c r="G22" i="5" s="1"/>
  <c r="G33" i="5" s="1"/>
  <c r="C19" i="5"/>
  <c r="C22" i="5" s="1"/>
  <c r="D19" i="5"/>
  <c r="D22" i="5" s="1"/>
  <c r="D33" i="5" s="1"/>
  <c r="H19" i="5"/>
  <c r="H22" i="5" s="1"/>
  <c r="H33" i="5" s="1"/>
  <c r="J19" i="5"/>
  <c r="J22" i="5" s="1"/>
  <c r="J33" i="5" s="1"/>
  <c r="I19" i="5"/>
  <c r="I22" i="5" s="1"/>
  <c r="I33" i="5" s="1"/>
  <c r="K19" i="5"/>
  <c r="K22" i="5" s="1"/>
  <c r="K33" i="5" s="1"/>
  <c r="L19" i="5"/>
  <c r="L22" i="5" s="1"/>
  <c r="L33" i="5" s="1"/>
  <c r="E19" i="5"/>
  <c r="E22" i="5" s="1"/>
  <c r="E33" i="5" s="1"/>
  <c r="F19" i="5"/>
  <c r="F22" i="5" s="1"/>
  <c r="F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H38" i="2"/>
  <c r="D38" i="2"/>
  <c r="D39" i="2" s="1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C19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K28" i="2" s="1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20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<sst xmlns="http://schemas.openxmlformats.org/spreadsheetml/2006/main" count="909" uniqueCount="352">
  <si>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</si>
  <si>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</si>
  <si>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</si>
  <si>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</si>
  <si>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</si>
  <si>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</si>
  <si>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</si>
  <si>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</si>
  <si>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</si>
  <si>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</si>
  <si>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</si>
  <si>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</si>
  <si>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</si>
  <si>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</si>
  <si>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</si>
  <si>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</si>
  <si>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</si>
  <si>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</si>
  <si>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</si>
  <si>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</si>
  <si>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</si>
  <si>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</si>
  <si>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</si>
  <si>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</si>
  <si>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</si>
  <si>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</si>
  <si>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</si>
  <si>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</si>
  <si>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</si>
  <si>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</si>
  <si>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</si>
  <si>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</si>
  <si>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</si>
  <si>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</si>
  <si>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</si>
  <si>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</si>
  <si>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</si>
  <si>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</si>
  <si>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</si>
  <si>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</si>
  <si>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</si>
  <si>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</si>
  <si>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</si>
  <si>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</si>
  <si>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</si>
  <si>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</si>
  <si>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</si>
  <si>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</si>
  <si>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</si>
  <si>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</si>
  <si>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</si>
  <si>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</si>
  <si>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</si>
  <si>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</si>
  <si>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</si>
  <si>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</si>
  <si>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</si>
  <si>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</si>
  <si>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</si>
  <si>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</si>
  <si>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</si>
  <si>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</si>
  <si>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</si>
  <si>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</si>
  <si>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</si>
  <si>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</si>
  <si>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</si>
  <si>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</si>
  <si>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</si>
  <si>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</si>
  <si>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</si>
  <si>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</si>
  <si>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</si>
  <si>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</si>
  <si>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</si>
  <si>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</si>
  <si>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</si>
  <si>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</si>
  <si>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</si>
  <si>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</si>
  <si>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</si>
  <si>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</si>
  <si>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</si>
  <si>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</si>
  <si>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</si>
  <si>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</si>
  <si>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</si>
  <si>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</si>
  <si>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</si>
  <si>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</si>
  <si>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</si>
  <si>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</si>
  <si>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</si>
  <si>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</si>
  <si>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</si>
  <si>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</si>
  <si>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</si>
  <si>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</si>
  <si>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</si>
  <si>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</si>
  <si>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</si>
  <si>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</si>
  <si>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</si>
  <si>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</si>
  <si>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</si>
  <si>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</si>
  <si>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</si>
  <si>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</si>
  <si>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</si>
  <si>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</si>
  <si>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</si>
  <si>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</si>
  <si>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</si>
  <si>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</si>
  <si>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</si>
  <si>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</si>
  <si>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</si>
  <si>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</si>
  <si>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</si>
  <si>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</si>
  <si>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</si>
  <si>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</si>
  <si>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</si>
  <si>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</si>
  <si>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</si>
  <si>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</si>
  <si>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</si>
  <si>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</si>
  <si>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</si>
  <si>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</si>
  <si>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</si>
  <si>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</si>
  <si>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</si>
  <si>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</si>
  <si>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</si>
  <si>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</si>
  <si>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</si>
  <si>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</si>
  <si>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</si>
  <si>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</si>
  <si>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</si>
  <si>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</si>
  <si>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</si>
  <si>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</si>
  <si>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</si>
  <si>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</si>
  <si>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</si>
  <si>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</si>
  <si>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</si>
  <si>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</si>
  <si>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</si>
  <si>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</si>
  <si>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</si>
  <si>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</si>
  <si>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</si>
  <si>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</si>
  <si>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</si>
  <si>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</si>
  <si>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</si>
  <si>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</si>
  <si>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</si>
  <si>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</si>
  <si>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</si>
  <si>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</si>
  <si>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</si>
  <si>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</si>
  <si>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</si>
  <si>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</si>
  <si>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</si>
  <si>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</si>
  <si>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</si>
  <si>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</si>
  <si>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</si>
  <si>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</si>
  <si>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</si>
  <si>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</si>
  <si>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</si>
  <si>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</si>
  <si>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</si>
  <si>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</si>
  <si>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</si>
  <si>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</si>
  <si>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</si>
  <si>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</si>
  <si>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</si>
  <si>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</si>
  <si>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</si>
  <si>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</si>
  <si>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</si>
  <si>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</si>
  <si>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</si>
  <si>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</si>
  <si>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</si>
  <si>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</si>
  <si>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</si>
  <si>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</si>
  <si>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</si>
  <si>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</si>
  <si>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</si>
  <si>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</si>
  <si>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</si>
  <si>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</si>
  <si>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</si>
  <si>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</si>
  <si>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</si>
  <si>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</si>
  <si>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</si>
  <si>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</si>
  <si>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</si>
  <si>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</si>
  <si>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</si>
  <si>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</si>
  <si>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</si>
  <si>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</si>
  <si>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</si>
  <si>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</si>
  <si>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</si>
  <si>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</si>
  <si>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</si>
  <si>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</si>
  <si>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</si>
  <si>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</si>
  <si>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</si>
  <si>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</si>
  <si>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</si>
  <si>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</si>
  <si>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</si>
  <si>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</si>
  <si>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</si>
  <si>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</si>
  <si>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</si>
  <si>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</si>
  <si>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</si>
  <si>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</si>
  <si>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</si>
  <si>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</si>
  <si>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</si>
  <si>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</si>
  <si>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</si>
  <si>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</si>
  <si>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</si>
  <si>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</si>
  <si>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</si>
  <si>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</si>
  <si>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</si>
  <si>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</si>
  <si>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</si>
  <si>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</si>
  <si>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</si>
  <si>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</si>
  <si>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</si>
  <si>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</si>
  <si>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</si>
  <si>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</si>
  <si>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</si>
  <si>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</si>
  <si>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</si>
  <si>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</si>
  <si>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</si>
  <si>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</si>
  <si>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</si>
  <si>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</si>
  <si>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</si>
  <si>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</si>
  <si>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</si>
  <si>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</si>
  <si>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</si>
  <si>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</si>
  <si>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</si>
  <si>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</si>
  <si>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</si>
  <si>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</si>
  <si>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</si>
  <si>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</si>
  <si>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</si>
  <si>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</si>
  <si>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</si>
  <si>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</si>
  <si>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</si>
  <si>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</si>
  <si>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</si>
  <si>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</si>
  <si>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</si>
  <si>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</si>
  <si>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</si>
  <si>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</si>
  <si>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</si>
  <si>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</si>
  <si>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</si>
  <si>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</si>
  <si>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</si>
  <si>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</si>
  <si>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</si>
  <si>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</si>
  <si>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</si>
  <si>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</si>
  <si>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</si>
  <si>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</si>
  <si>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</si>
  <si>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</si>
  <si>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</si>
  <si>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</si>
  <si>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</si>
  <si>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</si>
  <si>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</si>
  <si>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</si>
  <si>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</si>
  <si>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</si>
  <si>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</si>
  <si>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</si>
  <si>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</si>
  <si>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</si>
  <si>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</si>
  <si>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</si>
  <si>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</si>
  <si>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</si>
  <si>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</si>
  <si>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</si>
  <si>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</si>
  <si>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</si>
  <si>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</si>
  <si>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</si>
  <si>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</si>
  <si>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</si>
  <si>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</si>
  <si>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</si>
  <si>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</si>
  <si>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</si>
  <si>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</si>
  <si>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</si>
  <si>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</si>
  <si>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</si>
  <si>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</si>
  <si>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</si>
  <si>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</si>
  <si>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</si>
  <si>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</si>
  <si>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</si>
  <si>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</si>
  <si>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</si>
  <si>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</si>
  <si>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</si>
  <si>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Critère d'éligibilité 5 - Plantation sur prairies selon la zone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</si>
  <si>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</si>
  <si>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n-2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</si>
  <si>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n-3 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</si>
  <si>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NB : pour le maraichage,
saisir Grandes cultures</t>
  </si>
  <si>
    <t>Melon conventionnel - Moyenne nationale (France)</t>
  </si>
  <si>
    <t>V. 27/02/2023</t>
  </si>
  <si>
    <t>RECant_biom (teq CO2) + RECant_sol (teq CO2)</t>
  </si>
  <si>
    <t>Après rabais</t>
  </si>
  <si>
    <t>Villeneuve d'Ascq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</si>
</sst>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0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24" fillId="11" borderId="2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2" fontId="0" fillId="17" borderId="1" xfId="2" applyNumberFormat="1" applyFont="1" applyFill="1" applyBorder="1" applyAlignment="1" applyProtection="1">
      <alignment horizontal="right"/>
    </xf>
    <xf numFmtId="2" fontId="2" fillId="17" borderId="1" xfId="0" applyNumberFormat="1" applyFont="1" applyFill="1" applyBorder="1" applyAlignment="1">
      <alignment vertical="center" wrapText="1"/>
    </xf>
    <xf numFmtId="9" fontId="30" fillId="3" borderId="1" xfId="1" applyFont="1" applyFill="1" applyBorder="1" applyAlignment="1" applyProtection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4"/>
  <sheetViews>
    <sheetView showGridLines="0" zoomScale="60" zoomScaleNormal="60" workbookViewId="0">
      <selection activeCell="B11" sqref="B11:P30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2" spans="2:16" x14ac:dyDescent="0.3">
      <c r="K2" t="s">
        <v>348</v>
      </c>
    </row>
    <row r="3" spans="2:16" ht="15" customHeight="1" x14ac:dyDescent="0.3">
      <c r="K3" s="94" t="s">
        <v>311</v>
      </c>
      <c r="L3" s="94"/>
      <c r="M3" s="94"/>
      <c r="N3" s="94"/>
      <c r="O3" s="94"/>
      <c r="P3" s="94"/>
    </row>
    <row r="4" spans="2:16" x14ac:dyDescent="0.3">
      <c r="K4" s="94"/>
      <c r="L4" s="94"/>
      <c r="M4" s="94"/>
      <c r="N4" s="94"/>
      <c r="O4" s="94"/>
      <c r="P4" s="94"/>
    </row>
    <row r="5" spans="2:16" x14ac:dyDescent="0.3">
      <c r="K5" s="94"/>
      <c r="L5" s="94"/>
      <c r="M5" s="94"/>
      <c r="N5" s="94"/>
      <c r="O5" s="94"/>
      <c r="P5" s="94"/>
    </row>
    <row r="7" spans="2:16" ht="15" customHeight="1" x14ac:dyDescent="0.3">
      <c r="B7" s="95" t="s">
        <v>310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</row>
    <row r="8" spans="2:16" ht="15" customHeight="1" x14ac:dyDescent="0.3"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</row>
    <row r="9" spans="2:16" ht="15" customHeight="1" x14ac:dyDescent="0.3"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</row>
    <row r="11" spans="2:16" ht="15" customHeight="1" x14ac:dyDescent="0.3">
      <c r="B11" s="96" t="s">
        <v>335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8"/>
    </row>
    <row r="12" spans="2:16" ht="15" customHeight="1" x14ac:dyDescent="0.3">
      <c r="B12" s="99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0"/>
    </row>
    <row r="13" spans="2:16" ht="15" customHeight="1" x14ac:dyDescent="0.3">
      <c r="B13" s="99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0"/>
    </row>
    <row r="14" spans="2:16" ht="15" customHeight="1" x14ac:dyDescent="0.3">
      <c r="B14" s="99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0"/>
    </row>
    <row r="15" spans="2:16" ht="15" customHeight="1" x14ac:dyDescent="0.3">
      <c r="B15" s="99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0"/>
    </row>
    <row r="16" spans="2:16" ht="15" customHeight="1" x14ac:dyDescent="0.3">
      <c r="B16" s="99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0"/>
    </row>
    <row r="17" spans="2:16" ht="15" customHeight="1" x14ac:dyDescent="0.3">
      <c r="B17" s="99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0"/>
    </row>
    <row r="18" spans="2:16" ht="15" customHeight="1" x14ac:dyDescent="0.3">
      <c r="B18" s="99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0"/>
    </row>
    <row r="19" spans="2:16" ht="15" customHeight="1" x14ac:dyDescent="0.3">
      <c r="B19" s="99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0"/>
    </row>
    <row r="20" spans="2:16" ht="15" customHeight="1" x14ac:dyDescent="0.3">
      <c r="B20" s="99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0"/>
    </row>
    <row r="21" spans="2:16" ht="15" customHeight="1" x14ac:dyDescent="0.3">
      <c r="B21" s="99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0"/>
    </row>
    <row r="22" spans="2:16" ht="15" customHeight="1" x14ac:dyDescent="0.3">
      <c r="B22" s="99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0"/>
    </row>
    <row r="23" spans="2:16" ht="15" customHeight="1" x14ac:dyDescent="0.3">
      <c r="B23" s="99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0"/>
    </row>
    <row r="24" spans="2:16" ht="15" customHeight="1" x14ac:dyDescent="0.3">
      <c r="B24" s="99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0"/>
    </row>
    <row r="25" spans="2:16" ht="15.75" customHeight="1" x14ac:dyDescent="0.3">
      <c r="B25" s="99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0"/>
    </row>
    <row r="26" spans="2:16" ht="15.75" customHeight="1" x14ac:dyDescent="0.3">
      <c r="B26" s="99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0"/>
    </row>
    <row r="27" spans="2:16" ht="15.75" customHeight="1" x14ac:dyDescent="0.3">
      <c r="B27" s="99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0"/>
    </row>
    <row r="28" spans="2:16" ht="15.75" customHeight="1" x14ac:dyDescent="0.3">
      <c r="B28" s="99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0"/>
    </row>
    <row r="29" spans="2:16" ht="15.75" customHeight="1" x14ac:dyDescent="0.3">
      <c r="B29" s="99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0"/>
    </row>
    <row r="30" spans="2:16" ht="15.75" customHeight="1" x14ac:dyDescent="0.3">
      <c r="B30" s="101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3"/>
    </row>
    <row r="32" spans="2:16" ht="22.5" customHeight="1" x14ac:dyDescent="0.3">
      <c r="B32" s="95" t="s">
        <v>340</v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</row>
    <row r="33" spans="2:16" x14ac:dyDescent="0.3"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</row>
    <row r="34" spans="2:16" x14ac:dyDescent="0.3"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</row>
  </sheetData>
  <sheetProtection algorithmName="SHA-512" hashValue="ehwkFhDydWdkgcVaWTOBWLkjf2SjwMp5geY+7gWkEeA8ld5i5TDprBgvCAfd2+GBHyItXxkvyiUTuc/dNIhM9Q==" saltValue="2GF9D9ij+3sGCLAx6fZIQw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"/>
  <sheetViews>
    <sheetView topLeftCell="A28" workbookViewId="0">
      <selection activeCell="F2" sqref="F2"/>
    </sheetView>
  </sheetViews>
  <sheetFormatPr baseColWidth="10" defaultColWidth="11.44140625" defaultRowHeight="14.4" x14ac:dyDescent="0.3"/>
  <cols>
    <col min="1" max="1" width="25" bestFit="1" customWidth="1"/>
    <col min="2" max="2" width="20.109375" bestFit="1" customWidth="1"/>
    <col min="3" max="3" width="15.5546875" bestFit="1" customWidth="1"/>
  </cols>
  <sheetData>
    <row r="1" spans="1:6" x14ac:dyDescent="0.3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">
      <c r="A3" t="s">
        <v>5</v>
      </c>
      <c r="B3" t="s">
        <v>287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">
      <c r="C5" t="s">
        <v>36</v>
      </c>
      <c r="D5" t="s">
        <v>38</v>
      </c>
      <c r="E5" s="60">
        <v>13</v>
      </c>
      <c r="F5" t="s">
        <v>75</v>
      </c>
    </row>
    <row r="6" spans="1:6" x14ac:dyDescent="0.3">
      <c r="C6" t="s">
        <v>37</v>
      </c>
      <c r="D6" t="s">
        <v>43</v>
      </c>
      <c r="E6" s="60">
        <v>14</v>
      </c>
      <c r="F6" t="s">
        <v>76</v>
      </c>
    </row>
    <row r="7" spans="1:6" x14ac:dyDescent="0.3">
      <c r="C7" t="s">
        <v>39</v>
      </c>
      <c r="D7" t="s">
        <v>47</v>
      </c>
      <c r="E7" s="60">
        <v>15</v>
      </c>
      <c r="F7" t="s">
        <v>77</v>
      </c>
    </row>
    <row r="8" spans="1:6" x14ac:dyDescent="0.3">
      <c r="C8" t="s">
        <v>40</v>
      </c>
      <c r="E8" s="60">
        <v>16</v>
      </c>
      <c r="F8" t="s">
        <v>78</v>
      </c>
    </row>
    <row r="9" spans="1:6" x14ac:dyDescent="0.3">
      <c r="C9" t="s">
        <v>41</v>
      </c>
      <c r="E9" s="60">
        <v>17</v>
      </c>
      <c r="F9" t="s">
        <v>79</v>
      </c>
    </row>
    <row r="10" spans="1:6" x14ac:dyDescent="0.3">
      <c r="C10" t="s">
        <v>42</v>
      </c>
      <c r="E10" s="60">
        <v>18</v>
      </c>
      <c r="F10" t="s">
        <v>80</v>
      </c>
    </row>
    <row r="11" spans="1:6" x14ac:dyDescent="0.3">
      <c r="C11" t="s">
        <v>44</v>
      </c>
      <c r="E11" s="60">
        <v>19</v>
      </c>
      <c r="F11" t="s">
        <v>81</v>
      </c>
    </row>
    <row r="12" spans="1:6" x14ac:dyDescent="0.3">
      <c r="C12" t="s">
        <v>45</v>
      </c>
      <c r="E12" s="60">
        <v>20</v>
      </c>
      <c r="F12" t="s">
        <v>82</v>
      </c>
    </row>
    <row r="13" spans="1:6" x14ac:dyDescent="0.3">
      <c r="C13" t="s">
        <v>46</v>
      </c>
      <c r="F13" t="s">
        <v>83</v>
      </c>
    </row>
    <row r="14" spans="1:6" x14ac:dyDescent="0.3">
      <c r="C14" t="s">
        <v>49</v>
      </c>
      <c r="F14" t="s">
        <v>84</v>
      </c>
    </row>
    <row r="15" spans="1:6" x14ac:dyDescent="0.3">
      <c r="C15" t="s">
        <v>50</v>
      </c>
      <c r="F15" t="s">
        <v>85</v>
      </c>
    </row>
    <row r="16" spans="1:6" x14ac:dyDescent="0.3">
      <c r="C16" t="s">
        <v>51</v>
      </c>
      <c r="F16" t="s">
        <v>86</v>
      </c>
    </row>
    <row r="17" spans="6:6" x14ac:dyDescent="0.3">
      <c r="F17" t="s">
        <v>87</v>
      </c>
    </row>
    <row r="18" spans="6:6" x14ac:dyDescent="0.3">
      <c r="F18" t="s">
        <v>88</v>
      </c>
    </row>
    <row r="19" spans="6:6" x14ac:dyDescent="0.3">
      <c r="F19" t="s">
        <v>89</v>
      </c>
    </row>
    <row r="20" spans="6:6" x14ac:dyDescent="0.3">
      <c r="F20" t="s">
        <v>90</v>
      </c>
    </row>
    <row r="21" spans="6:6" x14ac:dyDescent="0.3">
      <c r="F21" t="s">
        <v>91</v>
      </c>
    </row>
    <row r="22" spans="6:6" x14ac:dyDescent="0.3">
      <c r="F22" t="s">
        <v>92</v>
      </c>
    </row>
    <row r="23" spans="6:6" x14ac:dyDescent="0.3">
      <c r="F23" t="s">
        <v>93</v>
      </c>
    </row>
    <row r="24" spans="6:6" x14ac:dyDescent="0.3">
      <c r="F24" t="s">
        <v>94</v>
      </c>
    </row>
    <row r="25" spans="6:6" x14ac:dyDescent="0.3">
      <c r="F25" t="s">
        <v>95</v>
      </c>
    </row>
    <row r="26" spans="6:6" x14ac:dyDescent="0.3">
      <c r="F26" t="s">
        <v>96</v>
      </c>
    </row>
    <row r="27" spans="6:6" x14ac:dyDescent="0.3">
      <c r="F27" t="s">
        <v>97</v>
      </c>
    </row>
    <row r="28" spans="6:6" x14ac:dyDescent="0.3">
      <c r="F28" t="s">
        <v>98</v>
      </c>
    </row>
    <row r="29" spans="6:6" x14ac:dyDescent="0.3">
      <c r="F29" t="s">
        <v>99</v>
      </c>
    </row>
    <row r="30" spans="6:6" x14ac:dyDescent="0.3">
      <c r="F30" t="s">
        <v>100</v>
      </c>
    </row>
    <row r="31" spans="6:6" x14ac:dyDescent="0.3">
      <c r="F31" t="s">
        <v>101</v>
      </c>
    </row>
    <row r="32" spans="6:6" x14ac:dyDescent="0.3">
      <c r="F32" t="s">
        <v>102</v>
      </c>
    </row>
    <row r="33" spans="6:6" x14ac:dyDescent="0.3">
      <c r="F33" t="s">
        <v>103</v>
      </c>
    </row>
    <row r="34" spans="6:6" x14ac:dyDescent="0.3">
      <c r="F34" t="s">
        <v>104</v>
      </c>
    </row>
    <row r="35" spans="6:6" x14ac:dyDescent="0.3">
      <c r="F35" t="s">
        <v>105</v>
      </c>
    </row>
    <row r="36" spans="6:6" x14ac:dyDescent="0.3">
      <c r="F36" t="s">
        <v>106</v>
      </c>
    </row>
    <row r="37" spans="6:6" x14ac:dyDescent="0.3">
      <c r="F37" t="s">
        <v>347</v>
      </c>
    </row>
    <row r="38" spans="6:6" x14ac:dyDescent="0.3">
      <c r="F38" t="s">
        <v>107</v>
      </c>
    </row>
    <row r="39" spans="6:6" x14ac:dyDescent="0.3">
      <c r="F39" t="s">
        <v>108</v>
      </c>
    </row>
    <row r="40" spans="6:6" x14ac:dyDescent="0.3">
      <c r="F40" t="s">
        <v>109</v>
      </c>
    </row>
    <row r="41" spans="6:6" x14ac:dyDescent="0.3">
      <c r="F41" t="s">
        <v>110</v>
      </c>
    </row>
    <row r="42" spans="6:6" x14ac:dyDescent="0.3">
      <c r="F42" t="s">
        <v>111</v>
      </c>
    </row>
    <row r="43" spans="6:6" x14ac:dyDescent="0.3">
      <c r="F43" t="s">
        <v>112</v>
      </c>
    </row>
    <row r="44" spans="6:6" x14ac:dyDescent="0.3">
      <c r="F44" t="s">
        <v>113</v>
      </c>
    </row>
    <row r="45" spans="6:6" x14ac:dyDescent="0.3">
      <c r="F45" t="s">
        <v>114</v>
      </c>
    </row>
    <row r="46" spans="6:6" x14ac:dyDescent="0.3">
      <c r="F46" t="s">
        <v>115</v>
      </c>
    </row>
    <row r="47" spans="6:6" x14ac:dyDescent="0.3">
      <c r="F47" t="s">
        <v>116</v>
      </c>
    </row>
    <row r="48" spans="6:6" x14ac:dyDescent="0.3">
      <c r="F48" t="s">
        <v>117</v>
      </c>
    </row>
    <row r="49" spans="6:6" x14ac:dyDescent="0.3">
      <c r="F49" t="s">
        <v>118</v>
      </c>
    </row>
    <row r="50" spans="6:6" x14ac:dyDescent="0.3">
      <c r="F50" t="s">
        <v>119</v>
      </c>
    </row>
    <row r="51" spans="6:6" x14ac:dyDescent="0.3">
      <c r="F51" t="s">
        <v>120</v>
      </c>
    </row>
    <row r="52" spans="6:6" x14ac:dyDescent="0.3">
      <c r="F52" t="s">
        <v>121</v>
      </c>
    </row>
    <row r="53" spans="6:6" x14ac:dyDescent="0.3">
      <c r="F53" t="s">
        <v>122</v>
      </c>
    </row>
    <row r="54" spans="6:6" x14ac:dyDescent="0.3">
      <c r="F54" t="s">
        <v>123</v>
      </c>
    </row>
    <row r="55" spans="6:6" x14ac:dyDescent="0.3">
      <c r="F55" t="s">
        <v>124</v>
      </c>
    </row>
    <row r="56" spans="6:6" x14ac:dyDescent="0.3">
      <c r="F56" t="s">
        <v>125</v>
      </c>
    </row>
    <row r="57" spans="6:6" x14ac:dyDescent="0.3">
      <c r="F57" t="s">
        <v>126</v>
      </c>
    </row>
  </sheetData>
  <sheetProtection algorithmName="SHA-512" hashValue="yX5i9ejh/vesq25qJTzHjWyBhQgEV9C4a3u06OM4lQH1X+s4ijckh45ouHsGyCbdaZq8bFAqaXzGP8UgBUn77A==" saltValue="DdCf0QLMubgPEAKLBJN4Q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abSelected="1" zoomScale="70" zoomScaleNormal="70" workbookViewId="0"/>
  </sheetViews>
  <sheetFormatPr baseColWidth="10" defaultColWidth="11.44140625" defaultRowHeight="14.4" x14ac:dyDescent="0.3"/>
  <cols>
    <col min="1" max="1" width="71.33203125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2" width="24.5546875" style="2" customWidth="1"/>
    <col min="13" max="16384" width="11.44140625" style="2"/>
  </cols>
  <sheetData>
    <row r="1" spans="1:52" ht="12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3">
      <c r="A2" s="107" t="s">
        <v>339</v>
      </c>
      <c r="B2" s="108"/>
      <c r="C2" s="31" t="s">
        <v>337</v>
      </c>
      <c r="D2"/>
      <c r="E2"/>
      <c r="F2"/>
      <c r="G2"/>
      <c r="H2"/>
      <c r="I2"/>
      <c r="J2"/>
      <c r="K2"/>
      <c r="AG2" s="2" t="s">
        <v>338</v>
      </c>
    </row>
    <row r="3" spans="1:52" x14ac:dyDescent="0.3">
      <c r="A3" s="2"/>
      <c r="AG3" s="2" t="s">
        <v>337</v>
      </c>
    </row>
    <row r="4" spans="1:52" customFormat="1" ht="15" thickBot="1" x14ac:dyDescent="0.3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5">
      <c r="A5" s="104" t="s">
        <v>331</v>
      </c>
      <c r="B5" s="105"/>
      <c r="C5" s="105"/>
      <c r="D5" s="105"/>
      <c r="E5" s="105"/>
      <c r="F5" s="105"/>
      <c r="G5" s="105"/>
      <c r="H5" s="105"/>
      <c r="I5" s="105"/>
      <c r="J5" s="105"/>
      <c r="K5" s="106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341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">
      <c r="A7" s="3" t="s">
        <v>288</v>
      </c>
      <c r="B7" s="1" t="s">
        <v>351</v>
      </c>
      <c r="C7" s="1" t="s">
        <v>351</v>
      </c>
      <c r="D7" s="1" t="s">
        <v>351</v>
      </c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5">
        <v>1.6E-2</v>
      </c>
      <c r="C8" s="25">
        <v>2.3E-2</v>
      </c>
      <c r="D8" s="25">
        <v>1.0999999999999999E-2</v>
      </c>
      <c r="E8" s="25"/>
      <c r="F8" s="25"/>
      <c r="G8" s="25"/>
      <c r="H8" s="25"/>
      <c r="I8" s="25"/>
      <c r="J8" s="25"/>
      <c r="K8" s="25"/>
      <c r="L8" s="88">
        <f>SUM(B8:K8)</f>
        <v>0.05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">
      <c r="A9" s="3" t="s">
        <v>309</v>
      </c>
      <c r="B9" s="1" t="s">
        <v>50</v>
      </c>
      <c r="C9" s="1" t="s">
        <v>49</v>
      </c>
      <c r="D9" s="1" t="s">
        <v>51</v>
      </c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8" x14ac:dyDescent="0.3">
      <c r="A10" s="3" t="s">
        <v>286</v>
      </c>
      <c r="B10" s="69" t="s">
        <v>135</v>
      </c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">
      <c r="A11" s="3" t="s">
        <v>29</v>
      </c>
      <c r="B11" s="1" t="s">
        <v>35</v>
      </c>
      <c r="C11" s="1" t="s">
        <v>35</v>
      </c>
      <c r="D11" s="1" t="s">
        <v>35</v>
      </c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">
      <c r="A12" s="3" t="s">
        <v>290</v>
      </c>
      <c r="B12" s="1">
        <v>1340</v>
      </c>
      <c r="C12" s="1">
        <v>1340</v>
      </c>
      <c r="D12" s="1">
        <v>1340</v>
      </c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">
      <c r="A13" s="3" t="s">
        <v>20</v>
      </c>
      <c r="B13" s="26" t="s">
        <v>6</v>
      </c>
      <c r="C13" s="26" t="s">
        <v>6</v>
      </c>
      <c r="D13" s="26" t="s">
        <v>6</v>
      </c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">
      <c r="A14" s="3" t="s">
        <v>291</v>
      </c>
      <c r="B14" s="1">
        <v>20</v>
      </c>
      <c r="C14" s="1">
        <v>20</v>
      </c>
      <c r="D14" s="1">
        <v>20</v>
      </c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">
      <c r="A15" s="3" t="s">
        <v>19</v>
      </c>
      <c r="B15" s="28">
        <v>1</v>
      </c>
      <c r="C15" s="28">
        <v>1</v>
      </c>
      <c r="D15" s="28">
        <v>1</v>
      </c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ht="31.2" x14ac:dyDescent="0.3">
      <c r="A16" s="3" t="s">
        <v>8</v>
      </c>
      <c r="B16" s="1" t="s">
        <v>0</v>
      </c>
      <c r="C16" s="1" t="s">
        <v>0</v>
      </c>
      <c r="D16" s="1" t="s">
        <v>0</v>
      </c>
      <c r="E16" s="1"/>
      <c r="F16" s="1"/>
      <c r="G16" s="1"/>
      <c r="H16" s="1"/>
      <c r="I16" s="1"/>
      <c r="J16" s="1"/>
      <c r="K16" s="1"/>
      <c r="L16" s="89" t="s">
        <v>346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7.6" x14ac:dyDescent="0.3">
      <c r="A17" s="4" t="s">
        <v>343</v>
      </c>
      <c r="B17" s="1" t="s">
        <v>78</v>
      </c>
      <c r="C17" s="1" t="s">
        <v>78</v>
      </c>
      <c r="D17" s="1" t="s">
        <v>78</v>
      </c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7.6" x14ac:dyDescent="0.3">
      <c r="A18" s="4" t="s">
        <v>344</v>
      </c>
      <c r="B18" s="1" t="s">
        <v>78</v>
      </c>
      <c r="C18" s="1" t="s">
        <v>78</v>
      </c>
      <c r="D18" s="1" t="s">
        <v>78</v>
      </c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7.6" x14ac:dyDescent="0.3">
      <c r="A19" s="4" t="s">
        <v>345</v>
      </c>
      <c r="B19" s="1" t="s">
        <v>109</v>
      </c>
      <c r="C19" s="1" t="s">
        <v>109</v>
      </c>
      <c r="D19" s="1" t="s">
        <v>109</v>
      </c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2" x14ac:dyDescent="0.3">
      <c r="A20" s="3" t="s">
        <v>140</v>
      </c>
      <c r="B20" s="29">
        <v>0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2" x14ac:dyDescent="0.3">
      <c r="A21" s="3" t="s">
        <v>141</v>
      </c>
      <c r="B21" s="30">
        <v>0.05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">
      <c r="A22" s="23" t="str">
        <f>IF(OR(AND($B$8&gt;0,$B9=""),AND($C$8&gt;0,$C9=""),AND($D$8&gt;0,$D9=""),AND($E$8&gt;0,$E9=""),AND($F$8&gt;0,$F9=""),AND($G$8&gt;0,$G9=""),AND($H$8&gt;0,$H9=""),AND($I$8&gt;0,$I9=""),AND($J$8&gt;0,$J9=""),AND($K$8&gt;0,$K9="")),"Il manque des données ligne 9","")</f>
        <v/>
      </c>
      <c r="B22" s="23" t="str">
        <f>IF(OR(AND($B$8&gt;0,$B10=""),AND($C$8&gt;0,$C10=""),AND($D$8&gt;0,$D10=""),AND($E$8&gt;0,$E10=""),AND($F$8&gt;0,$F10=""),AND($G$8&gt;0,G10=""),AND($H$8&gt;0,$H10=""),AND($I$8&gt;0,$I10=""),AND($J$8&gt;0,$J10=""),AND($K$8&gt;0,$K10="")),"Il manque des données ligne 10","")</f>
        <v>Il manque des données ligne 10</v>
      </c>
      <c r="C22" s="23" t="str">
        <f>IF(OR(AND($B$8&gt;0,$B11=""),AND($C$8&gt;0,$C11=""),AND($D$8&gt;0,$D11=""),AND($E$8&gt;0,$E11=""),AND($F$8&gt;0,$F11=""),AND($G$8&gt;0,$G11=""),AND($H$8&gt;0,$H11=""),AND($I$8&gt;0,$I11=""),AND($J$8&gt;0,$J11=""),AND($K$8&gt;0,$K11="")),"Il manque des données ligne 11","")</f>
        <v/>
      </c>
      <c r="D22" s="23" t="str">
        <f>IF(OR(AND($B$8&gt;0,$B12=""),AND($C$8&gt;0,$C12=""),AND($D$8&gt;0,$D12=""),AND($E$8&gt;0,$E12=""),AND($F$8&gt;0,$F12=""),AND($G$8&gt;0,$G12=""),AND($H$8&gt;0,$H12=""),AND($I$8&gt;0,$I12=""),AND($J$8&gt;0,$J12=""),AND($K$8&gt;0,$K12="")),"Il manque des données ligne 12","")</f>
        <v/>
      </c>
      <c r="E22" s="23" t="str">
        <f>IF(OR(AND($B$8&gt;0,$B13=""),AND($C$8&gt;0,$C13=""),AND($D$8&gt;0,$D13=""),AND($E$8&gt;0,$E13=""),AND($F$8&gt;0,$F13=""),AND($G$8&gt;0,$G13=""),AND($H$8&gt;0,$H13=""),AND($I$8&gt;0,$I13=""),AND($J$8&gt;0,$J13=""),AND($K$8&gt;0,$K13="")),"Il manque des données ligne 13","")</f>
        <v/>
      </c>
      <c r="F22" s="23" t="str">
        <f>IF(OR(AND($B$8&gt;0,$B14=""),AND($C$8&gt;0,$C14=""),AND($D$8&gt;0,$D14=""),AND($E$8&gt;0,$E14=""),AND($F$8&gt;0,$F14=""),AND($G$8&gt;0,$G14=""),AND($H$8&gt;0,$H14=""),AND($I$8&gt;0,$I14=""),AND($J$8&gt;0,$J14=""),AND($K$8&gt;0,$K14="")),"Il manque des données ligne 14","")</f>
        <v/>
      </c>
      <c r="G22" s="23" t="str">
        <f>IF(OR(AND($B$8&gt;0,$B15=""),AND($C$8&gt;0,$C15=""),AND($D$8&gt;0,$D15=""),AND($E$8&gt;0,$E15=""),AND($F$8&gt;0,$F15=""),AND($G$8&gt;0,$G15=""),AND($H$8&gt;0,$H15=""),AND($I$8&gt;0,$I15=""),AND($J$8&gt;0,$J15=""),AND($K$8&gt;0,$K15="")),"Il manque des données ligne 15","")</f>
        <v/>
      </c>
      <c r="H22" s="23" t="str">
        <f>IF(OR(AND($B$8&gt;0,$B16=""),AND($C$8&gt;0,$C16=""),AND($D$8&gt;0,$D16=""),AND($E$8&gt;0,$E16=""),AND($F$8&gt;0,$F16=""),AND($G$8&gt;0,$G16=""),AND($H$8&gt;0,$H16=""),AND($I$8&gt;0,$I16=""),AND($J$8&gt;0,$J16=""),AND($K$8&gt;0,$K16="")),"Il manque des données ligne 16","")</f>
        <v/>
      </c>
      <c r="I22" s="23" t="str">
        <f>IF(OR(AND($B$8&gt;0,$B17=""),AND($C$8&gt;0,$C17=""),AND($D$8&gt;0,$D17=""),AND($E$8&gt;0,$E17=""),AND($F$8&gt;0,$F17=""),AND($G$8&gt;0,$G17=""),AND($H$8&gt;0,$H17=""),AND($I$8&gt;0,$I17=""),AND($J$8&gt;0,$J17=""),AND($K$8&gt;0,$K17="")),"Il manque des données ligne 17","")</f>
        <v/>
      </c>
      <c r="J22" s="23" t="str">
        <f>IF(OR(AND($B$8&gt;0,$B18=""),AND($C$8&gt;0,$C18=""),AND($D$8&gt;0,$D18=""),AND($E$8&gt;0,$E18=""),AND($F$8&gt;0,$F18=""),AND($G$8&gt;0,$G18=""),AND($H$8&gt;0,$H18=""),AND($I$8&gt;0,$I18=""),AND($J$8&gt;0,$J18=""),AND($K$8&gt;0,$K18="")),"Il manque des données ligne 18","")</f>
        <v/>
      </c>
      <c r="K22" s="23" t="str">
        <f>IF(OR(AND($B$8&gt;0,$B19=""),AND($C$8&gt;0,$C19=""),AND($D$8&gt;0,$D19=""),AND($E$8&gt;0,$E19=""),AND($F$8&gt;0,$F19=""),AND($G$8&gt;0,$G19=""),AND($H$8&gt;0,$H19=""),AND($I$8&gt;0,$I19=""),AND($J$8&gt;0,$J19=""),AND($K$8&gt;0,$K19="")),"Il manque des données ligne 19","")</f>
        <v/>
      </c>
      <c r="L22" s="23" t="str">
        <f>IF(AND($B$8&gt;0,$B20=""),"Il manque des données ligne 20","")</f>
        <v/>
      </c>
      <c r="M22" s="23" t="str">
        <f>IF(AND($B$8&gt;0,$B21=""),"Il manque des données ligne 21","")</f>
        <v/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35">
      <c r="A24" s="104" t="s">
        <v>308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6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">
      <c r="A26" s="6" t="s">
        <v>66</v>
      </c>
      <c r="B26" s="10" t="str">
        <f t="shared" ref="B26:K26" si="0">CONCATENATE(B9," - ",B11)</f>
        <v>Pommier - Axe</v>
      </c>
      <c r="C26" s="10" t="str">
        <f t="shared" si="0"/>
        <v>Poirier - Axe</v>
      </c>
      <c r="D26" s="10" t="str">
        <f t="shared" si="0"/>
        <v>Prunier de table - Axe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">
      <c r="A27" s="7" t="s">
        <v>60</v>
      </c>
      <c r="B27" s="11">
        <f>IF(B12="","",VLOOKUP(B26,'(ne pas modifier) BDD_REF'!$C$21:$D$42,2,FALSE))</f>
        <v>1000</v>
      </c>
      <c r="C27" s="11">
        <f>IF(C12="","",VLOOKUP(C26,'(ne pas modifier) BDD_REF'!$C$21:$D$42,2,FALSE))</f>
        <v>1000</v>
      </c>
      <c r="D27" s="11">
        <f>IF(D12="","",VLOOKUP(D26,'(ne pas modifier) BDD_REF'!$C$21:$D$42,2,FALSE))</f>
        <v>1000</v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8" x14ac:dyDescent="0.3">
      <c r="A28" s="7" t="s">
        <v>289</v>
      </c>
      <c r="B28" s="12" t="str">
        <f t="shared" ref="B28:K28" si="1">IF(B12="","",IF(B12&gt;=B27,"OUI","NON"))</f>
        <v>OUI</v>
      </c>
      <c r="C28" s="12" t="str">
        <f t="shared" si="1"/>
        <v>OUI</v>
      </c>
      <c r="D28" s="12" t="str">
        <f t="shared" si="1"/>
        <v>OUI</v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">
      <c r="A30" s="6" t="s">
        <v>295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">
      <c r="A33" s="6" t="s">
        <v>63</v>
      </c>
      <c r="L33" s="85" t="s">
        <v>341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idden="1" x14ac:dyDescent="0.3">
      <c r="A34" s="7" t="s">
        <v>27</v>
      </c>
      <c r="B34" s="43" t="str">
        <f>CONCATENATE(Eligibilité_projet!B13," - ",Eligibilité_projet!B16)</f>
        <v>Hors climat Mediterranéen - Grandes cultures</v>
      </c>
      <c r="C34" s="43" t="str">
        <f>CONCATENATE(Eligibilité_projet!C13," - ",Eligibilité_projet!C16)</f>
        <v>Hors climat Mediterranéen - Grandes cultures</v>
      </c>
      <c r="D34" s="43" t="str">
        <f>CONCATENATE(Eligibilité_projet!D13," - ",Eligibilité_projet!D16)</f>
        <v>Hors climat Mediterranéen - Grandes cultures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idden="1" x14ac:dyDescent="0.3">
      <c r="A35" s="7" t="s">
        <v>64</v>
      </c>
      <c r="B35" s="43" t="str">
        <f>CONCATENATE(Eligibilité_projet!B14," - ",Eligibilité_projet!B16,"-",Eligibilité_projet!B13)</f>
        <v>20 - Grandes cultures-Hors climat Mediterranéen</v>
      </c>
      <c r="C35" s="43" t="str">
        <f>CONCATENATE(Eligibilité_projet!C14," - ",Eligibilité_projet!C16,"-",Eligibilité_projet!C13)</f>
        <v>20 - Grandes cultures-Hors climat Mediterranéen</v>
      </c>
      <c r="D35" s="43" t="str">
        <f>CONCATENATE(Eligibilité_projet!D14," - ",Eligibilité_projet!D16,"-",Eligibilité_projet!D13)</f>
        <v>20 - Grandes cultures-Hors climat Mediterranéen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">
      <c r="A36" s="7" t="s">
        <v>302</v>
      </c>
      <c r="B36" s="44">
        <f>RECant_sol!C9</f>
        <v>0.28160000000000002</v>
      </c>
      <c r="C36" s="44">
        <f>RECant_sol!D9</f>
        <v>0.40480000000000005</v>
      </c>
      <c r="D36" s="44">
        <f>RECant_sol!E9</f>
        <v>0.19360000000000002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0.88000000000000012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">
      <c r="A37" s="7" t="s">
        <v>303</v>
      </c>
      <c r="B37" s="45">
        <f>RECant_biom!C28</f>
        <v>0.65622857142857149</v>
      </c>
      <c r="C37" s="45">
        <f>RECant_biom!D28</f>
        <v>0.94332857142857163</v>
      </c>
      <c r="D37" s="44">
        <f>RECant_biom!E28</f>
        <v>0.45115714285714287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2.0507142857142862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">
      <c r="A38" s="46" t="s">
        <v>226</v>
      </c>
      <c r="B38" s="45">
        <f t="shared" ref="B38:K38" si="3">IF(B36="","",B36+B37)</f>
        <v>0.93782857142857146</v>
      </c>
      <c r="C38" s="45">
        <f t="shared" si="3"/>
        <v>1.3481285714285716</v>
      </c>
      <c r="D38" s="44">
        <f t="shared" si="3"/>
        <v>0.64475714285714292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2.9307142857142856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>OUI</v>
      </c>
      <c r="D39" s="12" t="str">
        <f t="shared" si="4"/>
        <v>OUI</v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>OUI</v>
      </c>
      <c r="D43" s="12" t="str">
        <f t="shared" si="5"/>
        <v>OUI</v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">
      <c r="A45" s="6" t="s">
        <v>342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ht="45.75" customHeight="1" x14ac:dyDescent="0.3">
      <c r="A46" s="7" t="s">
        <v>61</v>
      </c>
      <c r="B46" s="93" t="str">
        <f>IF(B13="","",IF(AND(B13="Hors climat Mediterranéen",B16="Prairies "),"Parcelle non éligible", "OUI"))</f>
        <v>OUI</v>
      </c>
      <c r="C46" s="93" t="str">
        <f t="shared" ref="C46:K46" si="6">IF(C13="","",IF(AND(C13="Hors climat Mediterranéen",C16="Prairies "),"Parcelle non éligible", "OUI"))</f>
        <v>OUI</v>
      </c>
      <c r="D46" s="93" t="str">
        <f t="shared" si="6"/>
        <v>OUI</v>
      </c>
      <c r="E46" s="12" t="str">
        <f t="shared" si="6"/>
        <v/>
      </c>
      <c r="F46" s="12" t="str">
        <f t="shared" si="6"/>
        <v/>
      </c>
      <c r="G46" s="12" t="str">
        <f t="shared" si="6"/>
        <v/>
      </c>
      <c r="H46" s="12" t="str">
        <f t="shared" si="6"/>
        <v/>
      </c>
      <c r="I46" s="12" t="str">
        <f t="shared" si="6"/>
        <v/>
      </c>
      <c r="J46" s="12" t="str">
        <f t="shared" si="6"/>
        <v/>
      </c>
      <c r="K46" s="12" t="str">
        <f t="shared" si="6"/>
        <v/>
      </c>
    </row>
    <row r="47" spans="1:21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Tuqv5UxxzbOaDEd46On5oSQSVPM0cS63uWKUVKetvilcrPlXYlxJntxsXYjCEeQygAXYH801cWoYugGSXA+/5Q==" saltValue="bdVYumOpGIRdO6oIbIfjJw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12:K12 A22:M22 B20:K21 B23:K23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BDD_REF'!$A$195:$A$204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LISTES'!$F$2:$F$58</xm:f>
          </x14:formula1>
          <xm:sqref>B17:K19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D9" sqref="D9"/>
    </sheetView>
  </sheetViews>
  <sheetFormatPr baseColWidth="10" defaultColWidth="11.44140625" defaultRowHeight="14.4" x14ac:dyDescent="0.3"/>
  <cols>
    <col min="1" max="1" width="46.6640625" customWidth="1"/>
  </cols>
  <sheetData>
    <row r="2" spans="1:14" ht="14.25" customHeight="1" x14ac:dyDescent="0.3">
      <c r="A2" s="109" t="s">
        <v>332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1"/>
    </row>
    <row r="3" spans="1:14" x14ac:dyDescent="0.3">
      <c r="M3" s="2"/>
      <c r="N3" s="2"/>
    </row>
    <row r="4" spans="1:14" ht="28.8" x14ac:dyDescent="0.3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151</v>
      </c>
      <c r="M4" s="2"/>
      <c r="N4" s="2"/>
    </row>
    <row r="5" spans="1:14" x14ac:dyDescent="0.3">
      <c r="A5" s="3" t="s">
        <v>138</v>
      </c>
      <c r="B5" s="15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2.3873684698599997</v>
      </c>
      <c r="C5" s="15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2.3873684698599997</v>
      </c>
      <c r="D5" s="15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2.3873684698599997</v>
      </c>
      <c r="E5" s="15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F5" s="15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G5" s="15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H5" s="15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I5" s="15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J5" s="15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K5" s="15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L5" s="15">
        <f>SUM(B5:K5)</f>
        <v>7.1621054095799987</v>
      </c>
      <c r="M5" s="2"/>
      <c r="N5" s="2"/>
    </row>
    <row r="6" spans="1:14" x14ac:dyDescent="0.3">
      <c r="A6" s="3" t="s">
        <v>139</v>
      </c>
      <c r="B6" s="15">
        <f>IF(Eligibilité_projet!B10="",0,VLOOKUP(Eligibilité_projet!B10,'(ne pas modifier) BDD_REF'!$A$195:$B$204,2,FALSE)/1000)</f>
        <v>3.3700393371360002</v>
      </c>
      <c r="C6" s="15">
        <f>IF(Eligibilité_projet!C10="",0,VLOOKUP(Eligibilité_projet!C10,'(ne pas modifier) BDD_REF'!$A$195:$B$204,2,FALSE)/1000)</f>
        <v>0</v>
      </c>
      <c r="D6" s="15">
        <f>IF(Eligibilité_projet!D10="",0,VLOOKUP(Eligibilité_projet!D10,'(ne pas modifier) BDD_REF'!$A$195:$B$204,2,FALSE)/1000)</f>
        <v>0</v>
      </c>
      <c r="E6" s="15">
        <f>IF(Eligibilité_projet!E10="",0,VLOOKUP(Eligibilité_projet!E10,'(ne pas modifier) BDD_REF'!$A$195:$B$204,2,FALSE)/1000)</f>
        <v>0</v>
      </c>
      <c r="F6" s="15">
        <f>IF(Eligibilité_projet!F10="",0,VLOOKUP(Eligibilité_projet!F10,'(ne pas modifier) BDD_REF'!$A$195:$B$204,2,FALSE)/1000)</f>
        <v>0</v>
      </c>
      <c r="G6" s="15">
        <f>IF(Eligibilité_projet!G10="",0,VLOOKUP(Eligibilité_projet!G10,'(ne pas modifier) BDD_REF'!$A$195:$B$204,2,FALSE)/1000)</f>
        <v>0</v>
      </c>
      <c r="H6" s="15">
        <f>IF(Eligibilité_projet!H10="",0,VLOOKUP(Eligibilité_projet!H10,'(ne pas modifier) BDD_REF'!$A$195:$B$204,2,FALSE)/1000)</f>
        <v>0</v>
      </c>
      <c r="I6" s="15">
        <f>IF(Eligibilité_projet!I10="",0,VLOOKUP(Eligibilité_projet!I10,'(ne pas modifier) BDD_REF'!$A$195:$B$204,2,FALSE)/1000)</f>
        <v>0</v>
      </c>
      <c r="J6" s="15">
        <f>IF(Eligibilité_projet!J10="",0,VLOOKUP(Eligibilité_projet!J10,'(ne pas modifier) BDD_REF'!$A$195:$B$204,2,FALSE)/1000)</f>
        <v>0</v>
      </c>
      <c r="K6" s="15">
        <f>IF(Eligibilité_projet!K10="",0,VLOOKUP(Eligibilité_projet!K10,'(ne pas modifier) BDD_REF'!$A$195:$B$204,2,FALSE)/1000)</f>
        <v>0</v>
      </c>
      <c r="L6" s="15">
        <f>SUM(B6:K6)</f>
        <v>3.3700393371360002</v>
      </c>
      <c r="M6" s="2"/>
      <c r="N6" s="2"/>
    </row>
    <row r="7" spans="1:14" x14ac:dyDescent="0.3">
      <c r="A7" s="3" t="s">
        <v>223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7.8613669382080045E-2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-0.27454737403389995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-0.13130526584229998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-0.32723897049411987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zoomScale="70" zoomScaleNormal="70" workbookViewId="0">
      <selection activeCell="E16" sqref="E16"/>
    </sheetView>
  </sheetViews>
  <sheetFormatPr baseColWidth="10" defaultColWidth="11.44140625" defaultRowHeight="14.4" x14ac:dyDescent="0.3"/>
  <cols>
    <col min="1" max="1" width="12.44140625" style="17" customWidth="1"/>
    <col min="2" max="2" width="53.88671875" customWidth="1"/>
    <col min="3" max="12" width="11.44140625" style="2"/>
    <col min="14" max="15" width="11.44140625" style="2"/>
    <col min="109" max="16384" width="11.44140625" style="2"/>
  </cols>
  <sheetData>
    <row r="2" spans="1:15" ht="36.6" customHeight="1" x14ac:dyDescent="0.3">
      <c r="B2" s="112" t="s">
        <v>336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4"/>
    </row>
    <row r="4" spans="1:15" customFormat="1" ht="28.95" customHeight="1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</row>
    <row r="5" spans="1:15" customFormat="1" x14ac:dyDescent="0.3">
      <c r="A5" s="17"/>
      <c r="B5" s="3" t="s">
        <v>145</v>
      </c>
      <c r="C5" s="39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2.3873684698599997</v>
      </c>
      <c r="D5" s="39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2.3873684698599997</v>
      </c>
      <c r="E5" s="39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2.3873684698599997</v>
      </c>
      <c r="F5" s="39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G5" s="39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H5" s="39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I5" s="39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J5" s="39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K5" s="39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L5" s="39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M5" s="39">
        <f>SUM(C5:L5)</f>
        <v>7.1621054095799987</v>
      </c>
      <c r="N5" s="2"/>
      <c r="O5" s="2"/>
    </row>
    <row r="6" spans="1:15" customFormat="1" x14ac:dyDescent="0.3">
      <c r="A6" s="17"/>
      <c r="N6" s="2"/>
      <c r="O6" s="2"/>
    </row>
    <row r="7" spans="1:15" x14ac:dyDescent="0.3">
      <c r="A7" s="13" t="s">
        <v>146</v>
      </c>
      <c r="B7" s="7" t="s">
        <v>312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0</v>
      </c>
    </row>
    <row r="8" spans="1:15" x14ac:dyDescent="0.3">
      <c r="B8" s="7" t="s">
        <v>313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0</v>
      </c>
    </row>
    <row r="9" spans="1:15" x14ac:dyDescent="0.3">
      <c r="B9" s="7" t="s">
        <v>314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0</v>
      </c>
    </row>
    <row r="10" spans="1:15" x14ac:dyDescent="0.3">
      <c r="B10" s="19" t="s">
        <v>328</v>
      </c>
      <c r="C10" s="39">
        <f>C7*'(ne pas modifier) BDD_REF'!$B$207 + (C8+C9)*'(ne pas modifier) BDD_REF'!$B$208</f>
        <v>0</v>
      </c>
      <c r="D10" s="39">
        <f>D7*'(ne pas modifier) BDD_REF'!$B$207 + (D8+D9)*'(ne pas modifier) BDD_REF'!$B$208</f>
        <v>0</v>
      </c>
      <c r="E10" s="39">
        <f>E7*'(ne pas modifier) BDD_REF'!$B$207 + (E8+E9)*'(ne pas modifier) BDD_REF'!$B$208</f>
        <v>0</v>
      </c>
      <c r="F10" s="39">
        <f>F7*'(ne pas modifier) BDD_REF'!$B$207 + (F8+F9)*'(ne pas modifier) BDD_REF'!$B$208</f>
        <v>0</v>
      </c>
      <c r="G10" s="39">
        <f>G7*'(ne pas modifier) BDD_REF'!$B$207 + (G8+G9)*'(ne pas modifier) BDD_REF'!$B$208</f>
        <v>0</v>
      </c>
      <c r="H10" s="39">
        <f>H7*'(ne pas modifier) BDD_REF'!$B$207 + (H8+H9)*'(ne pas modifier) BDD_REF'!$B$208</f>
        <v>0</v>
      </c>
      <c r="I10" s="39">
        <f>I7*'(ne pas modifier) BDD_REF'!$B$207 + (I8+I9)*'(ne pas modifier) BDD_REF'!$B$208</f>
        <v>0</v>
      </c>
      <c r="J10" s="39">
        <f>J7*'(ne pas modifier) BDD_REF'!$B$207 + (J8+J9)*'(ne pas modifier) BDD_REF'!$B$208</f>
        <v>0</v>
      </c>
      <c r="K10" s="39">
        <f>K7*'(ne pas modifier) BDD_REF'!$B$207 + (K8+K9)*'(ne pas modifier) BDD_REF'!$B$208</f>
        <v>0</v>
      </c>
      <c r="L10" s="39">
        <f>L7*'(ne pas modifier) BDD_REF'!$B$207 + (L8+L9)*'(ne pas modifier) BDD_REF'!$B$208</f>
        <v>0</v>
      </c>
      <c r="M10" s="39">
        <f t="shared" si="0"/>
        <v>0</v>
      </c>
    </row>
    <row r="11" spans="1:15" x14ac:dyDescent="0.3">
      <c r="B11" s="19" t="s">
        <v>329</v>
      </c>
      <c r="C11" s="39">
        <f>((C7*'(ne pas modifier) BDD_REF'!$B$220)+('RECeff + REIamont (2)'!C8+'RECeff + REIamont (2)'!C9)*'(ne pas modifier) BDD_REF'!$B$221)*'(ne pas modifier) BDD_REF'!$B$209</f>
        <v>0</v>
      </c>
      <c r="D11" s="39">
        <f>((D7*'(ne pas modifier) BDD_REF'!$B$220)+('RECeff + REIamont (2)'!D8+'RECeff + REIamont (2)'!D9)*'(ne pas modifier) BDD_REF'!$B$221)*'(ne pas modifier) BDD_REF'!$B$209</f>
        <v>0</v>
      </c>
      <c r="E11" s="39">
        <f>((E7*'(ne pas modifier) BDD_REF'!$B$220)+('RECeff + REIamont (2)'!E8+'RECeff + REIamont (2)'!E9)*'(ne pas modifier) BDD_REF'!$B$221)*'(ne pas modifier) BDD_REF'!$B$209</f>
        <v>0</v>
      </c>
      <c r="F11" s="39">
        <f>((F7*'(ne pas modifier) BDD_REF'!$B$220)+('RECeff + REIamont (2)'!F8+'RECeff + REIamont (2)'!F9)*'(ne pas modifier) BDD_REF'!$B$221)*'(ne pas modifier) BDD_REF'!$B$209</f>
        <v>0</v>
      </c>
      <c r="G11" s="39">
        <f>((G7*'(ne pas modifier) BDD_REF'!$B$220)+('RECeff + REIamont (2)'!G8+'RECeff + REIamont (2)'!G9)*'(ne pas modifier) BDD_REF'!$B$221)*'(ne pas modifier) BDD_REF'!$B$209</f>
        <v>0</v>
      </c>
      <c r="H11" s="39">
        <f>((H7*'(ne pas modifier) BDD_REF'!$B$220)+('RECeff + REIamont (2)'!H8+'RECeff + REIamont (2)'!H9)*'(ne pas modifier) BDD_REF'!$B$221)*'(ne pas modifier) BDD_REF'!$B$209</f>
        <v>0</v>
      </c>
      <c r="I11" s="39">
        <f>((I7*'(ne pas modifier) BDD_REF'!$B$220)+('RECeff + REIamont (2)'!I8+'RECeff + REIamont (2)'!I9)*'(ne pas modifier) BDD_REF'!$B$221)*'(ne pas modifier) BDD_REF'!$B$209</f>
        <v>0</v>
      </c>
      <c r="J11" s="39">
        <f>((J7*'(ne pas modifier) BDD_REF'!$B$220)+('RECeff + REIamont (2)'!J8+'RECeff + REIamont (2)'!J9)*'(ne pas modifier) BDD_REF'!$B$221)*'(ne pas modifier) BDD_REF'!$B$209</f>
        <v>0</v>
      </c>
      <c r="K11" s="39">
        <f>((K7*'(ne pas modifier) BDD_REF'!$B$220)+('RECeff + REIamont (2)'!K8+'RECeff + REIamont (2)'!K9)*'(ne pas modifier) BDD_REF'!$B$221)*'(ne pas modifier) BDD_REF'!$B$209</f>
        <v>0</v>
      </c>
      <c r="L11" s="39">
        <f>((L7*'(ne pas modifier) BDD_REF'!$B$220)+('RECeff + REIamont (2)'!L8+'RECeff + REIamont (2)'!L9)*'(ne pas modifier) BDD_REF'!$B$221)*'(ne pas modifier) BDD_REF'!$B$209</f>
        <v>0</v>
      </c>
      <c r="M11" s="39">
        <f t="shared" si="0"/>
        <v>0</v>
      </c>
    </row>
    <row r="12" spans="1:15" x14ac:dyDescent="0.3">
      <c r="B12" s="19" t="s">
        <v>330</v>
      </c>
      <c r="C12" s="39">
        <f>(C7+C8+C9)*'(ne pas modifier) BDD_REF'!$B$222*'(ne pas modifier) BDD_REF'!$B$210</f>
        <v>0</v>
      </c>
      <c r="D12" s="39">
        <f>(D7+D8+D9)*'(ne pas modifier) BDD_REF'!$B$222*'(ne pas modifier) BDD_REF'!$B$210</f>
        <v>0</v>
      </c>
      <c r="E12" s="39">
        <f>(E7+E8+E9)*'(ne pas modifier) BDD_REF'!$B$222*'(ne pas modifier) BDD_REF'!$B$210</f>
        <v>0</v>
      </c>
      <c r="F12" s="39">
        <f>(F7+F8+F9)*'(ne pas modifier) BDD_REF'!$B$222*'(ne pas modifier) BDD_REF'!$B$210</f>
        <v>0</v>
      </c>
      <c r="G12" s="39">
        <f>(G7+G8+G9)*'(ne pas modifier) BDD_REF'!$B$222*'(ne pas modifier) BDD_REF'!$B$210</f>
        <v>0</v>
      </c>
      <c r="H12" s="39">
        <f>(H7+H8+H9)*'(ne pas modifier) BDD_REF'!$B$222*'(ne pas modifier) BDD_REF'!$B$210</f>
        <v>0</v>
      </c>
      <c r="I12" s="39">
        <f>(I7+I8+I9)*'(ne pas modifier) BDD_REF'!$B$222*'(ne pas modifier) BDD_REF'!$B$210</f>
        <v>0</v>
      </c>
      <c r="J12" s="39">
        <f>(J7+J8+J9)*'(ne pas modifier) BDD_REF'!$B$222*'(ne pas modifier) BDD_REF'!$B$210</f>
        <v>0</v>
      </c>
      <c r="K12" s="39">
        <f>(K7+K8+K9)*'(ne pas modifier) BDD_REF'!$B$222*'(ne pas modifier) BDD_REF'!$B$210</f>
        <v>0</v>
      </c>
      <c r="L12" s="39">
        <f>(L7+L8+L9)*'(ne pas modifier) BDD_REF'!$B$222*'(ne pas modifier) BDD_REF'!$B$210</f>
        <v>0</v>
      </c>
      <c r="M12" s="39">
        <f t="shared" si="0"/>
        <v>0</v>
      </c>
    </row>
    <row r="13" spans="1:15" x14ac:dyDescent="0.3">
      <c r="B13" s="7" t="s">
        <v>315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">
      <c r="B14" s="7" t="s">
        <v>316</v>
      </c>
      <c r="C14" s="80">
        <v>10</v>
      </c>
      <c r="D14" s="80">
        <v>10</v>
      </c>
      <c r="E14" s="80">
        <v>10</v>
      </c>
      <c r="F14" s="80"/>
      <c r="G14" s="80"/>
      <c r="H14" s="80"/>
      <c r="I14" s="80"/>
      <c r="J14" s="80"/>
      <c r="K14" s="80"/>
      <c r="L14" s="80"/>
      <c r="M14" s="39">
        <f t="shared" si="0"/>
        <v>30</v>
      </c>
    </row>
    <row r="15" spans="1:15" x14ac:dyDescent="0.3">
      <c r="B15" s="7" t="s">
        <v>317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3">
      <c r="B16" s="7" t="s">
        <v>318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">
      <c r="B17" s="7" t="s">
        <v>319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">
      <c r="B18" s="7" t="s">
        <v>320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">
      <c r="B19" s="3" t="s">
        <v>173</v>
      </c>
      <c r="C19" s="39">
        <f>(C13*'(ne pas modifier) BDD_REF'!$C$225+'RECeff + REIamont (2)'!C14*'(ne pas modifier) BDD_REF'!$C$226+'RECeff + REIamont (2)'!C15*'(ne pas modifier) BDD_REF'!$C$227+'RECeff + REIamont (2)'!C16*'(ne pas modifier) BDD_REF'!$C$228+'RECeff + REIamont (2)'!C17*'(ne pas modifier) BDD_REF'!$C$229+'RECeff + REIamont (2)'!C18*'(ne pas modifier) BDD_REF'!$C$230)/1000</f>
        <v>3.0709999999999998E-2</v>
      </c>
      <c r="D19" s="39">
        <f>(D13*'(ne pas modifier) BDD_REF'!$C$225+'RECeff + REIamont (2)'!D14*'(ne pas modifier) BDD_REF'!$C$226+'RECeff + REIamont (2)'!D15*'(ne pas modifier) BDD_REF'!$C$227+'RECeff + REIamont (2)'!D16*'(ne pas modifier) BDD_REF'!$C$228+'RECeff + REIamont (2)'!D17*'(ne pas modifier) BDD_REF'!$C$229+'RECeff + REIamont (2)'!D18*'(ne pas modifier) BDD_REF'!$C$230)/1000</f>
        <v>3.0709999999999998E-2</v>
      </c>
      <c r="E19" s="39">
        <f>(E13*'(ne pas modifier) BDD_REF'!$C$225+'RECeff + REIamont (2)'!E14*'(ne pas modifier) BDD_REF'!$C$226+'RECeff + REIamont (2)'!E15*'(ne pas modifier) BDD_REF'!$C$227+'RECeff + REIamont (2)'!E16*'(ne pas modifier) BDD_REF'!$C$228+'RECeff + REIamont (2)'!E17*'(ne pas modifier) BDD_REF'!$C$229+'RECeff + REIamont (2)'!E18*'(ne pas modifier) BDD_REF'!$C$230)/1000</f>
        <v>3.0709999999999998E-2</v>
      </c>
      <c r="F19" s="39">
        <f>(F13*'(ne pas modifier) BDD_REF'!$C$225+'RECeff + REIamont (2)'!F14*'(ne pas modifier) BDD_REF'!$C$226+'RECeff + REIamont (2)'!F15*'(ne pas modifier) BDD_REF'!$C$227+'RECeff + REIamont (2)'!F16*'(ne pas modifier) BDD_REF'!$C$228+'RECeff + REIamont (2)'!F17*'(ne pas modifier) BDD_REF'!$C$229+'RECeff + REIamont (2)'!F18*'(ne pas modifier) BDD_REF'!$C$230)/1000</f>
        <v>0</v>
      </c>
      <c r="G19" s="39">
        <f>(G13*'(ne pas modifier) BDD_REF'!$C$225+'RECeff + REIamont (2)'!G14*'(ne pas modifier) BDD_REF'!$C$226+'RECeff + REIamont (2)'!G15*'(ne pas modifier) BDD_REF'!$C$227+'RECeff + REIamont (2)'!G16*'(ne pas modifier) BDD_REF'!$C$228+'RECeff + REIamont (2)'!G17*'(ne pas modifier) BDD_REF'!$C$229+'RECeff + REIamont (2)'!G18*'(ne pas modifier) BDD_REF'!$C$230)/1000</f>
        <v>0</v>
      </c>
      <c r="H19" s="39">
        <f>(H13*'(ne pas modifier) BDD_REF'!$C$225+'RECeff + REIamont (2)'!H14*'(ne pas modifier) BDD_REF'!$C$226+'RECeff + REIamont (2)'!H15*'(ne pas modifier) BDD_REF'!$C$227+'RECeff + REIamont (2)'!H16*'(ne pas modifier) BDD_REF'!$C$228+'RECeff + REIamont (2)'!H17*'(ne pas modifier) BDD_REF'!$C$229+'RECeff + REIamont (2)'!H18*'(ne pas modifier) BDD_REF'!$C$230)/1000</f>
        <v>0</v>
      </c>
      <c r="I19" s="39">
        <f>(I13*'(ne pas modifier) BDD_REF'!$C$225+'RECeff + REIamont (2)'!I14*'(ne pas modifier) BDD_REF'!$C$226+'RECeff + REIamont (2)'!I15*'(ne pas modifier) BDD_REF'!$C$227+'RECeff + REIamont (2)'!I16*'(ne pas modifier) BDD_REF'!$C$228+'RECeff + REIamont (2)'!I17*'(ne pas modifier) BDD_REF'!$C$229+'RECeff + REIamont (2)'!I18*'(ne pas modifier) BDD_REF'!$C$230)/1000</f>
        <v>0</v>
      </c>
      <c r="J19" s="39">
        <f>(J13*'(ne pas modifier) BDD_REF'!$C$225+'RECeff + REIamont (2)'!J14*'(ne pas modifier) BDD_REF'!$C$226+'RECeff + REIamont (2)'!J15*'(ne pas modifier) BDD_REF'!$C$227+'RECeff + REIamont (2)'!J16*'(ne pas modifier) BDD_REF'!$C$228+'RECeff + REIamont (2)'!J17*'(ne pas modifier) BDD_REF'!$C$229+'RECeff + REIamont (2)'!J18*'(ne pas modifier) BDD_REF'!$C$230)/1000</f>
        <v>0</v>
      </c>
      <c r="K19" s="39">
        <f>(K13*'(ne pas modifier) BDD_REF'!$C$225+'RECeff + REIamont (2)'!K14*'(ne pas modifier) BDD_REF'!$C$226+'RECeff + REIamont (2)'!K15*'(ne pas modifier) BDD_REF'!$C$227+'RECeff + REIamont (2)'!K16*'(ne pas modifier) BDD_REF'!$C$228+'RECeff + REIamont (2)'!K17*'(ne pas modifier) BDD_REF'!$C$229+'RECeff + REIamont (2)'!K18*'(ne pas modifier) BDD_REF'!$C$230)/1000</f>
        <v>0</v>
      </c>
      <c r="L19" s="39">
        <f>(L13*'(ne pas modifier) BDD_REF'!$C$225+'RECeff + REIamont (2)'!L14*'(ne pas modifier) BDD_REF'!$C$226+'RECeff + REIamont (2)'!L15*'(ne pas modifier) BDD_REF'!$C$227+'RECeff + REIamont (2)'!L16*'(ne pas modifier) BDD_REF'!$C$228+'RECeff + REIamont (2)'!L17*'(ne pas modifier) BDD_REF'!$C$229+'RECeff + REIamont (2)'!L18*'(ne pas modifier) BDD_REF'!$C$230)/1000</f>
        <v>0</v>
      </c>
      <c r="M19" s="39">
        <f t="shared" si="0"/>
        <v>9.212999999999999E-2</v>
      </c>
    </row>
    <row r="20" spans="1:108" x14ac:dyDescent="0.3">
      <c r="B20" s="7" t="s">
        <v>321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39">
        <f t="shared" si="0"/>
        <v>0</v>
      </c>
    </row>
    <row r="21" spans="1:108" x14ac:dyDescent="0.3">
      <c r="B21" s="3" t="s">
        <v>184</v>
      </c>
      <c r="C21" s="39">
        <f>(C20*'(ne pas modifier) BDD_REF'!$B$211)/1000</f>
        <v>0</v>
      </c>
      <c r="D21" s="39">
        <f>(D20*'(ne pas modifier) BDD_REF'!$B$211)/1000</f>
        <v>0</v>
      </c>
      <c r="E21" s="39">
        <f>(E20*'(ne pas modifier) BDD_REF'!$B$211)/1000</f>
        <v>0</v>
      </c>
      <c r="F21" s="39">
        <f>(F20*'(ne pas modifier) BDD_REF'!$B$211)/1000</f>
        <v>0</v>
      </c>
      <c r="G21" s="39">
        <f>(G20*'(ne pas modifier) BDD_REF'!$B$211)/1000</f>
        <v>0</v>
      </c>
      <c r="H21" s="39">
        <f>(H20*'(ne pas modifier) BDD_REF'!$B$211)/1000</f>
        <v>0</v>
      </c>
      <c r="I21" s="39">
        <f>(I20*'(ne pas modifier) BDD_REF'!$B$211)/1000</f>
        <v>0</v>
      </c>
      <c r="J21" s="39">
        <f>(J20*'(ne pas modifier) BDD_REF'!$B$211)/1000</f>
        <v>0</v>
      </c>
      <c r="K21" s="39">
        <f>(K20*'(ne pas modifier) BDD_REF'!$B$211)/1000</f>
        <v>0</v>
      </c>
      <c r="L21" s="39">
        <f>(L20*'(ne pas modifier) BDD_REF'!$B$211)/1000</f>
        <v>0</v>
      </c>
      <c r="M21" s="39">
        <f t="shared" si="0"/>
        <v>0</v>
      </c>
    </row>
    <row r="22" spans="1:108" s="16" customFormat="1" x14ac:dyDescent="0.3">
      <c r="A22" s="18"/>
      <c r="B22" s="19" t="s">
        <v>185</v>
      </c>
      <c r="C22" s="81">
        <f>C19+C21</f>
        <v>3.0709999999999998E-2</v>
      </c>
      <c r="D22" s="81">
        <f t="shared" ref="D22:L22" si="1">D19+D21</f>
        <v>3.0709999999999998E-2</v>
      </c>
      <c r="E22" s="81">
        <f t="shared" si="1"/>
        <v>3.0709999999999998E-2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9.212999999999999E-2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">
      <c r="B23" s="7" t="s">
        <v>322</v>
      </c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39">
        <f t="shared" si="0"/>
        <v>0</v>
      </c>
    </row>
    <row r="24" spans="1:108" x14ac:dyDescent="0.3">
      <c r="B24" s="7" t="s">
        <v>323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39">
        <f t="shared" si="0"/>
        <v>0</v>
      </c>
    </row>
    <row r="25" spans="1:108" x14ac:dyDescent="0.3">
      <c r="B25" s="3" t="s">
        <v>292</v>
      </c>
      <c r="C25" s="39">
        <f>(C7*'(ne pas modifier) BDD_REF'!$B$212+'RECeff + REIamont (2)'!C23*'(ne pas modifier) BDD_REF'!$B$213+'RECeff + REIamont (2)'!C24*'(ne pas modifier) BDD_REF'!$B$214)/1000</f>
        <v>0</v>
      </c>
      <c r="D25" s="39">
        <f>(D7*'(ne pas modifier) BDD_REF'!$B$212+'RECeff + REIamont (2)'!D23*'(ne pas modifier) BDD_REF'!$B$213+'RECeff + REIamont (2)'!D24*'(ne pas modifier) BDD_REF'!$B$214)/1000</f>
        <v>0</v>
      </c>
      <c r="E25" s="39">
        <f>(E7*'(ne pas modifier) BDD_REF'!$B$212+'RECeff + REIamont (2)'!E23*'(ne pas modifier) BDD_REF'!$B$213+'RECeff + REIamont (2)'!E24*'(ne pas modifier) BDD_REF'!$B$214)/1000</f>
        <v>0</v>
      </c>
      <c r="F25" s="39">
        <f>(F7*'(ne pas modifier) BDD_REF'!$B$212+'RECeff + REIamont (2)'!F23*'(ne pas modifier) BDD_REF'!$B$213+'RECeff + REIamont (2)'!F24*'(ne pas modifier) BDD_REF'!$B$214)/1000</f>
        <v>0</v>
      </c>
      <c r="G25" s="39">
        <f>(G7*'(ne pas modifier) BDD_REF'!$B$212+'RECeff + REIamont (2)'!G23*'(ne pas modifier) BDD_REF'!$B$213+'RECeff + REIamont (2)'!G24*'(ne pas modifier) BDD_REF'!$B$214)/1000</f>
        <v>0</v>
      </c>
      <c r="H25" s="39">
        <f>(H7*'(ne pas modifier) BDD_REF'!$B$212+'RECeff + REIamont (2)'!H23*'(ne pas modifier) BDD_REF'!$B$213+'RECeff + REIamont (2)'!H24*'(ne pas modifier) BDD_REF'!$B$214)/1000</f>
        <v>0</v>
      </c>
      <c r="I25" s="39">
        <f>(I7*'(ne pas modifier) BDD_REF'!$B$212+'RECeff + REIamont (2)'!I23*'(ne pas modifier) BDD_REF'!$B$213+'RECeff + REIamont (2)'!I24*'(ne pas modifier) BDD_REF'!$B$214)/1000</f>
        <v>0</v>
      </c>
      <c r="J25" s="39">
        <f>(J7*'(ne pas modifier) BDD_REF'!$B$212+'RECeff + REIamont (2)'!J23*'(ne pas modifier) BDD_REF'!$B$213+'RECeff + REIamont (2)'!J24*'(ne pas modifier) BDD_REF'!$B$214)/1000</f>
        <v>0</v>
      </c>
      <c r="K25" s="39">
        <f>(K7*'(ne pas modifier) BDD_REF'!$B$212+'RECeff + REIamont (2)'!K23*'(ne pas modifier) BDD_REF'!$B$213+'RECeff + REIamont (2)'!K24*'(ne pas modifier) BDD_REF'!$B$214)/1000</f>
        <v>0</v>
      </c>
      <c r="L25" s="39">
        <f>(L7*'(ne pas modifier) BDD_REF'!$B$212+'RECeff + REIamont (2)'!L23*'(ne pas modifier) BDD_REF'!$B$213+'RECeff + REIamont (2)'!L24*'(ne pas modifier) BDD_REF'!$B$214)/1000</f>
        <v>0</v>
      </c>
      <c r="M25" s="39">
        <f t="shared" si="0"/>
        <v>0</v>
      </c>
    </row>
    <row r="26" spans="1:108" hidden="1" x14ac:dyDescent="0.3">
      <c r="B26" s="3" t="s">
        <v>175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8.8" x14ac:dyDescent="0.3">
      <c r="A27" s="70" t="s">
        <v>293</v>
      </c>
      <c r="B27" s="7" t="s">
        <v>324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39">
        <f t="shared" si="0"/>
        <v>0</v>
      </c>
    </row>
    <row r="28" spans="1:108" x14ac:dyDescent="0.3">
      <c r="B28" s="7" t="s">
        <v>325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39">
        <f t="shared" si="0"/>
        <v>0</v>
      </c>
    </row>
    <row r="29" spans="1:108" x14ac:dyDescent="0.3">
      <c r="B29" s="7" t="s">
        <v>326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39">
        <f t="shared" si="0"/>
        <v>0</v>
      </c>
    </row>
    <row r="30" spans="1:108" x14ac:dyDescent="0.3">
      <c r="B30" s="7" t="s">
        <v>327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">
      <c r="B31" s="3" t="s">
        <v>294</v>
      </c>
      <c r="C31" s="39">
        <f>(C27*'(ne pas modifier) BDD_REF'!$B$215+'RECeff + REIamont (2)'!C28*'(ne pas modifier) BDD_REF'!$B$216+'RECeff + REIamont (2)'!C29*'(ne pas modifier) BDD_REF'!$B$217+'RECeff + REIamont (2)'!C30*'(ne pas modifier) BDD_REF'!$B$218)/1000</f>
        <v>0</v>
      </c>
      <c r="D31" s="39">
        <f>(D27*'(ne pas modifier) BDD_REF'!$B$215+'RECeff + REIamont (2)'!D28*'(ne pas modifier) BDD_REF'!$B$216+'RECeff + REIamont (2)'!D29*'(ne pas modifier) BDD_REF'!$B$217+'RECeff + REIamont (2)'!D30*'(ne pas modifier) BDD_REF'!$B$218)/1000</f>
        <v>0</v>
      </c>
      <c r="E31" s="39">
        <f>(E27*'(ne pas modifier) BDD_REF'!$B$215+'RECeff + REIamont (2)'!E28*'(ne pas modifier) BDD_REF'!$B$216+'RECeff + REIamont (2)'!E29*'(ne pas modifier) BDD_REF'!$B$217+'RECeff + REIamont (2)'!E30*'(ne pas modifier) BDD_REF'!$B$218)/1000</f>
        <v>0</v>
      </c>
      <c r="F31" s="39">
        <f>(F27*'(ne pas modifier) BDD_REF'!$B$215+'RECeff + REIamont (2)'!F28*'(ne pas modifier) BDD_REF'!$B$216+'RECeff + REIamont (2)'!F29*'(ne pas modifier) BDD_REF'!$B$217+'RECeff + REIamont (2)'!F30*'(ne pas modifier) BDD_REF'!$B$218)/1000</f>
        <v>0</v>
      </c>
      <c r="G31" s="39">
        <f>(G27*'(ne pas modifier) BDD_REF'!$B$215+'RECeff + REIamont (2)'!G28*'(ne pas modifier) BDD_REF'!$B$216+'RECeff + REIamont (2)'!G29*'(ne pas modifier) BDD_REF'!$B$217+'RECeff + REIamont (2)'!G30*'(ne pas modifier) BDD_REF'!$B$218)/1000</f>
        <v>0</v>
      </c>
      <c r="H31" s="39">
        <f>(H27*'(ne pas modifier) BDD_REF'!$B$215+'RECeff + REIamont (2)'!H28*'(ne pas modifier) BDD_REF'!$B$216+'RECeff + REIamont (2)'!H29*'(ne pas modifier) BDD_REF'!$B$217+'RECeff + REIamont (2)'!H30*'(ne pas modifier) BDD_REF'!$B$218)/1000</f>
        <v>0</v>
      </c>
      <c r="I31" s="39">
        <f>(I27*'(ne pas modifier) BDD_REF'!$B$215+'RECeff + REIamont (2)'!I28*'(ne pas modifier) BDD_REF'!$B$216+'RECeff + REIamont (2)'!I29*'(ne pas modifier) BDD_REF'!$B$217+'RECeff + REIamont (2)'!I30*'(ne pas modifier) BDD_REF'!$B$218)/1000</f>
        <v>0</v>
      </c>
      <c r="J31" s="39">
        <f>(J27*'(ne pas modifier) BDD_REF'!$B$215+'RECeff + REIamont (2)'!J28*'(ne pas modifier) BDD_REF'!$B$216+'RECeff + REIamont (2)'!J29*'(ne pas modifier) BDD_REF'!$B$217+'RECeff + REIamont (2)'!J30*'(ne pas modifier) BDD_REF'!$B$218)/1000</f>
        <v>0</v>
      </c>
      <c r="K31" s="39">
        <f>(K27*'(ne pas modifier) BDD_REF'!$B$215+'RECeff + REIamont (2)'!K28*'(ne pas modifier) BDD_REF'!$B$216+'RECeff + REIamont (2)'!K29*'(ne pas modifier) BDD_REF'!$B$217+'RECeff + REIamont (2)'!K30*'(ne pas modifier) BDD_REF'!$B$218)/1000</f>
        <v>0</v>
      </c>
      <c r="L31" s="39">
        <f>(L27*'(ne pas modifier) BDD_REF'!$B$215+'RECeff + REIamont (2)'!L28*'(ne pas modifier) BDD_REF'!$B$216+'RECeff + REIamont (2)'!L29*'(ne pas modifier) BDD_REF'!$B$217+'RECeff + REIamont (2)'!L30*'(ne pas modifier) BDD_REF'!$B$218)/1000</f>
        <v>0</v>
      </c>
      <c r="M31" s="39">
        <f t="shared" si="0"/>
        <v>0</v>
      </c>
    </row>
    <row r="32" spans="1:108" s="16" customFormat="1" x14ac:dyDescent="0.3">
      <c r="A32" s="18"/>
      <c r="B32" s="19" t="s">
        <v>186</v>
      </c>
      <c r="C32" s="81">
        <f>C25+C26+C31</f>
        <v>0</v>
      </c>
      <c r="D32" s="81">
        <f t="shared" ref="D32:L32" si="2">D25+D26+D31</f>
        <v>0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0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">
      <c r="A33" s="18"/>
      <c r="B33" s="20" t="s">
        <v>144</v>
      </c>
      <c r="C33" s="20">
        <f>((C10+C11+C12)/1000*44/28*'(ne pas modifier) BDD_REF'!$B$232)+'RECeff + REIamont (2)'!C22+'RECeff + REIamont (2)'!C32</f>
        <v>3.0709999999999998E-2</v>
      </c>
      <c r="D33" s="20">
        <f>((D10+D11+D12)/1000*44/28*'(ne pas modifier) BDD_REF'!$B$232)+'RECeff + REIamont (2)'!D22+'RECeff + REIamont (2)'!D32</f>
        <v>3.0709999999999998E-2</v>
      </c>
      <c r="E33" s="20">
        <f>((E10+E11+E12)/1000*44/28*'(ne pas modifier) BDD_REF'!$B$232)+'RECeff + REIamont (2)'!E22+'RECeff + REIamont (2)'!E32</f>
        <v>3.0709999999999998E-2</v>
      </c>
      <c r="F33" s="20">
        <f>((F10+F11+F12)/1000*44/28*'(ne pas modifier) BDD_REF'!$B$232)+'RECeff + REIamont (2)'!F22+'RECeff + REIamont (2)'!F32</f>
        <v>0</v>
      </c>
      <c r="G33" s="20">
        <f>((G10+G11+G12)/1000*44/28*'(ne pas modifier) BDD_REF'!$B$232)+'RECeff + REIamont (2)'!G22+'RECeff + REIamont (2)'!G32</f>
        <v>0</v>
      </c>
      <c r="H33" s="20">
        <f>((H10+H11+H12)/1000*44/28*'(ne pas modifier) BDD_REF'!$B$232)+'RECeff + REIamont (2)'!H22+'RECeff + REIamont (2)'!H32</f>
        <v>0</v>
      </c>
      <c r="I33" s="20">
        <f>((I10+I11+I12)/1000*44/28*'(ne pas modifier) BDD_REF'!$B$232)+'RECeff + REIamont (2)'!I22+'RECeff + REIamont (2)'!I32</f>
        <v>0</v>
      </c>
      <c r="J33" s="20">
        <f>((J10+J11+J12)/1000*44/28*'(ne pas modifier) BDD_REF'!$B$232)+'RECeff + REIamont (2)'!J22+'RECeff + REIamont (2)'!J32</f>
        <v>0</v>
      </c>
      <c r="K33" s="20">
        <f>((K10+K11+K12)/1000*44/28*'(ne pas modifier) BDD_REF'!$B$232)+'RECeff + REIamont (2)'!K22+'RECeff + REIamont (2)'!K32</f>
        <v>0</v>
      </c>
      <c r="L33" s="20">
        <f>((L10+L11+L12)/1000*44/28*'(ne pas modifier) BDD_REF'!$B$232)+'RECeff + REIamont (2)'!L22+'RECeff + REIamont (2)'!L32</f>
        <v>0</v>
      </c>
      <c r="M33" s="20">
        <f t="shared" si="0"/>
        <v>9.212999999999999E-2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">
      <c r="A34" s="13" t="s">
        <v>147</v>
      </c>
      <c r="B34" s="7" t="s">
        <v>312</v>
      </c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39">
        <f t="shared" si="0"/>
        <v>0</v>
      </c>
    </row>
    <row r="35" spans="1:108" x14ac:dyDescent="0.3">
      <c r="B35" s="7" t="s">
        <v>313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0</v>
      </c>
    </row>
    <row r="36" spans="1:108" x14ac:dyDescent="0.3">
      <c r="B36" s="7" t="s">
        <v>314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3">
      <c r="B37" s="19" t="s">
        <v>328</v>
      </c>
      <c r="C37" s="39">
        <f>C34*'(ne pas modifier) BDD_REF'!$B$207 + (C35+C36)*'(ne pas modifier) BDD_REF'!$B$208</f>
        <v>0</v>
      </c>
      <c r="D37" s="39">
        <f>D34*'(ne pas modifier) BDD_REF'!$B$207 + (D35+D36)*'(ne pas modifier) BDD_REF'!$B$208</f>
        <v>0</v>
      </c>
      <c r="E37" s="39">
        <f>E34*'(ne pas modifier) BDD_REF'!$B$207 + (E35+E36)*'(ne pas modifier) BDD_REF'!$B$208</f>
        <v>0</v>
      </c>
      <c r="F37" s="39">
        <f>F34*'(ne pas modifier) BDD_REF'!$B$207 + (F35+F36)*'(ne pas modifier) BDD_REF'!$B$208</f>
        <v>0</v>
      </c>
      <c r="G37" s="39">
        <f>G34*'(ne pas modifier) BDD_REF'!$B$207 + (G35+G36)*'(ne pas modifier) BDD_REF'!$B$208</f>
        <v>0</v>
      </c>
      <c r="H37" s="39">
        <f>H34*'(ne pas modifier) BDD_REF'!$B$207 + (H35+H36)*'(ne pas modifier) BDD_REF'!$B$208</f>
        <v>0</v>
      </c>
      <c r="I37" s="39">
        <f>I34*'(ne pas modifier) BDD_REF'!$B$207 + (I35+I36)*'(ne pas modifier) BDD_REF'!$B$208</f>
        <v>0</v>
      </c>
      <c r="J37" s="39">
        <f>J34*'(ne pas modifier) BDD_REF'!$B$207 + (J35+J36)*'(ne pas modifier) BDD_REF'!$B$208</f>
        <v>0</v>
      </c>
      <c r="K37" s="39">
        <f>K34*'(ne pas modifier) BDD_REF'!$B$207 + (K35+K36)*'(ne pas modifier) BDD_REF'!$B$208</f>
        <v>0</v>
      </c>
      <c r="L37" s="39">
        <f>L34*'(ne pas modifier) BDD_REF'!$B$207 + (L35+L36)*'(ne pas modifier) BDD_REF'!$B$208</f>
        <v>0</v>
      </c>
      <c r="M37" s="39">
        <f t="shared" si="0"/>
        <v>0</v>
      </c>
    </row>
    <row r="38" spans="1:108" x14ac:dyDescent="0.3">
      <c r="B38" s="19" t="s">
        <v>329</v>
      </c>
      <c r="C38" s="39">
        <f>((C34*'(ne pas modifier) BDD_REF'!$B$220)+('RECeff + REIamont (2)'!C35+'RECeff + REIamont (2)'!C36)*'(ne pas modifier) BDD_REF'!$B$221)*'(ne pas modifier) BDD_REF'!$B$209</f>
        <v>0</v>
      </c>
      <c r="D38" s="39">
        <f>((D34*'(ne pas modifier) BDD_REF'!$B$220)+('RECeff + REIamont (2)'!D35+'RECeff + REIamont (2)'!D36)*'(ne pas modifier) BDD_REF'!$B$221)*'(ne pas modifier) BDD_REF'!$B$209</f>
        <v>0</v>
      </c>
      <c r="E38" s="39">
        <f>((E34*'(ne pas modifier) BDD_REF'!$B$220)+('RECeff + REIamont (2)'!E35+'RECeff + REIamont (2)'!E36)*'(ne pas modifier) BDD_REF'!$B$221)*'(ne pas modifier) BDD_REF'!$B$209</f>
        <v>0</v>
      </c>
      <c r="F38" s="39">
        <f>((F34*'(ne pas modifier) BDD_REF'!$B$220)+('RECeff + REIamont (2)'!F35+'RECeff + REIamont (2)'!F36)*'(ne pas modifier) BDD_REF'!$B$221)*'(ne pas modifier) BDD_REF'!$B$209</f>
        <v>0</v>
      </c>
      <c r="G38" s="39">
        <f>((G34*'(ne pas modifier) BDD_REF'!$B$220)+('RECeff + REIamont (2)'!G35+'RECeff + REIamont (2)'!G36)*'(ne pas modifier) BDD_REF'!$B$221)*'(ne pas modifier) BDD_REF'!$B$209</f>
        <v>0</v>
      </c>
      <c r="H38" s="39">
        <f>((H34*'(ne pas modifier) BDD_REF'!$B$220)+('RECeff + REIamont (2)'!H35+'RECeff + REIamont (2)'!H36)*'(ne pas modifier) BDD_REF'!$B$221)*'(ne pas modifier) BDD_REF'!$B$209</f>
        <v>0</v>
      </c>
      <c r="I38" s="39">
        <f>((I34*'(ne pas modifier) BDD_REF'!$B$220)+('RECeff + REIamont (2)'!I35+'RECeff + REIamont (2)'!I36)*'(ne pas modifier) BDD_REF'!$B$221)*'(ne pas modifier) BDD_REF'!$B$209</f>
        <v>0</v>
      </c>
      <c r="J38" s="39">
        <f>((J34*'(ne pas modifier) BDD_REF'!$B$220)+('RECeff + REIamont (2)'!J35+'RECeff + REIamont (2)'!J36)*'(ne pas modifier) BDD_REF'!$B$221)*'(ne pas modifier) BDD_REF'!$B$209</f>
        <v>0</v>
      </c>
      <c r="K38" s="39">
        <f>((K34*'(ne pas modifier) BDD_REF'!$B$220)+('RECeff + REIamont (2)'!K35+'RECeff + REIamont (2)'!K36)*'(ne pas modifier) BDD_REF'!$B$221)*'(ne pas modifier) BDD_REF'!$B$209</f>
        <v>0</v>
      </c>
      <c r="L38" s="39">
        <f>((L34*'(ne pas modifier) BDD_REF'!$B$220)+('RECeff + REIamont (2)'!L35+'RECeff + REIamont (2)'!L36)*'(ne pas modifier) BDD_REF'!$B$221)*'(ne pas modifier) BDD_REF'!$B$209</f>
        <v>0</v>
      </c>
      <c r="M38" s="39">
        <f t="shared" si="0"/>
        <v>0</v>
      </c>
    </row>
    <row r="39" spans="1:108" x14ac:dyDescent="0.3">
      <c r="B39" s="19" t="s">
        <v>330</v>
      </c>
      <c r="C39" s="39">
        <f>(C34+C35+C36)*'(ne pas modifier) BDD_REF'!$B$222*'(ne pas modifier) BDD_REF'!$B$210</f>
        <v>0</v>
      </c>
      <c r="D39" s="39">
        <f>(D34+D35+D36)*'(ne pas modifier) BDD_REF'!$B$222*'(ne pas modifier) BDD_REF'!$B$210</f>
        <v>0</v>
      </c>
      <c r="E39" s="39">
        <f>(E34+E35+E36)*'(ne pas modifier) BDD_REF'!$B$222*'(ne pas modifier) BDD_REF'!$B$210</f>
        <v>0</v>
      </c>
      <c r="F39" s="39">
        <f>(F34+F35+F36)*'(ne pas modifier) BDD_REF'!$B$222*'(ne pas modifier) BDD_REF'!$B$210</f>
        <v>0</v>
      </c>
      <c r="G39" s="39">
        <f>(G34+G35+G36)*'(ne pas modifier) BDD_REF'!$B$222*'(ne pas modifier) BDD_REF'!$B$210</f>
        <v>0</v>
      </c>
      <c r="H39" s="39">
        <f>(H34+H35+H36)*'(ne pas modifier) BDD_REF'!$B$222*'(ne pas modifier) BDD_REF'!$B$210</f>
        <v>0</v>
      </c>
      <c r="I39" s="39">
        <f>(I34+I35+I36)*'(ne pas modifier) BDD_REF'!$B$222*'(ne pas modifier) BDD_REF'!$B$210</f>
        <v>0</v>
      </c>
      <c r="J39" s="39">
        <f>(J34+J35+J36)*'(ne pas modifier) BDD_REF'!$B$222*'(ne pas modifier) BDD_REF'!$B$210</f>
        <v>0</v>
      </c>
      <c r="K39" s="39">
        <f>(K34+K35+K36)*'(ne pas modifier) BDD_REF'!$B$222*'(ne pas modifier) BDD_REF'!$B$210</f>
        <v>0</v>
      </c>
      <c r="L39" s="39">
        <f>(L34+L35+L36)*'(ne pas modifier) BDD_REF'!$B$222*'(ne pas modifier) BDD_REF'!$B$210</f>
        <v>0</v>
      </c>
      <c r="M39" s="39">
        <f t="shared" ref="M39:M70" si="3">SUM(C39:L39)</f>
        <v>0</v>
      </c>
    </row>
    <row r="40" spans="1:108" x14ac:dyDescent="0.3">
      <c r="B40" s="7" t="s">
        <v>315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">
      <c r="B41" s="7" t="s">
        <v>316</v>
      </c>
      <c r="C41" s="80">
        <v>10</v>
      </c>
      <c r="D41" s="80">
        <v>10</v>
      </c>
      <c r="E41" s="80">
        <v>10</v>
      </c>
      <c r="F41" s="80"/>
      <c r="G41" s="80"/>
      <c r="H41" s="80"/>
      <c r="I41" s="80"/>
      <c r="J41" s="80"/>
      <c r="K41" s="80"/>
      <c r="L41" s="80"/>
      <c r="M41" s="39">
        <f t="shared" si="3"/>
        <v>30</v>
      </c>
    </row>
    <row r="42" spans="1:108" x14ac:dyDescent="0.3">
      <c r="B42" s="7" t="s">
        <v>317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">
      <c r="B43" s="7" t="s">
        <v>318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">
      <c r="B44" s="7" t="s">
        <v>319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">
      <c r="B45" s="7" t="s">
        <v>320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">
      <c r="B46" s="3" t="s">
        <v>173</v>
      </c>
      <c r="C46" s="39">
        <f>(C40*'(ne pas modifier) BDD_REF'!$C$225+'RECeff + REIamont (2)'!C41*'(ne pas modifier) BDD_REF'!$C$226+'RECeff + REIamont (2)'!C42*'(ne pas modifier) BDD_REF'!$C$227+'RECeff + REIamont (2)'!C43*'(ne pas modifier) BDD_REF'!$C$228+'RECeff + REIamont (2)'!C44*'(ne pas modifier) BDD_REF'!$C$229+'RECeff + REIamont (2)'!C45*'(ne pas modifier) BDD_REF'!$C$230)/1000</f>
        <v>3.0709999999999998E-2</v>
      </c>
      <c r="D46" s="39">
        <f>(D40*'(ne pas modifier) BDD_REF'!$C$225+'RECeff + REIamont (2)'!D41*'(ne pas modifier) BDD_REF'!$C$226+'RECeff + REIamont (2)'!D42*'(ne pas modifier) BDD_REF'!$C$227+'RECeff + REIamont (2)'!D43*'(ne pas modifier) BDD_REF'!$C$228+'RECeff + REIamont (2)'!D44*'(ne pas modifier) BDD_REF'!$C$229+'RECeff + REIamont (2)'!D45*'(ne pas modifier) BDD_REF'!$C$230)/1000</f>
        <v>3.0709999999999998E-2</v>
      </c>
      <c r="E46" s="39">
        <f>(E40*'(ne pas modifier) BDD_REF'!$C$225+'RECeff + REIamont (2)'!E41*'(ne pas modifier) BDD_REF'!$C$226+'RECeff + REIamont (2)'!E42*'(ne pas modifier) BDD_REF'!$C$227+'RECeff + REIamont (2)'!E43*'(ne pas modifier) BDD_REF'!$C$228+'RECeff + REIamont (2)'!E44*'(ne pas modifier) BDD_REF'!$C$229+'RECeff + REIamont (2)'!E45*'(ne pas modifier) BDD_REF'!$C$230)/1000</f>
        <v>3.0709999999999998E-2</v>
      </c>
      <c r="F46" s="39">
        <f>(F40*'(ne pas modifier) BDD_REF'!$C$225+'RECeff + REIamont (2)'!F41*'(ne pas modifier) BDD_REF'!$C$226+'RECeff + REIamont (2)'!F42*'(ne pas modifier) BDD_REF'!$C$227+'RECeff + REIamont (2)'!F43*'(ne pas modifier) BDD_REF'!$C$228+'RECeff + REIamont (2)'!F44*'(ne pas modifier) BDD_REF'!$C$229+'RECeff + REIamont (2)'!F45*'(ne pas modifier) BDD_REF'!$C$230)/1000</f>
        <v>0</v>
      </c>
      <c r="G46" s="39">
        <f>(G40*'(ne pas modifier) BDD_REF'!$C$225+'RECeff + REIamont (2)'!G41*'(ne pas modifier) BDD_REF'!$C$226+'RECeff + REIamont (2)'!G42*'(ne pas modifier) BDD_REF'!$C$227+'RECeff + REIamont (2)'!G43*'(ne pas modifier) BDD_REF'!$C$228+'RECeff + REIamont (2)'!G44*'(ne pas modifier) BDD_REF'!$C$229+'RECeff + REIamont (2)'!G45*'(ne pas modifier) BDD_REF'!$C$230)/1000</f>
        <v>0</v>
      </c>
      <c r="H46" s="39">
        <f>(H40*'(ne pas modifier) BDD_REF'!$C$225+'RECeff + REIamont (2)'!H41*'(ne pas modifier) BDD_REF'!$C$226+'RECeff + REIamont (2)'!H42*'(ne pas modifier) BDD_REF'!$C$227+'RECeff + REIamont (2)'!H43*'(ne pas modifier) BDD_REF'!$C$228+'RECeff + REIamont (2)'!H44*'(ne pas modifier) BDD_REF'!$C$229+'RECeff + REIamont (2)'!H45*'(ne pas modifier) BDD_REF'!$C$230)/1000</f>
        <v>0</v>
      </c>
      <c r="I46" s="39">
        <f>(I40*'(ne pas modifier) BDD_REF'!$C$225+'RECeff + REIamont (2)'!I41*'(ne pas modifier) BDD_REF'!$C$226+'RECeff + REIamont (2)'!I42*'(ne pas modifier) BDD_REF'!$C$227+'RECeff + REIamont (2)'!I43*'(ne pas modifier) BDD_REF'!$C$228+'RECeff + REIamont (2)'!I44*'(ne pas modifier) BDD_REF'!$C$229+'RECeff + REIamont (2)'!I45*'(ne pas modifier) BDD_REF'!$C$230)/1000</f>
        <v>0</v>
      </c>
      <c r="J46" s="39">
        <f>(J40*'(ne pas modifier) BDD_REF'!$C$225+'RECeff + REIamont (2)'!J41*'(ne pas modifier) BDD_REF'!$C$226+'RECeff + REIamont (2)'!J42*'(ne pas modifier) BDD_REF'!$C$227+'RECeff + REIamont (2)'!J43*'(ne pas modifier) BDD_REF'!$C$228+'RECeff + REIamont (2)'!J44*'(ne pas modifier) BDD_REF'!$C$229+'RECeff + REIamont (2)'!J45*'(ne pas modifier) BDD_REF'!$C$230)/1000</f>
        <v>0</v>
      </c>
      <c r="K46" s="39">
        <f>(K40*'(ne pas modifier) BDD_REF'!$C$225+'RECeff + REIamont (2)'!K41*'(ne pas modifier) BDD_REF'!$C$226+'RECeff + REIamont (2)'!K42*'(ne pas modifier) BDD_REF'!$C$227+'RECeff + REIamont (2)'!K43*'(ne pas modifier) BDD_REF'!$C$228+'RECeff + REIamont (2)'!K44*'(ne pas modifier) BDD_REF'!$C$229+'RECeff + REIamont (2)'!K45*'(ne pas modifier) BDD_REF'!$C$230)/1000</f>
        <v>0</v>
      </c>
      <c r="L46" s="39">
        <f>(L40*'(ne pas modifier) BDD_REF'!$C$225+'RECeff + REIamont (2)'!L41*'(ne pas modifier) BDD_REF'!$C$226+'RECeff + REIamont (2)'!L42*'(ne pas modifier) BDD_REF'!$C$227+'RECeff + REIamont (2)'!L43*'(ne pas modifier) BDD_REF'!$C$228+'RECeff + REIamont (2)'!L44*'(ne pas modifier) BDD_REF'!$C$229+'RECeff + REIamont (2)'!L45*'(ne pas modifier) BDD_REF'!$C$230)/1000</f>
        <v>0</v>
      </c>
      <c r="M46" s="39">
        <f t="shared" si="3"/>
        <v>9.212999999999999E-2</v>
      </c>
    </row>
    <row r="47" spans="1:108" x14ac:dyDescent="0.3">
      <c r="B47" s="7" t="s">
        <v>321</v>
      </c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39">
        <f t="shared" si="3"/>
        <v>0</v>
      </c>
    </row>
    <row r="48" spans="1:108" x14ac:dyDescent="0.3">
      <c r="B48" s="3" t="s">
        <v>184</v>
      </c>
      <c r="C48" s="39">
        <f>(C47*'(ne pas modifier) BDD_REF'!$B$211)/1000</f>
        <v>0</v>
      </c>
      <c r="D48" s="39">
        <f>(D47*'(ne pas modifier) BDD_REF'!$B$211)/1000</f>
        <v>0</v>
      </c>
      <c r="E48" s="39">
        <f>(E47*'(ne pas modifier) BDD_REF'!$B$211)/1000</f>
        <v>0</v>
      </c>
      <c r="F48" s="39">
        <f>(F47*'(ne pas modifier) BDD_REF'!$B$211)/1000</f>
        <v>0</v>
      </c>
      <c r="G48" s="39">
        <f>(G47*'(ne pas modifier) BDD_REF'!$B$211)/1000</f>
        <v>0</v>
      </c>
      <c r="H48" s="39">
        <f>(H47*'(ne pas modifier) BDD_REF'!$B$211)/1000</f>
        <v>0</v>
      </c>
      <c r="I48" s="39">
        <f>(I47*'(ne pas modifier) BDD_REF'!$B$211)/1000</f>
        <v>0</v>
      </c>
      <c r="J48" s="39">
        <f>(J47*'(ne pas modifier) BDD_REF'!$B$211)/1000</f>
        <v>0</v>
      </c>
      <c r="K48" s="39">
        <f>(K47*'(ne pas modifier) BDD_REF'!$B$211)/1000</f>
        <v>0</v>
      </c>
      <c r="L48" s="39">
        <f>(L47*'(ne pas modifier) BDD_REF'!$B$211)/1000</f>
        <v>0</v>
      </c>
      <c r="M48" s="39">
        <f t="shared" si="3"/>
        <v>0</v>
      </c>
    </row>
    <row r="49" spans="1:108" s="16" customFormat="1" x14ac:dyDescent="0.3">
      <c r="A49" s="18"/>
      <c r="B49" s="19" t="s">
        <v>185</v>
      </c>
      <c r="C49" s="81">
        <f>C46+C48</f>
        <v>3.0709999999999998E-2</v>
      </c>
      <c r="D49" s="81">
        <f t="shared" ref="D49:L49" si="4">D46+D48</f>
        <v>3.0709999999999998E-2</v>
      </c>
      <c r="E49" s="81">
        <f t="shared" si="4"/>
        <v>3.0709999999999998E-2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9.212999999999999E-2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">
      <c r="B50" s="7" t="s">
        <v>322</v>
      </c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39">
        <f t="shared" si="3"/>
        <v>0</v>
      </c>
    </row>
    <row r="51" spans="1:108" x14ac:dyDescent="0.3">
      <c r="B51" s="7" t="s">
        <v>323</v>
      </c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39">
        <f t="shared" si="3"/>
        <v>0</v>
      </c>
    </row>
    <row r="52" spans="1:108" x14ac:dyDescent="0.3">
      <c r="B52" s="3" t="s">
        <v>292</v>
      </c>
      <c r="C52" s="39">
        <f>(C34*'(ne pas modifier) BDD_REF'!$B$212+'RECeff + REIamont (2)'!C50*'(ne pas modifier) BDD_REF'!$B$213+'RECeff + REIamont (2)'!C51*'(ne pas modifier) BDD_REF'!$B$214)/1000</f>
        <v>0</v>
      </c>
      <c r="D52" s="39">
        <f>(D34*'(ne pas modifier) BDD_REF'!$B$212+'RECeff + REIamont (2)'!D50*'(ne pas modifier) BDD_REF'!$B$213+'RECeff + REIamont (2)'!D51*'(ne pas modifier) BDD_REF'!$B$214)/1000</f>
        <v>0</v>
      </c>
      <c r="E52" s="39">
        <f>(E34*'(ne pas modifier) BDD_REF'!$B$212+'RECeff + REIamont (2)'!E50*'(ne pas modifier) BDD_REF'!$B$213+'RECeff + REIamont (2)'!E51*'(ne pas modifier) BDD_REF'!$B$214)/1000</f>
        <v>0</v>
      </c>
      <c r="F52" s="39">
        <f>(F34*'(ne pas modifier) BDD_REF'!$B$212+'RECeff + REIamont (2)'!F50*'(ne pas modifier) BDD_REF'!$B$213+'RECeff + REIamont (2)'!F51*'(ne pas modifier) BDD_REF'!$B$214)/1000</f>
        <v>0</v>
      </c>
      <c r="G52" s="39">
        <f>(G34*'(ne pas modifier) BDD_REF'!$B$212+'RECeff + REIamont (2)'!G50*'(ne pas modifier) BDD_REF'!$B$213+'RECeff + REIamont (2)'!G51*'(ne pas modifier) BDD_REF'!$B$214)/1000</f>
        <v>0</v>
      </c>
      <c r="H52" s="39">
        <f>(H34*'(ne pas modifier) BDD_REF'!$B$212+'RECeff + REIamont (2)'!H50*'(ne pas modifier) BDD_REF'!$B$213+'RECeff + REIamont (2)'!H51*'(ne pas modifier) BDD_REF'!$B$214)/1000</f>
        <v>0</v>
      </c>
      <c r="I52" s="39">
        <f>(I34*'(ne pas modifier) BDD_REF'!$B$212+'RECeff + REIamont (2)'!I50*'(ne pas modifier) BDD_REF'!$B$213+'RECeff + REIamont (2)'!I51*'(ne pas modifier) BDD_REF'!$B$214)/1000</f>
        <v>0</v>
      </c>
      <c r="J52" s="39">
        <f>(J34*'(ne pas modifier) BDD_REF'!$B$212+'RECeff + REIamont (2)'!J50*'(ne pas modifier) BDD_REF'!$B$213+'RECeff + REIamont (2)'!J51*'(ne pas modifier) BDD_REF'!$B$214)/1000</f>
        <v>0</v>
      </c>
      <c r="K52" s="39">
        <f>(K34*'(ne pas modifier) BDD_REF'!$B$212+'RECeff + REIamont (2)'!K50*'(ne pas modifier) BDD_REF'!$B$213+'RECeff + REIamont (2)'!K51*'(ne pas modifier) BDD_REF'!$B$214)/1000</f>
        <v>0</v>
      </c>
      <c r="L52" s="39">
        <f>(L34*'(ne pas modifier) BDD_REF'!$B$212+'RECeff + REIamont (2)'!L50*'(ne pas modifier) BDD_REF'!$B$213+'RECeff + REIamont (2)'!L51*'(ne pas modifier) BDD_REF'!$B$214)/1000</f>
        <v>0</v>
      </c>
      <c r="M52" s="39">
        <f t="shared" si="3"/>
        <v>0</v>
      </c>
    </row>
    <row r="53" spans="1:108" hidden="1" x14ac:dyDescent="0.3">
      <c r="A53" s="17" t="s">
        <v>179</v>
      </c>
      <c r="B53" s="3" t="s">
        <v>175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">
      <c r="B54" s="7" t="s">
        <v>324</v>
      </c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39">
        <f t="shared" si="3"/>
        <v>0</v>
      </c>
    </row>
    <row r="55" spans="1:108" x14ac:dyDescent="0.3">
      <c r="B55" s="7" t="s">
        <v>325</v>
      </c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39">
        <f t="shared" si="3"/>
        <v>0</v>
      </c>
    </row>
    <row r="56" spans="1:108" x14ac:dyDescent="0.3">
      <c r="B56" s="7" t="s">
        <v>326</v>
      </c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39">
        <f t="shared" si="3"/>
        <v>0</v>
      </c>
    </row>
    <row r="57" spans="1:108" x14ac:dyDescent="0.3">
      <c r="B57" s="7" t="s">
        <v>327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">
      <c r="B58" s="3" t="s">
        <v>294</v>
      </c>
      <c r="C58" s="39">
        <f>(C54*'(ne pas modifier) BDD_REF'!$B$215+'RECeff + REIamont (2)'!C55*'(ne pas modifier) BDD_REF'!$B$216+'RECeff + REIamont (2)'!C56*'(ne pas modifier) BDD_REF'!$B$217+'RECeff + REIamont (2)'!C57*'(ne pas modifier) BDD_REF'!$B$218)/1000</f>
        <v>0</v>
      </c>
      <c r="D58" s="39">
        <f>(D54*'(ne pas modifier) BDD_REF'!$B$215+'RECeff + REIamont (2)'!D55*'(ne pas modifier) BDD_REF'!$B$216+'RECeff + REIamont (2)'!D56*'(ne pas modifier) BDD_REF'!$B$217+'RECeff + REIamont (2)'!D57*'(ne pas modifier) BDD_REF'!$B$218)/1000</f>
        <v>0</v>
      </c>
      <c r="E58" s="39">
        <f>(E54*'(ne pas modifier) BDD_REF'!$B$215+'RECeff + REIamont (2)'!E55*'(ne pas modifier) BDD_REF'!$B$216+'RECeff + REIamont (2)'!E56*'(ne pas modifier) BDD_REF'!$B$217+'RECeff + REIamont (2)'!E57*'(ne pas modifier) BDD_REF'!$B$218)/1000</f>
        <v>0</v>
      </c>
      <c r="F58" s="39">
        <f>(F54*'(ne pas modifier) BDD_REF'!$B$215+'RECeff + REIamont (2)'!F55*'(ne pas modifier) BDD_REF'!$B$216+'RECeff + REIamont (2)'!F56*'(ne pas modifier) BDD_REF'!$B$217+'RECeff + REIamont (2)'!F57*'(ne pas modifier) BDD_REF'!$B$218)/1000</f>
        <v>0</v>
      </c>
      <c r="G58" s="39">
        <f>(G54*'(ne pas modifier) BDD_REF'!$B$215+'RECeff + REIamont (2)'!G55*'(ne pas modifier) BDD_REF'!$B$216+'RECeff + REIamont (2)'!G56*'(ne pas modifier) BDD_REF'!$B$217+'RECeff + REIamont (2)'!G57*'(ne pas modifier) BDD_REF'!$B$218)/1000</f>
        <v>0</v>
      </c>
      <c r="H58" s="39">
        <f>(H54*'(ne pas modifier) BDD_REF'!$B$215+'RECeff + REIamont (2)'!H55*'(ne pas modifier) BDD_REF'!$B$216+'RECeff + REIamont (2)'!H56*'(ne pas modifier) BDD_REF'!$B$217+'RECeff + REIamont (2)'!H57*'(ne pas modifier) BDD_REF'!$B$218)/1000</f>
        <v>0</v>
      </c>
      <c r="I58" s="39">
        <f>(I54*'(ne pas modifier) BDD_REF'!$B$215+'RECeff + REIamont (2)'!I55*'(ne pas modifier) BDD_REF'!$B$216+'RECeff + REIamont (2)'!I56*'(ne pas modifier) BDD_REF'!$B$217+'RECeff + REIamont (2)'!I57*'(ne pas modifier) BDD_REF'!$B$218)/1000</f>
        <v>0</v>
      </c>
      <c r="J58" s="39">
        <f>(J54*'(ne pas modifier) BDD_REF'!$B$215+'RECeff + REIamont (2)'!J55*'(ne pas modifier) BDD_REF'!$B$216+'RECeff + REIamont (2)'!J56*'(ne pas modifier) BDD_REF'!$B$217+'RECeff + REIamont (2)'!J57*'(ne pas modifier) BDD_REF'!$B$218)/1000</f>
        <v>0</v>
      </c>
      <c r="K58" s="39">
        <f>(K54*'(ne pas modifier) BDD_REF'!$B$215+'RECeff + REIamont (2)'!K55*'(ne pas modifier) BDD_REF'!$B$216+'RECeff + REIamont (2)'!K56*'(ne pas modifier) BDD_REF'!$B$217+'RECeff + REIamont (2)'!K57*'(ne pas modifier) BDD_REF'!$B$218)/1000</f>
        <v>0</v>
      </c>
      <c r="L58" s="39">
        <f>(L54*'(ne pas modifier) BDD_REF'!$B$215+'RECeff + REIamont (2)'!L55*'(ne pas modifier) BDD_REF'!$B$216+'RECeff + REIamont (2)'!L56*'(ne pas modifier) BDD_REF'!$B$217+'RECeff + REIamont (2)'!L57*'(ne pas modifier) BDD_REF'!$B$218)/1000</f>
        <v>0</v>
      </c>
      <c r="M58" s="39">
        <f t="shared" si="3"/>
        <v>0</v>
      </c>
    </row>
    <row r="59" spans="1:108" s="16" customFormat="1" x14ac:dyDescent="0.3">
      <c r="A59" s="18"/>
      <c r="B59" s="19" t="s">
        <v>186</v>
      </c>
      <c r="C59" s="81">
        <f>C52+C53+C58</f>
        <v>0</v>
      </c>
      <c r="D59" s="81">
        <f t="shared" ref="D59:L59" si="5">D52+D53+D58</f>
        <v>0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0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">
      <c r="A60" s="18"/>
      <c r="B60" s="20" t="s">
        <v>144</v>
      </c>
      <c r="C60" s="20">
        <f>((C37+C38+C39)/1000*44/28*'(ne pas modifier) BDD_REF'!$B$232)+'RECeff + REIamont (2)'!C49+'RECeff + REIamont (2)'!C59</f>
        <v>3.0709999999999998E-2</v>
      </c>
      <c r="D60" s="20">
        <f>((D37+D38+D39)/1000*44/28*'(ne pas modifier) BDD_REF'!$B$232)+'RECeff + REIamont (2)'!D49+'RECeff + REIamont (2)'!D59</f>
        <v>3.0709999999999998E-2</v>
      </c>
      <c r="E60" s="20">
        <f>((E37+E38+E39)/1000*44/28*'(ne pas modifier) BDD_REF'!$B$232)+'RECeff + REIamont (2)'!E49+'RECeff + REIamont (2)'!E59</f>
        <v>3.0709999999999998E-2</v>
      </c>
      <c r="F60" s="20">
        <f>((F37+F38+F39)/1000*44/28*'(ne pas modifier) BDD_REF'!$B$232)+'RECeff + REIamont (2)'!F49+'RECeff + REIamont (2)'!F59</f>
        <v>0</v>
      </c>
      <c r="G60" s="20">
        <f>((G37+G38+G39)/1000*44/28*'(ne pas modifier) BDD_REF'!$B$232)+'RECeff + REIamont (2)'!G49+'RECeff + REIamont (2)'!G59</f>
        <v>0</v>
      </c>
      <c r="H60" s="20">
        <f>((H37+H38+H39)/1000*44/28*'(ne pas modifier) BDD_REF'!$B$232)+'RECeff + REIamont (2)'!H49+'RECeff + REIamont (2)'!H59</f>
        <v>0</v>
      </c>
      <c r="I60" s="20">
        <f>((I37+I38+I39)/1000*44/28*'(ne pas modifier) BDD_REF'!$B$232)+'RECeff + REIamont (2)'!I49+'RECeff + REIamont (2)'!I59</f>
        <v>0</v>
      </c>
      <c r="J60" s="20">
        <f>((J37+J38+J39)/1000*44/28*'(ne pas modifier) BDD_REF'!$B$232)+'RECeff + REIamont (2)'!J49+'RECeff + REIamont (2)'!J59</f>
        <v>0</v>
      </c>
      <c r="K60" s="20">
        <f>((K37+K38+K39)/1000*44/28*'(ne pas modifier) BDD_REF'!$B$232)+'RECeff + REIamont (2)'!K49+'RECeff + REIamont (2)'!K59</f>
        <v>0</v>
      </c>
      <c r="L60" s="20">
        <f>((L37+L38+L39)/1000*44/28*'(ne pas modifier) BDD_REF'!$B$232)+'RECeff + REIamont (2)'!L49+'RECeff + REIamont (2)'!L59</f>
        <v>0</v>
      </c>
      <c r="M60" s="20">
        <f t="shared" si="3"/>
        <v>9.212999999999999E-2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">
      <c r="A61" s="13" t="s">
        <v>148</v>
      </c>
      <c r="B61" s="7" t="s">
        <v>312</v>
      </c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39">
        <f t="shared" si="3"/>
        <v>0</v>
      </c>
    </row>
    <row r="62" spans="1:108" x14ac:dyDescent="0.3">
      <c r="B62" s="7" t="s">
        <v>313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0</v>
      </c>
    </row>
    <row r="63" spans="1:108" x14ac:dyDescent="0.3">
      <c r="B63" s="7" t="s">
        <v>314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 x14ac:dyDescent="0.3">
      <c r="B64" s="19" t="s">
        <v>328</v>
      </c>
      <c r="C64" s="39">
        <f>C61*'(ne pas modifier) BDD_REF'!$B$207 + (C62+C63)*'(ne pas modifier) BDD_REF'!$B$208</f>
        <v>0</v>
      </c>
      <c r="D64" s="39">
        <f>D61*'(ne pas modifier) BDD_REF'!$B$207 + (D62+D63)*'(ne pas modifier) BDD_REF'!$B$208</f>
        <v>0</v>
      </c>
      <c r="E64" s="39">
        <f>E61*'(ne pas modifier) BDD_REF'!$B$207 + (E62+E63)*'(ne pas modifier) BDD_REF'!$B$208</f>
        <v>0</v>
      </c>
      <c r="F64" s="39">
        <f>F61*'(ne pas modifier) BDD_REF'!$B$207 + (F62+F63)*'(ne pas modifier) BDD_REF'!$B$208</f>
        <v>0</v>
      </c>
      <c r="G64" s="39">
        <f>G61*'(ne pas modifier) BDD_REF'!$B$207 + (G62+G63)*'(ne pas modifier) BDD_REF'!$B$208</f>
        <v>0</v>
      </c>
      <c r="H64" s="39">
        <f>H61*'(ne pas modifier) BDD_REF'!$B$207 + (H62+H63)*'(ne pas modifier) BDD_REF'!$B$208</f>
        <v>0</v>
      </c>
      <c r="I64" s="39">
        <f>I61*'(ne pas modifier) BDD_REF'!$B$207 + (I62+I63)*'(ne pas modifier) BDD_REF'!$B$208</f>
        <v>0</v>
      </c>
      <c r="J64" s="39">
        <f>J61*'(ne pas modifier) BDD_REF'!$B$207 + (J62+J63)*'(ne pas modifier) BDD_REF'!$B$208</f>
        <v>0</v>
      </c>
      <c r="K64" s="39">
        <f>K61*'(ne pas modifier) BDD_REF'!$B$207 + (K62+K63)*'(ne pas modifier) BDD_REF'!$B$208</f>
        <v>0</v>
      </c>
      <c r="L64" s="39">
        <f>L61*'(ne pas modifier) BDD_REF'!$B$207 + (L62+L63)*'(ne pas modifier) BDD_REF'!$B$208</f>
        <v>0</v>
      </c>
      <c r="M64" s="39">
        <f t="shared" si="3"/>
        <v>0</v>
      </c>
    </row>
    <row r="65" spans="1:108" x14ac:dyDescent="0.3">
      <c r="B65" s="19" t="s">
        <v>329</v>
      </c>
      <c r="C65" s="39">
        <f>((C61*'(ne pas modifier) BDD_REF'!$B$220)+('RECeff + REIamont (2)'!C62+'RECeff + REIamont (2)'!C63)*'(ne pas modifier) BDD_REF'!$B$221)*'(ne pas modifier) BDD_REF'!$B$209</f>
        <v>0</v>
      </c>
      <c r="D65" s="39">
        <f>((D61*'(ne pas modifier) BDD_REF'!$B$220)+('RECeff + REIamont (2)'!D62+'RECeff + REIamont (2)'!D63)*'(ne pas modifier) BDD_REF'!$B$221)*'(ne pas modifier) BDD_REF'!$B$209</f>
        <v>0</v>
      </c>
      <c r="E65" s="39">
        <f>((E61*'(ne pas modifier) BDD_REF'!$B$220)+('RECeff + REIamont (2)'!E62+'RECeff + REIamont (2)'!E63)*'(ne pas modifier) BDD_REF'!$B$221)*'(ne pas modifier) BDD_REF'!$B$209</f>
        <v>0</v>
      </c>
      <c r="F65" s="39">
        <f>((F61*'(ne pas modifier) BDD_REF'!$B$220)+('RECeff + REIamont (2)'!F62+'RECeff + REIamont (2)'!F63)*'(ne pas modifier) BDD_REF'!$B$221)*'(ne pas modifier) BDD_REF'!$B$209</f>
        <v>0</v>
      </c>
      <c r="G65" s="39">
        <f>((G61*'(ne pas modifier) BDD_REF'!$B$220)+('RECeff + REIamont (2)'!G62+'RECeff + REIamont (2)'!G63)*'(ne pas modifier) BDD_REF'!$B$221)*'(ne pas modifier) BDD_REF'!$B$209</f>
        <v>0</v>
      </c>
      <c r="H65" s="39">
        <f>((H61*'(ne pas modifier) BDD_REF'!$B$220)+('RECeff + REIamont (2)'!H62+'RECeff + REIamont (2)'!H63)*'(ne pas modifier) BDD_REF'!$B$221)*'(ne pas modifier) BDD_REF'!$B$209</f>
        <v>0</v>
      </c>
      <c r="I65" s="39">
        <f>((I61*'(ne pas modifier) BDD_REF'!$B$220)+('RECeff + REIamont (2)'!I62+'RECeff + REIamont (2)'!I63)*'(ne pas modifier) BDD_REF'!$B$221)*'(ne pas modifier) BDD_REF'!$B$209</f>
        <v>0</v>
      </c>
      <c r="J65" s="39">
        <f>((J61*'(ne pas modifier) BDD_REF'!$B$220)+('RECeff + REIamont (2)'!J62+'RECeff + REIamont (2)'!J63)*'(ne pas modifier) BDD_REF'!$B$221)*'(ne pas modifier) BDD_REF'!$B$209</f>
        <v>0</v>
      </c>
      <c r="K65" s="39">
        <f>((K61*'(ne pas modifier) BDD_REF'!$B$220)+('RECeff + REIamont (2)'!K62+'RECeff + REIamont (2)'!K63)*'(ne pas modifier) BDD_REF'!$B$221)*'(ne pas modifier) BDD_REF'!$B$209</f>
        <v>0</v>
      </c>
      <c r="L65" s="39">
        <f>((L61*'(ne pas modifier) BDD_REF'!$B$220)+('RECeff + REIamont (2)'!L62+'RECeff + REIamont (2)'!L63)*'(ne pas modifier) BDD_REF'!$B$221)*'(ne pas modifier) BDD_REF'!$B$209</f>
        <v>0</v>
      </c>
      <c r="M65" s="39">
        <f t="shared" si="3"/>
        <v>0</v>
      </c>
    </row>
    <row r="66" spans="1:108" x14ac:dyDescent="0.3">
      <c r="B66" s="19" t="s">
        <v>330</v>
      </c>
      <c r="C66" s="39">
        <f>(C61+C62+C63)*'(ne pas modifier) BDD_REF'!$B$222*'(ne pas modifier) BDD_REF'!$B$210</f>
        <v>0</v>
      </c>
      <c r="D66" s="39">
        <f>(D61+D62+D63)*'(ne pas modifier) BDD_REF'!$B$222*'(ne pas modifier) BDD_REF'!$B$210</f>
        <v>0</v>
      </c>
      <c r="E66" s="39">
        <f>(E61+E62+E63)*'(ne pas modifier) BDD_REF'!$B$222*'(ne pas modifier) BDD_REF'!$B$210</f>
        <v>0</v>
      </c>
      <c r="F66" s="39">
        <f>(F61+F62+F63)*'(ne pas modifier) BDD_REF'!$B$222*'(ne pas modifier) BDD_REF'!$B$210</f>
        <v>0</v>
      </c>
      <c r="G66" s="39">
        <f>(G61+G62+G63)*'(ne pas modifier) BDD_REF'!$B$222*'(ne pas modifier) BDD_REF'!$B$210</f>
        <v>0</v>
      </c>
      <c r="H66" s="39">
        <f>(H61+H62+H63)*'(ne pas modifier) BDD_REF'!$B$222*'(ne pas modifier) BDD_REF'!$B$210</f>
        <v>0</v>
      </c>
      <c r="I66" s="39">
        <f>(I61+I62+I63)*'(ne pas modifier) BDD_REF'!$B$222*'(ne pas modifier) BDD_REF'!$B$210</f>
        <v>0</v>
      </c>
      <c r="J66" s="39">
        <f>(J61+J62+J63)*'(ne pas modifier) BDD_REF'!$B$222*'(ne pas modifier) BDD_REF'!$B$210</f>
        <v>0</v>
      </c>
      <c r="K66" s="39">
        <f>(K61+K62+K63)*'(ne pas modifier) BDD_REF'!$B$222*'(ne pas modifier) BDD_REF'!$B$210</f>
        <v>0</v>
      </c>
      <c r="L66" s="39">
        <f>(L61+L62+L63)*'(ne pas modifier) BDD_REF'!$B$222*'(ne pas modifier) BDD_REF'!$B$210</f>
        <v>0</v>
      </c>
      <c r="M66" s="39">
        <f t="shared" si="3"/>
        <v>0</v>
      </c>
    </row>
    <row r="67" spans="1:108" x14ac:dyDescent="0.3">
      <c r="B67" s="7" t="s">
        <v>315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">
      <c r="B68" s="7" t="s">
        <v>316</v>
      </c>
      <c r="C68" s="80">
        <v>10</v>
      </c>
      <c r="D68" s="80">
        <v>10</v>
      </c>
      <c r="E68" s="80">
        <v>10</v>
      </c>
      <c r="F68" s="80"/>
      <c r="G68" s="80"/>
      <c r="H68" s="80"/>
      <c r="I68" s="80"/>
      <c r="J68" s="80"/>
      <c r="K68" s="80"/>
      <c r="L68" s="80"/>
      <c r="M68" s="39">
        <f t="shared" si="3"/>
        <v>30</v>
      </c>
    </row>
    <row r="69" spans="1:108" x14ac:dyDescent="0.3">
      <c r="B69" s="7" t="s">
        <v>317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">
      <c r="B70" s="7" t="s">
        <v>318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">
      <c r="B71" s="7" t="s">
        <v>319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">
      <c r="B72" s="7" t="s">
        <v>320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">
      <c r="B73" s="3" t="s">
        <v>173</v>
      </c>
      <c r="C73" s="39">
        <f>(C67*'(ne pas modifier) BDD_REF'!$C$225+'RECeff + REIamont (2)'!C68*'(ne pas modifier) BDD_REF'!$C$226+'RECeff + REIamont (2)'!C69*'(ne pas modifier) BDD_REF'!$C$227+'RECeff + REIamont (2)'!C70*'(ne pas modifier) BDD_REF'!$C$228+'RECeff + REIamont (2)'!C71*'(ne pas modifier) BDD_REF'!$C$229+'RECeff + REIamont (2)'!C72*'(ne pas modifier) BDD_REF'!$C$230)/1000</f>
        <v>3.0709999999999998E-2</v>
      </c>
      <c r="D73" s="39">
        <f>(D67*'(ne pas modifier) BDD_REF'!$C$225+'RECeff + REIamont (2)'!D68*'(ne pas modifier) BDD_REF'!$C$226+'RECeff + REIamont (2)'!D69*'(ne pas modifier) BDD_REF'!$C$227+'RECeff + REIamont (2)'!D70*'(ne pas modifier) BDD_REF'!$C$228+'RECeff + REIamont (2)'!D71*'(ne pas modifier) BDD_REF'!$C$229+'RECeff + REIamont (2)'!D72*'(ne pas modifier) BDD_REF'!$C$230)/1000</f>
        <v>3.0709999999999998E-2</v>
      </c>
      <c r="E73" s="39">
        <f>(E67*'(ne pas modifier) BDD_REF'!$C$225+'RECeff + REIamont (2)'!E68*'(ne pas modifier) BDD_REF'!$C$226+'RECeff + REIamont (2)'!E69*'(ne pas modifier) BDD_REF'!$C$227+'RECeff + REIamont (2)'!E70*'(ne pas modifier) BDD_REF'!$C$228+'RECeff + REIamont (2)'!E71*'(ne pas modifier) BDD_REF'!$C$229+'RECeff + REIamont (2)'!E72*'(ne pas modifier) BDD_REF'!$C$230)/1000</f>
        <v>3.0709999999999998E-2</v>
      </c>
      <c r="F73" s="39">
        <f>(F67*'(ne pas modifier) BDD_REF'!$C$225+'RECeff + REIamont (2)'!F68*'(ne pas modifier) BDD_REF'!$C$226+'RECeff + REIamont (2)'!F69*'(ne pas modifier) BDD_REF'!$C$227+'RECeff + REIamont (2)'!F70*'(ne pas modifier) BDD_REF'!$C$228+'RECeff + REIamont (2)'!F71*'(ne pas modifier) BDD_REF'!$C$229+'RECeff + REIamont (2)'!F72*'(ne pas modifier) BDD_REF'!$C$230)/1000</f>
        <v>0</v>
      </c>
      <c r="G73" s="39">
        <f>(G67*'(ne pas modifier) BDD_REF'!$C$225+'RECeff + REIamont (2)'!G68*'(ne pas modifier) BDD_REF'!$C$226+'RECeff + REIamont (2)'!G69*'(ne pas modifier) BDD_REF'!$C$227+'RECeff + REIamont (2)'!G70*'(ne pas modifier) BDD_REF'!$C$228+'RECeff + REIamont (2)'!G71*'(ne pas modifier) BDD_REF'!$C$229+'RECeff + REIamont (2)'!G72*'(ne pas modifier) BDD_REF'!$C$230)/1000</f>
        <v>0</v>
      </c>
      <c r="H73" s="39">
        <f>(H67*'(ne pas modifier) BDD_REF'!$C$225+'RECeff + REIamont (2)'!H68*'(ne pas modifier) BDD_REF'!$C$226+'RECeff + REIamont (2)'!H69*'(ne pas modifier) BDD_REF'!$C$227+'RECeff + REIamont (2)'!H70*'(ne pas modifier) BDD_REF'!$C$228+'RECeff + REIamont (2)'!H71*'(ne pas modifier) BDD_REF'!$C$229+'RECeff + REIamont (2)'!H72*'(ne pas modifier) BDD_REF'!$C$230)/1000</f>
        <v>0</v>
      </c>
      <c r="I73" s="39">
        <f>(I67*'(ne pas modifier) BDD_REF'!$C$225+'RECeff + REIamont (2)'!I68*'(ne pas modifier) BDD_REF'!$C$226+'RECeff + REIamont (2)'!I69*'(ne pas modifier) BDD_REF'!$C$227+'RECeff + REIamont (2)'!I70*'(ne pas modifier) BDD_REF'!$C$228+'RECeff + REIamont (2)'!I71*'(ne pas modifier) BDD_REF'!$C$229+'RECeff + REIamont (2)'!I72*'(ne pas modifier) BDD_REF'!$C$230)/1000</f>
        <v>0</v>
      </c>
      <c r="J73" s="39">
        <f>(J67*'(ne pas modifier) BDD_REF'!$C$225+'RECeff + REIamont (2)'!J68*'(ne pas modifier) BDD_REF'!$C$226+'RECeff + REIamont (2)'!J69*'(ne pas modifier) BDD_REF'!$C$227+'RECeff + REIamont (2)'!J70*'(ne pas modifier) BDD_REF'!$C$228+'RECeff + REIamont (2)'!J71*'(ne pas modifier) BDD_REF'!$C$229+'RECeff + REIamont (2)'!J72*'(ne pas modifier) BDD_REF'!$C$230)/1000</f>
        <v>0</v>
      </c>
      <c r="K73" s="39">
        <f>(K67*'(ne pas modifier) BDD_REF'!$C$225+'RECeff + REIamont (2)'!K68*'(ne pas modifier) BDD_REF'!$C$226+'RECeff + REIamont (2)'!K69*'(ne pas modifier) BDD_REF'!$C$227+'RECeff + REIamont (2)'!K70*'(ne pas modifier) BDD_REF'!$C$228+'RECeff + REIamont (2)'!K71*'(ne pas modifier) BDD_REF'!$C$229+'RECeff + REIamont (2)'!K72*'(ne pas modifier) BDD_REF'!$C$230)/1000</f>
        <v>0</v>
      </c>
      <c r="L73" s="39">
        <f>(L67*'(ne pas modifier) BDD_REF'!$C$225+'RECeff + REIamont (2)'!L68*'(ne pas modifier) BDD_REF'!$C$226+'RECeff + REIamont (2)'!L69*'(ne pas modifier) BDD_REF'!$C$227+'RECeff + REIamont (2)'!L70*'(ne pas modifier) BDD_REF'!$C$228+'RECeff + REIamont (2)'!L71*'(ne pas modifier) BDD_REF'!$C$229+'RECeff + REIamont (2)'!L72*'(ne pas modifier) BDD_REF'!$C$230)/1000</f>
        <v>0</v>
      </c>
      <c r="M73" s="39">
        <f t="shared" si="6"/>
        <v>9.212999999999999E-2</v>
      </c>
    </row>
    <row r="74" spans="1:108" x14ac:dyDescent="0.3">
      <c r="B74" s="7" t="s">
        <v>321</v>
      </c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39">
        <f t="shared" si="6"/>
        <v>0</v>
      </c>
    </row>
    <row r="75" spans="1:108" x14ac:dyDescent="0.3">
      <c r="B75" s="3" t="s">
        <v>184</v>
      </c>
      <c r="C75" s="39">
        <f>(C74*'(ne pas modifier) BDD_REF'!$B$211)/1000</f>
        <v>0</v>
      </c>
      <c r="D75" s="39">
        <f>(D74*'(ne pas modifier) BDD_REF'!$B$211)/1000</f>
        <v>0</v>
      </c>
      <c r="E75" s="39">
        <f>(E74*'(ne pas modifier) BDD_REF'!$B$211)/1000</f>
        <v>0</v>
      </c>
      <c r="F75" s="39">
        <f>(F74*'(ne pas modifier) BDD_REF'!$B$211)/1000</f>
        <v>0</v>
      </c>
      <c r="G75" s="39">
        <f>(G74*'(ne pas modifier) BDD_REF'!$B$211)/1000</f>
        <v>0</v>
      </c>
      <c r="H75" s="39">
        <f>(H74*'(ne pas modifier) BDD_REF'!$B$211)/1000</f>
        <v>0</v>
      </c>
      <c r="I75" s="39">
        <f>(I74*'(ne pas modifier) BDD_REF'!$B$211)/1000</f>
        <v>0</v>
      </c>
      <c r="J75" s="39">
        <f>(J74*'(ne pas modifier) BDD_REF'!$B$211)/1000</f>
        <v>0</v>
      </c>
      <c r="K75" s="39">
        <f>(K74*'(ne pas modifier) BDD_REF'!$B$211)/1000</f>
        <v>0</v>
      </c>
      <c r="L75" s="39">
        <f>(L74*'(ne pas modifier) BDD_REF'!$B$211)/1000</f>
        <v>0</v>
      </c>
      <c r="M75" s="39">
        <f t="shared" si="6"/>
        <v>0</v>
      </c>
    </row>
    <row r="76" spans="1:108" s="16" customFormat="1" x14ac:dyDescent="0.3">
      <c r="A76" s="18"/>
      <c r="B76" s="19" t="s">
        <v>185</v>
      </c>
      <c r="C76" s="81">
        <f>C73+C75</f>
        <v>3.0709999999999998E-2</v>
      </c>
      <c r="D76" s="81">
        <f t="shared" ref="D76:L76" si="7">D73+D75</f>
        <v>3.0709999999999998E-2</v>
      </c>
      <c r="E76" s="81">
        <f t="shared" si="7"/>
        <v>3.0709999999999998E-2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9.212999999999999E-2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">
      <c r="B77" s="7" t="s">
        <v>322</v>
      </c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39">
        <f t="shared" si="6"/>
        <v>0</v>
      </c>
    </row>
    <row r="78" spans="1:108" x14ac:dyDescent="0.3">
      <c r="B78" s="7" t="s">
        <v>323</v>
      </c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39">
        <f t="shared" si="6"/>
        <v>0</v>
      </c>
    </row>
    <row r="79" spans="1:108" x14ac:dyDescent="0.3">
      <c r="B79" s="3" t="s">
        <v>292</v>
      </c>
      <c r="C79" s="39">
        <f>(C61*'(ne pas modifier) BDD_REF'!$B$212+'RECeff + REIamont (2)'!C77*'(ne pas modifier) BDD_REF'!$B$213+'RECeff + REIamont (2)'!C78*'(ne pas modifier) BDD_REF'!$B$214)/1000</f>
        <v>0</v>
      </c>
      <c r="D79" s="39">
        <f>(D61*'(ne pas modifier) BDD_REF'!$B$212+'RECeff + REIamont (2)'!D77*'(ne pas modifier) BDD_REF'!$B$213+'RECeff + REIamont (2)'!D78*'(ne pas modifier) BDD_REF'!$B$214)/1000</f>
        <v>0</v>
      </c>
      <c r="E79" s="39">
        <f>(E61*'(ne pas modifier) BDD_REF'!$B$212+'RECeff + REIamont (2)'!E77*'(ne pas modifier) BDD_REF'!$B$213+'RECeff + REIamont (2)'!E78*'(ne pas modifier) BDD_REF'!$B$214)/1000</f>
        <v>0</v>
      </c>
      <c r="F79" s="39">
        <f>(F61*'(ne pas modifier) BDD_REF'!$B$212+'RECeff + REIamont (2)'!F77*'(ne pas modifier) BDD_REF'!$B$213+'RECeff + REIamont (2)'!F78*'(ne pas modifier) BDD_REF'!$B$214)/1000</f>
        <v>0</v>
      </c>
      <c r="G79" s="39">
        <f>(G61*'(ne pas modifier) BDD_REF'!$B$212+'RECeff + REIamont (2)'!G77*'(ne pas modifier) BDD_REF'!$B$213+'RECeff + REIamont (2)'!G78*'(ne pas modifier) BDD_REF'!$B$214)/1000</f>
        <v>0</v>
      </c>
      <c r="H79" s="39">
        <f>(H61*'(ne pas modifier) BDD_REF'!$B$212+'RECeff + REIamont (2)'!H77*'(ne pas modifier) BDD_REF'!$B$213+'RECeff + REIamont (2)'!H78*'(ne pas modifier) BDD_REF'!$B$214)/1000</f>
        <v>0</v>
      </c>
      <c r="I79" s="39">
        <f>(I61*'(ne pas modifier) BDD_REF'!$B$212+'RECeff + REIamont (2)'!I77*'(ne pas modifier) BDD_REF'!$B$213+'RECeff + REIamont (2)'!I78*'(ne pas modifier) BDD_REF'!$B$214)/1000</f>
        <v>0</v>
      </c>
      <c r="J79" s="39">
        <f>(J61*'(ne pas modifier) BDD_REF'!$B$212+'RECeff + REIamont (2)'!J77*'(ne pas modifier) BDD_REF'!$B$213+'RECeff + REIamont (2)'!J78*'(ne pas modifier) BDD_REF'!$B$214)/1000</f>
        <v>0</v>
      </c>
      <c r="K79" s="39">
        <f>(K61*'(ne pas modifier) BDD_REF'!$B$212+'RECeff + REIamont (2)'!K77*'(ne pas modifier) BDD_REF'!$B$213+'RECeff + REIamont (2)'!K78*'(ne pas modifier) BDD_REF'!$B$214)/1000</f>
        <v>0</v>
      </c>
      <c r="L79" s="39">
        <f>(L61*'(ne pas modifier) BDD_REF'!$B$212+'RECeff + REIamont (2)'!L77*'(ne pas modifier) BDD_REF'!$B$213+'RECeff + REIamont (2)'!L78*'(ne pas modifier) BDD_REF'!$B$214)/1000</f>
        <v>0</v>
      </c>
      <c r="M79" s="39">
        <f t="shared" si="6"/>
        <v>0</v>
      </c>
    </row>
    <row r="80" spans="1:108" hidden="1" x14ac:dyDescent="0.3">
      <c r="A80" s="17" t="s">
        <v>179</v>
      </c>
      <c r="B80" s="3" t="s">
        <v>175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">
      <c r="B81" s="7" t="s">
        <v>324</v>
      </c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39">
        <f t="shared" si="6"/>
        <v>0</v>
      </c>
    </row>
    <row r="82" spans="1:108" x14ac:dyDescent="0.3">
      <c r="B82" s="7" t="s">
        <v>325</v>
      </c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39">
        <f t="shared" si="6"/>
        <v>0</v>
      </c>
    </row>
    <row r="83" spans="1:108" x14ac:dyDescent="0.3">
      <c r="B83" s="7" t="s">
        <v>326</v>
      </c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39">
        <f t="shared" si="6"/>
        <v>0</v>
      </c>
    </row>
    <row r="84" spans="1:108" x14ac:dyDescent="0.3">
      <c r="B84" s="7" t="s">
        <v>327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">
      <c r="B85" s="3" t="s">
        <v>294</v>
      </c>
      <c r="C85" s="39">
        <f>(C81*'(ne pas modifier) BDD_REF'!$B$215+'RECeff + REIamont (2)'!C82*'(ne pas modifier) BDD_REF'!$B$216+'RECeff + REIamont (2)'!C83*'(ne pas modifier) BDD_REF'!$B$217+'RECeff + REIamont (2)'!C84*'(ne pas modifier) BDD_REF'!$B$218)/1000</f>
        <v>0</v>
      </c>
      <c r="D85" s="39">
        <f>(D81*'(ne pas modifier) BDD_REF'!$B$215+'RECeff + REIamont (2)'!D82*'(ne pas modifier) BDD_REF'!$B$216+'RECeff + REIamont (2)'!D83*'(ne pas modifier) BDD_REF'!$B$217+'RECeff + REIamont (2)'!D84*'(ne pas modifier) BDD_REF'!$B$218)/1000</f>
        <v>0</v>
      </c>
      <c r="E85" s="39">
        <f>(E81*'(ne pas modifier) BDD_REF'!$B$215+'RECeff + REIamont (2)'!E82*'(ne pas modifier) BDD_REF'!$B$216+'RECeff + REIamont (2)'!E83*'(ne pas modifier) BDD_REF'!$B$217+'RECeff + REIamont (2)'!E84*'(ne pas modifier) BDD_REF'!$B$218)/1000</f>
        <v>0</v>
      </c>
      <c r="F85" s="39">
        <f>(F81*'(ne pas modifier) BDD_REF'!$B$215+'RECeff + REIamont (2)'!F82*'(ne pas modifier) BDD_REF'!$B$216+'RECeff + REIamont (2)'!F83*'(ne pas modifier) BDD_REF'!$B$217+'RECeff + REIamont (2)'!F84*'(ne pas modifier) BDD_REF'!$B$218)/1000</f>
        <v>0</v>
      </c>
      <c r="G85" s="39">
        <f>(G81*'(ne pas modifier) BDD_REF'!$B$215+'RECeff + REIamont (2)'!G82*'(ne pas modifier) BDD_REF'!$B$216+'RECeff + REIamont (2)'!G83*'(ne pas modifier) BDD_REF'!$B$217+'RECeff + REIamont (2)'!G84*'(ne pas modifier) BDD_REF'!$B$218)/1000</f>
        <v>0</v>
      </c>
      <c r="H85" s="39">
        <f>(H81*'(ne pas modifier) BDD_REF'!$B$215+'RECeff + REIamont (2)'!H82*'(ne pas modifier) BDD_REF'!$B$216+'RECeff + REIamont (2)'!H83*'(ne pas modifier) BDD_REF'!$B$217+'RECeff + REIamont (2)'!H84*'(ne pas modifier) BDD_REF'!$B$218)/1000</f>
        <v>0</v>
      </c>
      <c r="I85" s="39">
        <f>(I81*'(ne pas modifier) BDD_REF'!$B$215+'RECeff + REIamont (2)'!I82*'(ne pas modifier) BDD_REF'!$B$216+'RECeff + REIamont (2)'!I83*'(ne pas modifier) BDD_REF'!$B$217+'RECeff + REIamont (2)'!I84*'(ne pas modifier) BDD_REF'!$B$218)/1000</f>
        <v>0</v>
      </c>
      <c r="J85" s="39">
        <f>(J81*'(ne pas modifier) BDD_REF'!$B$215+'RECeff + REIamont (2)'!J82*'(ne pas modifier) BDD_REF'!$B$216+'RECeff + REIamont (2)'!J83*'(ne pas modifier) BDD_REF'!$B$217+'RECeff + REIamont (2)'!J84*'(ne pas modifier) BDD_REF'!$B$218)/1000</f>
        <v>0</v>
      </c>
      <c r="K85" s="39">
        <f>(K81*'(ne pas modifier) BDD_REF'!$B$215+'RECeff + REIamont (2)'!K82*'(ne pas modifier) BDD_REF'!$B$216+'RECeff + REIamont (2)'!K83*'(ne pas modifier) BDD_REF'!$B$217+'RECeff + REIamont (2)'!K84*'(ne pas modifier) BDD_REF'!$B$218)/1000</f>
        <v>0</v>
      </c>
      <c r="L85" s="39">
        <f>(L81*'(ne pas modifier) BDD_REF'!$B$215+'RECeff + REIamont (2)'!L82*'(ne pas modifier) BDD_REF'!$B$216+'RECeff + REIamont (2)'!L83*'(ne pas modifier) BDD_REF'!$B$217+'RECeff + REIamont (2)'!L84*'(ne pas modifier) BDD_REF'!$B$218)/1000</f>
        <v>0</v>
      </c>
      <c r="M85" s="39">
        <f t="shared" si="6"/>
        <v>0</v>
      </c>
    </row>
    <row r="86" spans="1:108" s="16" customFormat="1" x14ac:dyDescent="0.3">
      <c r="A86" s="18"/>
      <c r="B86" s="19" t="s">
        <v>186</v>
      </c>
      <c r="C86" s="81">
        <f>C79+C80+C85</f>
        <v>0</v>
      </c>
      <c r="D86" s="81">
        <f t="shared" ref="D86:L86" si="8">D79+D80+D85</f>
        <v>0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0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">
      <c r="A87" s="18"/>
      <c r="B87" s="20" t="s">
        <v>144</v>
      </c>
      <c r="C87" s="20">
        <f>((C64+C65+C66)/1000*44/28*'(ne pas modifier) BDD_REF'!$B$232)+'RECeff + REIamont (2)'!C76+'RECeff + REIamont (2)'!C86</f>
        <v>3.0709999999999998E-2</v>
      </c>
      <c r="D87" s="20">
        <f>((D64+D65+D66)/1000*44/28*'(ne pas modifier) BDD_REF'!$B$232)+'RECeff + REIamont (2)'!D76+'RECeff + REIamont (2)'!D86</f>
        <v>3.0709999999999998E-2</v>
      </c>
      <c r="E87" s="20">
        <f>((E64+E65+E66)/1000*44/28*'(ne pas modifier) BDD_REF'!$B$232)+'RECeff + REIamont (2)'!E76+'RECeff + REIamont (2)'!E86</f>
        <v>3.0709999999999998E-2</v>
      </c>
      <c r="F87" s="20">
        <f>((F64+F65+F66)/1000*44/28*'(ne pas modifier) BDD_REF'!$B$232)+'RECeff + REIamont (2)'!F76+'RECeff + REIamont (2)'!F86</f>
        <v>0</v>
      </c>
      <c r="G87" s="20">
        <f>((G64+G65+G66)/1000*44/28*'(ne pas modifier) BDD_REF'!$B$232)+'RECeff + REIamont (2)'!G76+'RECeff + REIamont (2)'!G86</f>
        <v>0</v>
      </c>
      <c r="H87" s="20">
        <f>((H64+H65+H66)/1000*44/28*'(ne pas modifier) BDD_REF'!$B$232)+'RECeff + REIamont (2)'!H76+'RECeff + REIamont (2)'!H86</f>
        <v>0</v>
      </c>
      <c r="I87" s="20">
        <f>((I64+I65+I66)/1000*44/28*'(ne pas modifier) BDD_REF'!$B$232)+'RECeff + REIamont (2)'!I76+'RECeff + REIamont (2)'!I86</f>
        <v>0</v>
      </c>
      <c r="J87" s="20">
        <f>((J64+J65+J66)/1000*44/28*'(ne pas modifier) BDD_REF'!$B$232)+'RECeff + REIamont (2)'!J76+'RECeff + REIamont (2)'!J86</f>
        <v>0</v>
      </c>
      <c r="K87" s="20">
        <f>((K64+K65+K66)/1000*44/28*'(ne pas modifier) BDD_REF'!$B$232)+'RECeff + REIamont (2)'!K76+'RECeff + REIamont (2)'!K86</f>
        <v>0</v>
      </c>
      <c r="L87" s="20">
        <f>((L64+L65+L66)/1000*44/28*'(ne pas modifier) BDD_REF'!$B$232)+'RECeff + REIamont (2)'!L76+'RECeff + REIamont (2)'!L86</f>
        <v>0</v>
      </c>
      <c r="M87" s="20">
        <f t="shared" si="6"/>
        <v>9.212999999999999E-2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">
      <c r="A88" s="13" t="s">
        <v>149</v>
      </c>
      <c r="B88" s="7" t="s">
        <v>312</v>
      </c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39">
        <f t="shared" si="6"/>
        <v>0</v>
      </c>
    </row>
    <row r="89" spans="1:108" x14ac:dyDescent="0.3">
      <c r="B89" s="7" t="s">
        <v>313</v>
      </c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0</v>
      </c>
    </row>
    <row r="90" spans="1:108" x14ac:dyDescent="0.3">
      <c r="B90" s="7" t="s">
        <v>314</v>
      </c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 x14ac:dyDescent="0.3">
      <c r="B91" s="19" t="s">
        <v>328</v>
      </c>
      <c r="C91" s="39">
        <f>C88*'(ne pas modifier) BDD_REF'!$B$207 + (C89+C90)*'(ne pas modifier) BDD_REF'!$B$208</f>
        <v>0</v>
      </c>
      <c r="D91" s="39">
        <f>D88*'(ne pas modifier) BDD_REF'!$B$207 + (D89+D90)*'(ne pas modifier) BDD_REF'!$B$208</f>
        <v>0</v>
      </c>
      <c r="E91" s="39">
        <f>E88*'(ne pas modifier) BDD_REF'!$B$207 + (E89+E90)*'(ne pas modifier) BDD_REF'!$B$208</f>
        <v>0</v>
      </c>
      <c r="F91" s="39">
        <f>F88*'(ne pas modifier) BDD_REF'!$B$207 + (F89+F90)*'(ne pas modifier) BDD_REF'!$B$208</f>
        <v>0</v>
      </c>
      <c r="G91" s="39">
        <f>G88*'(ne pas modifier) BDD_REF'!$B$207 + (G89+G90)*'(ne pas modifier) BDD_REF'!$B$208</f>
        <v>0</v>
      </c>
      <c r="H91" s="39">
        <f>H88*'(ne pas modifier) BDD_REF'!$B$207 + (H89+H90)*'(ne pas modifier) BDD_REF'!$B$208</f>
        <v>0</v>
      </c>
      <c r="I91" s="39">
        <f>I88*'(ne pas modifier) BDD_REF'!$B$207 + (I89+I90)*'(ne pas modifier) BDD_REF'!$B$208</f>
        <v>0</v>
      </c>
      <c r="J91" s="39">
        <f>J88*'(ne pas modifier) BDD_REF'!$B$207 + (J89+J90)*'(ne pas modifier) BDD_REF'!$B$208</f>
        <v>0</v>
      </c>
      <c r="K91" s="39">
        <f>K88*'(ne pas modifier) BDD_REF'!$B$207 + (K89+K90)*'(ne pas modifier) BDD_REF'!$B$208</f>
        <v>0</v>
      </c>
      <c r="L91" s="39">
        <f>L88*'(ne pas modifier) BDD_REF'!$B$207 + (L89+L90)*'(ne pas modifier) BDD_REF'!$B$208</f>
        <v>0</v>
      </c>
      <c r="M91" s="39">
        <f t="shared" si="6"/>
        <v>0</v>
      </c>
    </row>
    <row r="92" spans="1:108" x14ac:dyDescent="0.3">
      <c r="B92" s="19" t="s">
        <v>329</v>
      </c>
      <c r="C92" s="39">
        <f>((C88*'(ne pas modifier) BDD_REF'!$B$220)+('RECeff + REIamont (2)'!C89+'RECeff + REIamont (2)'!C90)*'(ne pas modifier) BDD_REF'!$B$221)*'(ne pas modifier) BDD_REF'!$B$209</f>
        <v>0</v>
      </c>
      <c r="D92" s="39">
        <f>((D88*'(ne pas modifier) BDD_REF'!$B$220)+('RECeff + REIamont (2)'!D89+'RECeff + REIamont (2)'!D90)*'(ne pas modifier) BDD_REF'!$B$221)*'(ne pas modifier) BDD_REF'!$B$209</f>
        <v>0</v>
      </c>
      <c r="E92" s="39">
        <f>((E88*'(ne pas modifier) BDD_REF'!$B$220)+('RECeff + REIamont (2)'!E89+'RECeff + REIamont (2)'!E90)*'(ne pas modifier) BDD_REF'!$B$221)*'(ne pas modifier) BDD_REF'!$B$209</f>
        <v>0</v>
      </c>
      <c r="F92" s="39">
        <f>((F88*'(ne pas modifier) BDD_REF'!$B$220)+('RECeff + REIamont (2)'!F89+'RECeff + REIamont (2)'!F90)*'(ne pas modifier) BDD_REF'!$B$221)*'(ne pas modifier) BDD_REF'!$B$209</f>
        <v>0</v>
      </c>
      <c r="G92" s="39">
        <f>((G88*'(ne pas modifier) BDD_REF'!$B$220)+('RECeff + REIamont (2)'!G89+'RECeff + REIamont (2)'!G90)*'(ne pas modifier) BDD_REF'!$B$221)*'(ne pas modifier) BDD_REF'!$B$209</f>
        <v>0</v>
      </c>
      <c r="H92" s="39">
        <f>((H88*'(ne pas modifier) BDD_REF'!$B$220)+('RECeff + REIamont (2)'!H89+'RECeff + REIamont (2)'!H90)*'(ne pas modifier) BDD_REF'!$B$221)*'(ne pas modifier) BDD_REF'!$B$209</f>
        <v>0</v>
      </c>
      <c r="I92" s="39">
        <f>((I88*'(ne pas modifier) BDD_REF'!$B$220)+('RECeff + REIamont (2)'!I89+'RECeff + REIamont (2)'!I90)*'(ne pas modifier) BDD_REF'!$B$221)*'(ne pas modifier) BDD_REF'!$B$209</f>
        <v>0</v>
      </c>
      <c r="J92" s="39">
        <f>((J88*'(ne pas modifier) BDD_REF'!$B$220)+('RECeff + REIamont (2)'!J89+'RECeff + REIamont (2)'!J90)*'(ne pas modifier) BDD_REF'!$B$221)*'(ne pas modifier) BDD_REF'!$B$209</f>
        <v>0</v>
      </c>
      <c r="K92" s="39">
        <f>((K88*'(ne pas modifier) BDD_REF'!$B$220)+('RECeff + REIamont (2)'!K89+'RECeff + REIamont (2)'!K90)*'(ne pas modifier) BDD_REF'!$B$221)*'(ne pas modifier) BDD_REF'!$B$209</f>
        <v>0</v>
      </c>
      <c r="L92" s="39">
        <f>((L88*'(ne pas modifier) BDD_REF'!$B$220)+('RECeff + REIamont (2)'!L89+'RECeff + REIamont (2)'!L90)*'(ne pas modifier) BDD_REF'!$B$221)*'(ne pas modifier) BDD_REF'!$B$209</f>
        <v>0</v>
      </c>
      <c r="M92" s="39">
        <f t="shared" si="6"/>
        <v>0</v>
      </c>
    </row>
    <row r="93" spans="1:108" x14ac:dyDescent="0.3">
      <c r="B93" s="19" t="s">
        <v>330</v>
      </c>
      <c r="C93" s="39">
        <f>(C88+C89+C90)*'(ne pas modifier) BDD_REF'!$B$222*'(ne pas modifier) BDD_REF'!$B$210</f>
        <v>0</v>
      </c>
      <c r="D93" s="39">
        <f>(D88+D89+D90)*'(ne pas modifier) BDD_REF'!$B$222*'(ne pas modifier) BDD_REF'!$B$210</f>
        <v>0</v>
      </c>
      <c r="E93" s="39">
        <f>(E88+E89+E90)*'(ne pas modifier) BDD_REF'!$B$222*'(ne pas modifier) BDD_REF'!$B$210</f>
        <v>0</v>
      </c>
      <c r="F93" s="39">
        <f>(F88+F89+F90)*'(ne pas modifier) BDD_REF'!$B$222*'(ne pas modifier) BDD_REF'!$B$210</f>
        <v>0</v>
      </c>
      <c r="G93" s="39">
        <f>(G88+G89+G90)*'(ne pas modifier) BDD_REF'!$B$222*'(ne pas modifier) BDD_REF'!$B$210</f>
        <v>0</v>
      </c>
      <c r="H93" s="39">
        <f>(H88+H89+H90)*'(ne pas modifier) BDD_REF'!$B$222*'(ne pas modifier) BDD_REF'!$B$210</f>
        <v>0</v>
      </c>
      <c r="I93" s="39">
        <f>(I88+I89+I90)*'(ne pas modifier) BDD_REF'!$B$222*'(ne pas modifier) BDD_REF'!$B$210</f>
        <v>0</v>
      </c>
      <c r="J93" s="39">
        <f>(J88+J89+J90)*'(ne pas modifier) BDD_REF'!$B$222*'(ne pas modifier) BDD_REF'!$B$210</f>
        <v>0</v>
      </c>
      <c r="K93" s="39">
        <f>(K88+K89+K90)*'(ne pas modifier) BDD_REF'!$B$222*'(ne pas modifier) BDD_REF'!$B$210</f>
        <v>0</v>
      </c>
      <c r="L93" s="39">
        <f>(L88+L89+L90)*'(ne pas modifier) BDD_REF'!$B$222*'(ne pas modifier) BDD_REF'!$B$210</f>
        <v>0</v>
      </c>
      <c r="M93" s="39">
        <f t="shared" si="6"/>
        <v>0</v>
      </c>
    </row>
    <row r="94" spans="1:108" x14ac:dyDescent="0.3">
      <c r="B94" s="7" t="s">
        <v>315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">
      <c r="B95" s="7" t="s">
        <v>316</v>
      </c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39">
        <f t="shared" si="6"/>
        <v>0</v>
      </c>
    </row>
    <row r="96" spans="1:108" x14ac:dyDescent="0.3">
      <c r="B96" s="7" t="s">
        <v>317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">
      <c r="B97" s="7" t="s">
        <v>318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">
      <c r="B98" s="7" t="s">
        <v>319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">
      <c r="B99" s="7" t="s">
        <v>320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">
      <c r="B100" s="3" t="s">
        <v>173</v>
      </c>
      <c r="C100" s="39">
        <f>(C94*'(ne pas modifier) BDD_REF'!$C$225+'RECeff + REIamont (2)'!C95*'(ne pas modifier) BDD_REF'!$C$226+'RECeff + REIamont (2)'!C96*'(ne pas modifier) BDD_REF'!$C$227+'RECeff + REIamont (2)'!C97*'(ne pas modifier) BDD_REF'!$C$228+'RECeff + REIamont (2)'!C98*'(ne pas modifier) BDD_REF'!$C$229+'RECeff + REIamont (2)'!C99*'(ne pas modifier) BDD_REF'!$C$230)/1000</f>
        <v>0</v>
      </c>
      <c r="D100" s="39">
        <f>(D94*'(ne pas modifier) BDD_REF'!$C$225+'RECeff + REIamont (2)'!D95*'(ne pas modifier) BDD_REF'!$C$226+'RECeff + REIamont (2)'!D96*'(ne pas modifier) BDD_REF'!$C$227+'RECeff + REIamont (2)'!D97*'(ne pas modifier) BDD_REF'!$C$228+'RECeff + REIamont (2)'!D98*'(ne pas modifier) BDD_REF'!$C$229+'RECeff + REIamont (2)'!D99*'(ne pas modifier) BDD_REF'!$C$230)/1000</f>
        <v>0</v>
      </c>
      <c r="E100" s="39">
        <f>(E94*'(ne pas modifier) BDD_REF'!$C$225+'RECeff + REIamont (2)'!E95*'(ne pas modifier) BDD_REF'!$C$226+'RECeff + REIamont (2)'!E96*'(ne pas modifier) BDD_REF'!$C$227+'RECeff + REIamont (2)'!E97*'(ne pas modifier) BDD_REF'!$C$228+'RECeff + REIamont (2)'!E98*'(ne pas modifier) BDD_REF'!$C$229+'RECeff + REIamont (2)'!E99*'(ne pas modifier) BDD_REF'!$C$230)/1000</f>
        <v>0</v>
      </c>
      <c r="F100" s="39">
        <f>(F94*'(ne pas modifier) BDD_REF'!$C$225+'RECeff + REIamont (2)'!F95*'(ne pas modifier) BDD_REF'!$C$226+'RECeff + REIamont (2)'!F96*'(ne pas modifier) BDD_REF'!$C$227+'RECeff + REIamont (2)'!F97*'(ne pas modifier) BDD_REF'!$C$228+'RECeff + REIamont (2)'!F98*'(ne pas modifier) BDD_REF'!$C$229+'RECeff + REIamont (2)'!F99*'(ne pas modifier) BDD_REF'!$C$230)/1000</f>
        <v>0</v>
      </c>
      <c r="G100" s="39">
        <f>(G94*'(ne pas modifier) BDD_REF'!$C$225+'RECeff + REIamont (2)'!G95*'(ne pas modifier) BDD_REF'!$C$226+'RECeff + REIamont (2)'!G96*'(ne pas modifier) BDD_REF'!$C$227+'RECeff + REIamont (2)'!G97*'(ne pas modifier) BDD_REF'!$C$228+'RECeff + REIamont (2)'!G98*'(ne pas modifier) BDD_REF'!$C$229+'RECeff + REIamont (2)'!G99*'(ne pas modifier) BDD_REF'!$C$230)/1000</f>
        <v>0</v>
      </c>
      <c r="H100" s="39">
        <f>(H94*'(ne pas modifier) BDD_REF'!$C$225+'RECeff + REIamont (2)'!H95*'(ne pas modifier) BDD_REF'!$C$226+'RECeff + REIamont (2)'!H96*'(ne pas modifier) BDD_REF'!$C$227+'RECeff + REIamont (2)'!H97*'(ne pas modifier) BDD_REF'!$C$228+'RECeff + REIamont (2)'!H98*'(ne pas modifier) BDD_REF'!$C$229+'RECeff + REIamont (2)'!H99*'(ne pas modifier) BDD_REF'!$C$230)/1000</f>
        <v>0</v>
      </c>
      <c r="I100" s="39">
        <f>(I94*'(ne pas modifier) BDD_REF'!$C$225+'RECeff + REIamont (2)'!I95*'(ne pas modifier) BDD_REF'!$C$226+'RECeff + REIamont (2)'!I96*'(ne pas modifier) BDD_REF'!$C$227+'RECeff + REIamont (2)'!I97*'(ne pas modifier) BDD_REF'!$C$228+'RECeff + REIamont (2)'!I98*'(ne pas modifier) BDD_REF'!$C$229+'RECeff + REIamont (2)'!I99*'(ne pas modifier) BDD_REF'!$C$230)/1000</f>
        <v>0</v>
      </c>
      <c r="J100" s="39">
        <f>(J94*'(ne pas modifier) BDD_REF'!$C$225+'RECeff + REIamont (2)'!J95*'(ne pas modifier) BDD_REF'!$C$226+'RECeff + REIamont (2)'!J96*'(ne pas modifier) BDD_REF'!$C$227+'RECeff + REIamont (2)'!J97*'(ne pas modifier) BDD_REF'!$C$228+'RECeff + REIamont (2)'!J98*'(ne pas modifier) BDD_REF'!$C$229+'RECeff + REIamont (2)'!J99*'(ne pas modifier) BDD_REF'!$C$230)/1000</f>
        <v>0</v>
      </c>
      <c r="K100" s="39">
        <f>(K94*'(ne pas modifier) BDD_REF'!$C$225+'RECeff + REIamont (2)'!K95*'(ne pas modifier) BDD_REF'!$C$226+'RECeff + REIamont (2)'!K96*'(ne pas modifier) BDD_REF'!$C$227+'RECeff + REIamont (2)'!K97*'(ne pas modifier) BDD_REF'!$C$228+'RECeff + REIamont (2)'!K98*'(ne pas modifier) BDD_REF'!$C$229+'RECeff + REIamont (2)'!K99*'(ne pas modifier) BDD_REF'!$C$230)/1000</f>
        <v>0</v>
      </c>
      <c r="L100" s="39">
        <f>(L94*'(ne pas modifier) BDD_REF'!$C$225+'RECeff + REIamont (2)'!L95*'(ne pas modifier) BDD_REF'!$C$226+'RECeff + REIamont (2)'!L96*'(ne pas modifier) BDD_REF'!$C$227+'RECeff + REIamont (2)'!L97*'(ne pas modifier) BDD_REF'!$C$228+'RECeff + REIamont (2)'!L98*'(ne pas modifier) BDD_REF'!$C$229+'RECeff + REIamont (2)'!L99*'(ne pas modifier) BDD_REF'!$C$230)/1000</f>
        <v>0</v>
      </c>
      <c r="M100" s="39">
        <f t="shared" si="6"/>
        <v>0</v>
      </c>
    </row>
    <row r="101" spans="1:108" x14ac:dyDescent="0.3">
      <c r="B101" s="7" t="s">
        <v>321</v>
      </c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0</v>
      </c>
    </row>
    <row r="102" spans="1:108" x14ac:dyDescent="0.3">
      <c r="B102" s="3" t="s">
        <v>184</v>
      </c>
      <c r="C102" s="39">
        <f>(C101*'(ne pas modifier) BDD_REF'!$B$211)/1000</f>
        <v>0</v>
      </c>
      <c r="D102" s="39">
        <f>(D101*'(ne pas modifier) BDD_REF'!$B$211)/1000</f>
        <v>0</v>
      </c>
      <c r="E102" s="39">
        <f>(E101*'(ne pas modifier) BDD_REF'!$B$211)/1000</f>
        <v>0</v>
      </c>
      <c r="F102" s="39">
        <f>(F101*'(ne pas modifier) BDD_REF'!$B$211)/1000</f>
        <v>0</v>
      </c>
      <c r="G102" s="39">
        <f>(G101*'(ne pas modifier) BDD_REF'!$B$211)/1000</f>
        <v>0</v>
      </c>
      <c r="H102" s="39">
        <f>(H101*'(ne pas modifier) BDD_REF'!$B$211)/1000</f>
        <v>0</v>
      </c>
      <c r="I102" s="39">
        <f>(I101*'(ne pas modifier) BDD_REF'!$B$211)/1000</f>
        <v>0</v>
      </c>
      <c r="J102" s="39">
        <f>(J101*'(ne pas modifier) BDD_REF'!$B$211)/1000</f>
        <v>0</v>
      </c>
      <c r="K102" s="39">
        <f>(K101*'(ne pas modifier) BDD_REF'!$B$211)/1000</f>
        <v>0</v>
      </c>
      <c r="L102" s="39">
        <f>(L101*'(ne pas modifier) BDD_REF'!$B$211)/1000</f>
        <v>0</v>
      </c>
      <c r="M102" s="39">
        <f t="shared" si="6"/>
        <v>0</v>
      </c>
    </row>
    <row r="103" spans="1:108" s="16" customFormat="1" x14ac:dyDescent="0.3">
      <c r="A103" s="18"/>
      <c r="B103" s="19" t="s">
        <v>185</v>
      </c>
      <c r="C103" s="81">
        <f>C100+C102</f>
        <v>0</v>
      </c>
      <c r="D103" s="81">
        <f t="shared" ref="D103:L103" si="9">D100+D102</f>
        <v>0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">
      <c r="B104" s="7" t="s">
        <v>322</v>
      </c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0</v>
      </c>
    </row>
    <row r="105" spans="1:108" x14ac:dyDescent="0.3">
      <c r="B105" s="7" t="s">
        <v>323</v>
      </c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0</v>
      </c>
    </row>
    <row r="106" spans="1:108" x14ac:dyDescent="0.3">
      <c r="B106" s="3" t="s">
        <v>292</v>
      </c>
      <c r="C106" s="39">
        <f>(C88*'(ne pas modifier) BDD_REF'!$B$212+'RECeff + REIamont (2)'!C104*'(ne pas modifier) BDD_REF'!$B$213+'RECeff + REIamont (2)'!C105*'(ne pas modifier) BDD_REF'!$B$214)/1000</f>
        <v>0</v>
      </c>
      <c r="D106" s="39">
        <f>(D88*'(ne pas modifier) BDD_REF'!$B$212+'RECeff + REIamont (2)'!D104*'(ne pas modifier) BDD_REF'!$B$213+'RECeff + REIamont (2)'!D105*'(ne pas modifier) BDD_REF'!$B$214)/1000</f>
        <v>0</v>
      </c>
      <c r="E106" s="39">
        <f>(E88*'(ne pas modifier) BDD_REF'!$B$212+'RECeff + REIamont (2)'!E104*'(ne pas modifier) BDD_REF'!$B$213+'RECeff + REIamont (2)'!E105*'(ne pas modifier) BDD_REF'!$B$214)/1000</f>
        <v>0</v>
      </c>
      <c r="F106" s="39">
        <f>(F88*'(ne pas modifier) BDD_REF'!$B$212+'RECeff + REIamont (2)'!F104*'(ne pas modifier) BDD_REF'!$B$213+'RECeff + REIamont (2)'!F105*'(ne pas modifier) BDD_REF'!$B$214)/1000</f>
        <v>0</v>
      </c>
      <c r="G106" s="39">
        <f>(G88*'(ne pas modifier) BDD_REF'!$B$212+'RECeff + REIamont (2)'!G104*'(ne pas modifier) BDD_REF'!$B$213+'RECeff + REIamont (2)'!G105*'(ne pas modifier) BDD_REF'!$B$214)/1000</f>
        <v>0</v>
      </c>
      <c r="H106" s="39">
        <f>(H88*'(ne pas modifier) BDD_REF'!$B$212+'RECeff + REIamont (2)'!H104*'(ne pas modifier) BDD_REF'!$B$213+'RECeff + REIamont (2)'!H105*'(ne pas modifier) BDD_REF'!$B$214)/1000</f>
        <v>0</v>
      </c>
      <c r="I106" s="39">
        <f>(I88*'(ne pas modifier) BDD_REF'!$B$212+'RECeff + REIamont (2)'!I104*'(ne pas modifier) BDD_REF'!$B$213+'RECeff + REIamont (2)'!I105*'(ne pas modifier) BDD_REF'!$B$214)/1000</f>
        <v>0</v>
      </c>
      <c r="J106" s="39">
        <f>(J88*'(ne pas modifier) BDD_REF'!$B$212+'RECeff + REIamont (2)'!J104*'(ne pas modifier) BDD_REF'!$B$213+'RECeff + REIamont (2)'!J105*'(ne pas modifier) BDD_REF'!$B$214)/1000</f>
        <v>0</v>
      </c>
      <c r="K106" s="39">
        <f>(K88*'(ne pas modifier) BDD_REF'!$B$212+'RECeff + REIamont (2)'!K104*'(ne pas modifier) BDD_REF'!$B$213+'RECeff + REIamont (2)'!K105*'(ne pas modifier) BDD_REF'!$B$214)/1000</f>
        <v>0</v>
      </c>
      <c r="L106" s="39">
        <f>(L88*'(ne pas modifier) BDD_REF'!$B$212+'RECeff + REIamont (2)'!L104*'(ne pas modifier) BDD_REF'!$B$213+'RECeff + REIamont (2)'!L105*'(ne pas modifier) BDD_REF'!$B$214)/1000</f>
        <v>0</v>
      </c>
      <c r="M106" s="39">
        <f t="shared" si="10"/>
        <v>0</v>
      </c>
    </row>
    <row r="107" spans="1:108" hidden="1" x14ac:dyDescent="0.3">
      <c r="A107" s="17" t="s">
        <v>179</v>
      </c>
      <c r="B107" s="3" t="s">
        <v>175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">
      <c r="B108" s="7" t="s">
        <v>324</v>
      </c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0</v>
      </c>
    </row>
    <row r="109" spans="1:108" x14ac:dyDescent="0.3">
      <c r="B109" s="7" t="s">
        <v>325</v>
      </c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0</v>
      </c>
    </row>
    <row r="110" spans="1:108" x14ac:dyDescent="0.3">
      <c r="B110" s="7" t="s">
        <v>326</v>
      </c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0</v>
      </c>
    </row>
    <row r="111" spans="1:108" x14ac:dyDescent="0.3">
      <c r="B111" s="7" t="s">
        <v>327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">
      <c r="B112" s="3" t="s">
        <v>294</v>
      </c>
      <c r="C112" s="39">
        <f>(C108*'(ne pas modifier) BDD_REF'!$B$215+'RECeff + REIamont (2)'!C109*'(ne pas modifier) BDD_REF'!$B$216+'RECeff + REIamont (2)'!C110*'(ne pas modifier) BDD_REF'!$B$217+'RECeff + REIamont (2)'!C111*'(ne pas modifier) BDD_REF'!$B$218)/1000</f>
        <v>0</v>
      </c>
      <c r="D112" s="39">
        <f>(D108*'(ne pas modifier) BDD_REF'!$B$215+'RECeff + REIamont (2)'!D109*'(ne pas modifier) BDD_REF'!$B$216+'RECeff + REIamont (2)'!D110*'(ne pas modifier) BDD_REF'!$B$217+'RECeff + REIamont (2)'!D111*'(ne pas modifier) BDD_REF'!$B$218)/1000</f>
        <v>0</v>
      </c>
      <c r="E112" s="39">
        <f>(E108*'(ne pas modifier) BDD_REF'!$B$215+'RECeff + REIamont (2)'!E109*'(ne pas modifier) BDD_REF'!$B$216+'RECeff + REIamont (2)'!E110*'(ne pas modifier) BDD_REF'!$B$217+'RECeff + REIamont (2)'!E111*'(ne pas modifier) BDD_REF'!$B$218)/1000</f>
        <v>0</v>
      </c>
      <c r="F112" s="39">
        <f>(F108*'(ne pas modifier) BDD_REF'!$B$215+'RECeff + REIamont (2)'!F109*'(ne pas modifier) BDD_REF'!$B$216+'RECeff + REIamont (2)'!F110*'(ne pas modifier) BDD_REF'!$B$217+'RECeff + REIamont (2)'!F111*'(ne pas modifier) BDD_REF'!$B$218)/1000</f>
        <v>0</v>
      </c>
      <c r="G112" s="39">
        <f>(G108*'(ne pas modifier) BDD_REF'!$B$215+'RECeff + REIamont (2)'!G109*'(ne pas modifier) BDD_REF'!$B$216+'RECeff + REIamont (2)'!G110*'(ne pas modifier) BDD_REF'!$B$217+'RECeff + REIamont (2)'!G111*'(ne pas modifier) BDD_REF'!$B$218)/1000</f>
        <v>0</v>
      </c>
      <c r="H112" s="39">
        <f>(H108*'(ne pas modifier) BDD_REF'!$B$215+'RECeff + REIamont (2)'!H109*'(ne pas modifier) BDD_REF'!$B$216+'RECeff + REIamont (2)'!H110*'(ne pas modifier) BDD_REF'!$B$217+'RECeff + REIamont (2)'!H111*'(ne pas modifier) BDD_REF'!$B$218)/1000</f>
        <v>0</v>
      </c>
      <c r="I112" s="39">
        <f>(I108*'(ne pas modifier) BDD_REF'!$B$215+'RECeff + REIamont (2)'!I109*'(ne pas modifier) BDD_REF'!$B$216+'RECeff + REIamont (2)'!I110*'(ne pas modifier) BDD_REF'!$B$217+'RECeff + REIamont (2)'!I111*'(ne pas modifier) BDD_REF'!$B$218)/1000</f>
        <v>0</v>
      </c>
      <c r="J112" s="39">
        <f>(J108*'(ne pas modifier) BDD_REF'!$B$215+'RECeff + REIamont (2)'!J109*'(ne pas modifier) BDD_REF'!$B$216+'RECeff + REIamont (2)'!J110*'(ne pas modifier) BDD_REF'!$B$217+'RECeff + REIamont (2)'!J111*'(ne pas modifier) BDD_REF'!$B$218)/1000</f>
        <v>0</v>
      </c>
      <c r="K112" s="39">
        <f>(K108*'(ne pas modifier) BDD_REF'!$B$215+'RECeff + REIamont (2)'!K109*'(ne pas modifier) BDD_REF'!$B$216+'RECeff + REIamont (2)'!K110*'(ne pas modifier) BDD_REF'!$B$217+'RECeff + REIamont (2)'!K111*'(ne pas modifier) BDD_REF'!$B$218)/1000</f>
        <v>0</v>
      </c>
      <c r="L112" s="39">
        <f>(L108*'(ne pas modifier) BDD_REF'!$B$215+'RECeff + REIamont (2)'!L109*'(ne pas modifier) BDD_REF'!$B$216+'RECeff + REIamont (2)'!L110*'(ne pas modifier) BDD_REF'!$B$217+'RECeff + REIamont (2)'!L111*'(ne pas modifier) BDD_REF'!$B$218)/1000</f>
        <v>0</v>
      </c>
      <c r="M112" s="39">
        <f t="shared" si="10"/>
        <v>0</v>
      </c>
    </row>
    <row r="113" spans="1:108" s="16" customFormat="1" x14ac:dyDescent="0.3">
      <c r="A113" s="18"/>
      <c r="B113" s="19" t="s">
        <v>186</v>
      </c>
      <c r="C113" s="81">
        <f>C106+C107+C112</f>
        <v>0</v>
      </c>
      <c r="D113" s="81">
        <f t="shared" ref="D113:L113" si="11">D106+D107+D112</f>
        <v>0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0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">
      <c r="A114" s="18"/>
      <c r="B114" s="20" t="s">
        <v>144</v>
      </c>
      <c r="C114" s="20">
        <f>((C91+C92+C93)/1000*44/28*'(ne pas modifier) BDD_REF'!$B$232)+'RECeff + REIamont (2)'!C103+'RECeff + REIamont (2)'!C113</f>
        <v>0</v>
      </c>
      <c r="D114" s="20">
        <f>((D91+D92+D93)/1000*44/28*'(ne pas modifier) BDD_REF'!$B$232)+'RECeff + REIamont (2)'!D103+'RECeff + REIamont (2)'!D113</f>
        <v>0</v>
      </c>
      <c r="E114" s="20">
        <f>((E91+E92+E93)/1000*44/28*'(ne pas modifier) BDD_REF'!$B$232)+'RECeff + REIamont (2)'!E103+'RECeff + REIamont (2)'!E113</f>
        <v>0</v>
      </c>
      <c r="F114" s="20">
        <f>((F91+F92+F93)/1000*44/28*'(ne pas modifier) BDD_REF'!$B$232)+'RECeff + REIamont (2)'!F103+'RECeff + REIamont (2)'!F113</f>
        <v>0</v>
      </c>
      <c r="G114" s="20">
        <f>((G91+G92+G93)/1000*44/28*'(ne pas modifier) BDD_REF'!$B$232)+'RECeff + REIamont (2)'!G103+'RECeff + REIamont (2)'!G113</f>
        <v>0</v>
      </c>
      <c r="H114" s="20">
        <f>((H91+H92+H93)/1000*44/28*'(ne pas modifier) BDD_REF'!$B$232)+'RECeff + REIamont (2)'!H103+'RECeff + REIamont (2)'!H113</f>
        <v>0</v>
      </c>
      <c r="I114" s="20">
        <f>((I91+I92+I93)/1000*44/28*'(ne pas modifier) BDD_REF'!$B$232)+'RECeff + REIamont (2)'!I103+'RECeff + REIamont (2)'!I113</f>
        <v>0</v>
      </c>
      <c r="J114" s="20">
        <f>((J91+J92+J93)/1000*44/28*'(ne pas modifier) BDD_REF'!$B$232)+'RECeff + REIamont (2)'!J103+'RECeff + REIamont (2)'!J113</f>
        <v>0</v>
      </c>
      <c r="K114" s="20">
        <f>((K91+K92+K93)/1000*44/28*'(ne pas modifier) BDD_REF'!$B$232)+'RECeff + REIamont (2)'!K103+'RECeff + REIamont (2)'!K113</f>
        <v>0</v>
      </c>
      <c r="L114" s="20">
        <f>((L91+L92+L93)/1000*44/28*'(ne pas modifier) BDD_REF'!$B$232)+'RECeff + REIamont (2)'!L103+'RECeff + REIamont (2)'!L113</f>
        <v>0</v>
      </c>
      <c r="M114" s="20">
        <f t="shared" si="10"/>
        <v>0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">
      <c r="A115" s="13" t="s">
        <v>150</v>
      </c>
      <c r="B115" s="7" t="s">
        <v>312</v>
      </c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0</v>
      </c>
    </row>
    <row r="116" spans="1:108" x14ac:dyDescent="0.3">
      <c r="B116" s="7" t="s">
        <v>313</v>
      </c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0</v>
      </c>
    </row>
    <row r="117" spans="1:108" x14ac:dyDescent="0.3">
      <c r="B117" s="7" t="s">
        <v>314</v>
      </c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 x14ac:dyDescent="0.3">
      <c r="B118" s="19" t="s">
        <v>328</v>
      </c>
      <c r="C118" s="39">
        <f>C115*'(ne pas modifier) BDD_REF'!$B$207 + (C116+C117)*'(ne pas modifier) BDD_REF'!$B$208</f>
        <v>0</v>
      </c>
      <c r="D118" s="39">
        <f>D115*'(ne pas modifier) BDD_REF'!$B$207 + (D116+D117)*'(ne pas modifier) BDD_REF'!$B$208</f>
        <v>0</v>
      </c>
      <c r="E118" s="39">
        <f>E115*'(ne pas modifier) BDD_REF'!$B$207 + (E116+E117)*'(ne pas modifier) BDD_REF'!$B$208</f>
        <v>0</v>
      </c>
      <c r="F118" s="39">
        <f>F115*'(ne pas modifier) BDD_REF'!$B$207 + (F116+F117)*'(ne pas modifier) BDD_REF'!$B$208</f>
        <v>0</v>
      </c>
      <c r="G118" s="39">
        <f>G115*'(ne pas modifier) BDD_REF'!$B$207 + (G116+G117)*'(ne pas modifier) BDD_REF'!$B$208</f>
        <v>0</v>
      </c>
      <c r="H118" s="39">
        <f>H115*'(ne pas modifier) BDD_REF'!$B$207 + (H116+H117)*'(ne pas modifier) BDD_REF'!$B$208</f>
        <v>0</v>
      </c>
      <c r="I118" s="39">
        <f>I115*'(ne pas modifier) BDD_REF'!$B$207 + (I116+I117)*'(ne pas modifier) BDD_REF'!$B$208</f>
        <v>0</v>
      </c>
      <c r="J118" s="39">
        <f>J115*'(ne pas modifier) BDD_REF'!$B$207 + (J116+J117)*'(ne pas modifier) BDD_REF'!$B$208</f>
        <v>0</v>
      </c>
      <c r="K118" s="39">
        <f>K115*'(ne pas modifier) BDD_REF'!$B$207 + (K116+K117)*'(ne pas modifier) BDD_REF'!$B$208</f>
        <v>0</v>
      </c>
      <c r="L118" s="39">
        <f>L115*'(ne pas modifier) BDD_REF'!$B$207 + (L116+L117)*'(ne pas modifier) BDD_REF'!$B$208</f>
        <v>0</v>
      </c>
      <c r="M118" s="39">
        <f t="shared" si="10"/>
        <v>0</v>
      </c>
    </row>
    <row r="119" spans="1:108" x14ac:dyDescent="0.3">
      <c r="B119" s="19" t="s">
        <v>329</v>
      </c>
      <c r="C119" s="39">
        <f>((C115*'(ne pas modifier) BDD_REF'!$B$220)+('RECeff + REIamont (2)'!C116+'RECeff + REIamont (2)'!C117)*'(ne pas modifier) BDD_REF'!$B$221)*'(ne pas modifier) BDD_REF'!$B$209</f>
        <v>0</v>
      </c>
      <c r="D119" s="39">
        <f>((D115*'(ne pas modifier) BDD_REF'!$B$220)+('RECeff + REIamont (2)'!D116+'RECeff + REIamont (2)'!D117)*'(ne pas modifier) BDD_REF'!$B$221)*'(ne pas modifier) BDD_REF'!$B$209</f>
        <v>0</v>
      </c>
      <c r="E119" s="39">
        <f>((E115*'(ne pas modifier) BDD_REF'!$B$220)+('RECeff + REIamont (2)'!E116+'RECeff + REIamont (2)'!E117)*'(ne pas modifier) BDD_REF'!$B$221)*'(ne pas modifier) BDD_REF'!$B$209</f>
        <v>0</v>
      </c>
      <c r="F119" s="39">
        <f>((F115*'(ne pas modifier) BDD_REF'!$B$220)+('RECeff + REIamont (2)'!F116+'RECeff + REIamont (2)'!F117)*'(ne pas modifier) BDD_REF'!$B$221)*'(ne pas modifier) BDD_REF'!$B$209</f>
        <v>0</v>
      </c>
      <c r="G119" s="39">
        <f>((G115*'(ne pas modifier) BDD_REF'!$B$220)+('RECeff + REIamont (2)'!G116+'RECeff + REIamont (2)'!G117)*'(ne pas modifier) BDD_REF'!$B$221)*'(ne pas modifier) BDD_REF'!$B$209</f>
        <v>0</v>
      </c>
      <c r="H119" s="39">
        <f>((H115*'(ne pas modifier) BDD_REF'!$B$220)+('RECeff + REIamont (2)'!H116+'RECeff + REIamont (2)'!H117)*'(ne pas modifier) BDD_REF'!$B$221)*'(ne pas modifier) BDD_REF'!$B$209</f>
        <v>0</v>
      </c>
      <c r="I119" s="39">
        <f>((I115*'(ne pas modifier) BDD_REF'!$B$220)+('RECeff + REIamont (2)'!I116+'RECeff + REIamont (2)'!I117)*'(ne pas modifier) BDD_REF'!$B$221)*'(ne pas modifier) BDD_REF'!$B$209</f>
        <v>0</v>
      </c>
      <c r="J119" s="39">
        <f>((J115*'(ne pas modifier) BDD_REF'!$B$220)+('RECeff + REIamont (2)'!J116+'RECeff + REIamont (2)'!J117)*'(ne pas modifier) BDD_REF'!$B$221)*'(ne pas modifier) BDD_REF'!$B$209</f>
        <v>0</v>
      </c>
      <c r="K119" s="39">
        <f>((K115*'(ne pas modifier) BDD_REF'!$B$220)+('RECeff + REIamont (2)'!K116+'RECeff + REIamont (2)'!K117)*'(ne pas modifier) BDD_REF'!$B$221)*'(ne pas modifier) BDD_REF'!$B$209</f>
        <v>0</v>
      </c>
      <c r="L119" s="39">
        <f>((L115*'(ne pas modifier) BDD_REF'!$B$220)+('RECeff + REIamont (2)'!L116+'RECeff + REIamont (2)'!L117)*'(ne pas modifier) BDD_REF'!$B$221)*'(ne pas modifier) BDD_REF'!$B$209</f>
        <v>0</v>
      </c>
      <c r="M119" s="39">
        <f t="shared" si="10"/>
        <v>0</v>
      </c>
    </row>
    <row r="120" spans="1:108" x14ac:dyDescent="0.3">
      <c r="B120" s="19" t="s">
        <v>330</v>
      </c>
      <c r="C120" s="39">
        <f>(C115+C116+C117)*'(ne pas modifier) BDD_REF'!$B$222*'(ne pas modifier) BDD_REF'!$B$210</f>
        <v>0</v>
      </c>
      <c r="D120" s="39">
        <f>(D115+D116+D117)*'(ne pas modifier) BDD_REF'!$B$222*'(ne pas modifier) BDD_REF'!$B$210</f>
        <v>0</v>
      </c>
      <c r="E120" s="39">
        <f>(E115+E116+E117)*'(ne pas modifier) BDD_REF'!$B$222*'(ne pas modifier) BDD_REF'!$B$210</f>
        <v>0</v>
      </c>
      <c r="F120" s="39">
        <f>(F115+F116+F117)*'(ne pas modifier) BDD_REF'!$B$222*'(ne pas modifier) BDD_REF'!$B$210</f>
        <v>0</v>
      </c>
      <c r="G120" s="39">
        <f>(G115+G116+G117)*'(ne pas modifier) BDD_REF'!$B$222*'(ne pas modifier) BDD_REF'!$B$210</f>
        <v>0</v>
      </c>
      <c r="H120" s="39">
        <f>(H115+H116+H117)*'(ne pas modifier) BDD_REF'!$B$222*'(ne pas modifier) BDD_REF'!$B$210</f>
        <v>0</v>
      </c>
      <c r="I120" s="39">
        <f>(I115+I116+I117)*'(ne pas modifier) BDD_REF'!$B$222*'(ne pas modifier) BDD_REF'!$B$210</f>
        <v>0</v>
      </c>
      <c r="J120" s="39">
        <f>(J115+J116+J117)*'(ne pas modifier) BDD_REF'!$B$222*'(ne pas modifier) BDD_REF'!$B$210</f>
        <v>0</v>
      </c>
      <c r="K120" s="39">
        <f>(K115+K116+K117)*'(ne pas modifier) BDD_REF'!$B$222*'(ne pas modifier) BDD_REF'!$B$210</f>
        <v>0</v>
      </c>
      <c r="L120" s="39">
        <f>(L115+L116+L117)*'(ne pas modifier) BDD_REF'!$B$222*'(ne pas modifier) BDD_REF'!$B$210</f>
        <v>0</v>
      </c>
      <c r="M120" s="39">
        <f t="shared" si="10"/>
        <v>0</v>
      </c>
    </row>
    <row r="121" spans="1:108" x14ac:dyDescent="0.3">
      <c r="B121" s="7" t="s">
        <v>315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">
      <c r="B122" s="7" t="s">
        <v>316</v>
      </c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0</v>
      </c>
    </row>
    <row r="123" spans="1:108" x14ac:dyDescent="0.3">
      <c r="B123" s="7" t="s">
        <v>317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">
      <c r="B124" s="7" t="s">
        <v>318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">
      <c r="B125" s="7" t="s">
        <v>319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">
      <c r="B126" s="7" t="s">
        <v>320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">
      <c r="B127" s="3" t="s">
        <v>173</v>
      </c>
      <c r="C127" s="39">
        <f>(C121*'(ne pas modifier) BDD_REF'!$C$225+'RECeff + REIamont (2)'!C122*'(ne pas modifier) BDD_REF'!$C$226+'RECeff + REIamont (2)'!C123*'(ne pas modifier) BDD_REF'!$C$227+'RECeff + REIamont (2)'!C124*'(ne pas modifier) BDD_REF'!$C$228+'RECeff + REIamont (2)'!C125*'(ne pas modifier) BDD_REF'!$C$229+'RECeff + REIamont (2)'!C126*'(ne pas modifier) BDD_REF'!$C$230)/1000</f>
        <v>0</v>
      </c>
      <c r="D127" s="39">
        <f>(D121*'(ne pas modifier) BDD_REF'!$C$225+'RECeff + REIamont (2)'!D122*'(ne pas modifier) BDD_REF'!$C$226+'RECeff + REIamont (2)'!D123*'(ne pas modifier) BDD_REF'!$C$227+'RECeff + REIamont (2)'!D124*'(ne pas modifier) BDD_REF'!$C$228+'RECeff + REIamont (2)'!D125*'(ne pas modifier) BDD_REF'!$C$229+'RECeff + REIamont (2)'!D126*'(ne pas modifier) BDD_REF'!$C$230)/1000</f>
        <v>0</v>
      </c>
      <c r="E127" s="39">
        <f>(E121*'(ne pas modifier) BDD_REF'!$C$225+'RECeff + REIamont (2)'!E122*'(ne pas modifier) BDD_REF'!$C$226+'RECeff + REIamont (2)'!E123*'(ne pas modifier) BDD_REF'!$C$227+'RECeff + REIamont (2)'!E124*'(ne pas modifier) BDD_REF'!$C$228+'RECeff + REIamont (2)'!E125*'(ne pas modifier) BDD_REF'!$C$229+'RECeff + REIamont (2)'!E126*'(ne pas modifier) BDD_REF'!$C$230)/1000</f>
        <v>0</v>
      </c>
      <c r="F127" s="39">
        <f>(F121*'(ne pas modifier) BDD_REF'!$C$225+'RECeff + REIamont (2)'!F122*'(ne pas modifier) BDD_REF'!$C$226+'RECeff + REIamont (2)'!F123*'(ne pas modifier) BDD_REF'!$C$227+'RECeff + REIamont (2)'!F124*'(ne pas modifier) BDD_REF'!$C$228+'RECeff + REIamont (2)'!F125*'(ne pas modifier) BDD_REF'!$C$229+'RECeff + REIamont (2)'!F126*'(ne pas modifier) BDD_REF'!$C$230)/1000</f>
        <v>0</v>
      </c>
      <c r="G127" s="39">
        <f>(G121*'(ne pas modifier) BDD_REF'!$C$225+'RECeff + REIamont (2)'!G122*'(ne pas modifier) BDD_REF'!$C$226+'RECeff + REIamont (2)'!G123*'(ne pas modifier) BDD_REF'!$C$227+'RECeff + REIamont (2)'!G124*'(ne pas modifier) BDD_REF'!$C$228+'RECeff + REIamont (2)'!G125*'(ne pas modifier) BDD_REF'!$C$229+'RECeff + REIamont (2)'!G126*'(ne pas modifier) BDD_REF'!$C$230)/1000</f>
        <v>0</v>
      </c>
      <c r="H127" s="39">
        <f>(H121*'(ne pas modifier) BDD_REF'!$C$225+'RECeff + REIamont (2)'!H122*'(ne pas modifier) BDD_REF'!$C$226+'RECeff + REIamont (2)'!H123*'(ne pas modifier) BDD_REF'!$C$227+'RECeff + REIamont (2)'!H124*'(ne pas modifier) BDD_REF'!$C$228+'RECeff + REIamont (2)'!H125*'(ne pas modifier) BDD_REF'!$C$229+'RECeff + REIamont (2)'!H126*'(ne pas modifier) BDD_REF'!$C$230)/1000</f>
        <v>0</v>
      </c>
      <c r="I127" s="39">
        <f>(I121*'(ne pas modifier) BDD_REF'!$C$225+'RECeff + REIamont (2)'!I122*'(ne pas modifier) BDD_REF'!$C$226+'RECeff + REIamont (2)'!I123*'(ne pas modifier) BDD_REF'!$C$227+'RECeff + REIamont (2)'!I124*'(ne pas modifier) BDD_REF'!$C$228+'RECeff + REIamont (2)'!I125*'(ne pas modifier) BDD_REF'!$C$229+'RECeff + REIamont (2)'!I126*'(ne pas modifier) BDD_REF'!$C$230)/1000</f>
        <v>0</v>
      </c>
      <c r="J127" s="39">
        <f>(J121*'(ne pas modifier) BDD_REF'!$C$225+'RECeff + REIamont (2)'!J122*'(ne pas modifier) BDD_REF'!$C$226+'RECeff + REIamont (2)'!J123*'(ne pas modifier) BDD_REF'!$C$227+'RECeff + REIamont (2)'!J124*'(ne pas modifier) BDD_REF'!$C$228+'RECeff + REIamont (2)'!J125*'(ne pas modifier) BDD_REF'!$C$229+'RECeff + REIamont (2)'!J126*'(ne pas modifier) BDD_REF'!$C$230)/1000</f>
        <v>0</v>
      </c>
      <c r="K127" s="39">
        <f>(K121*'(ne pas modifier) BDD_REF'!$C$225+'RECeff + REIamont (2)'!K122*'(ne pas modifier) BDD_REF'!$C$226+'RECeff + REIamont (2)'!K123*'(ne pas modifier) BDD_REF'!$C$227+'RECeff + REIamont (2)'!K124*'(ne pas modifier) BDD_REF'!$C$228+'RECeff + REIamont (2)'!K125*'(ne pas modifier) BDD_REF'!$C$229+'RECeff + REIamont (2)'!K126*'(ne pas modifier) BDD_REF'!$C$230)/1000</f>
        <v>0</v>
      </c>
      <c r="L127" s="39">
        <f>(L121*'(ne pas modifier) BDD_REF'!$C$225+'RECeff + REIamont (2)'!L122*'(ne pas modifier) BDD_REF'!$C$226+'RECeff + REIamont (2)'!L123*'(ne pas modifier) BDD_REF'!$C$227+'RECeff + REIamont (2)'!L124*'(ne pas modifier) BDD_REF'!$C$228+'RECeff + REIamont (2)'!L125*'(ne pas modifier) BDD_REF'!$C$229+'RECeff + REIamont (2)'!L126*'(ne pas modifier) BDD_REF'!$C$230)/1000</f>
        <v>0</v>
      </c>
      <c r="M127" s="39">
        <f t="shared" si="10"/>
        <v>0</v>
      </c>
    </row>
    <row r="128" spans="1:108" x14ac:dyDescent="0.3">
      <c r="B128" s="7" t="s">
        <v>321</v>
      </c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0</v>
      </c>
    </row>
    <row r="129" spans="1:108" x14ac:dyDescent="0.3">
      <c r="B129" s="3" t="s">
        <v>184</v>
      </c>
      <c r="C129" s="39">
        <f>(C128*'(ne pas modifier) BDD_REF'!$B$211)/1000</f>
        <v>0</v>
      </c>
      <c r="D129" s="39">
        <f>(D128*'(ne pas modifier) BDD_REF'!$B$211)/1000</f>
        <v>0</v>
      </c>
      <c r="E129" s="39">
        <f>(E128*'(ne pas modifier) BDD_REF'!$B$211)/1000</f>
        <v>0</v>
      </c>
      <c r="F129" s="39">
        <f>(F128*'(ne pas modifier) BDD_REF'!$B$211)/1000</f>
        <v>0</v>
      </c>
      <c r="G129" s="39">
        <f>(G128*'(ne pas modifier) BDD_REF'!$B$211)/1000</f>
        <v>0</v>
      </c>
      <c r="H129" s="39">
        <f>(H128*'(ne pas modifier) BDD_REF'!$B$211)/1000</f>
        <v>0</v>
      </c>
      <c r="I129" s="39">
        <f>(I128*'(ne pas modifier) BDD_REF'!$B$211)/1000</f>
        <v>0</v>
      </c>
      <c r="J129" s="39">
        <f>(J128*'(ne pas modifier) BDD_REF'!$B$211)/1000</f>
        <v>0</v>
      </c>
      <c r="K129" s="39">
        <f>(K128*'(ne pas modifier) BDD_REF'!$B$211)/1000</f>
        <v>0</v>
      </c>
      <c r="L129" s="39">
        <f>(L128*'(ne pas modifier) BDD_REF'!$B$211)/1000</f>
        <v>0</v>
      </c>
      <c r="M129" s="39">
        <f t="shared" si="10"/>
        <v>0</v>
      </c>
    </row>
    <row r="130" spans="1:108" s="16" customFormat="1" x14ac:dyDescent="0.3">
      <c r="A130" s="18"/>
      <c r="B130" s="19" t="s">
        <v>185</v>
      </c>
      <c r="C130" s="81">
        <f>C127+C129</f>
        <v>0</v>
      </c>
      <c r="D130" s="81">
        <f t="shared" ref="D130:L130" si="12">D127+D129</f>
        <v>0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0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">
      <c r="B131" s="7" t="s">
        <v>322</v>
      </c>
      <c r="C131" s="80"/>
      <c r="D131" s="80"/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0</v>
      </c>
    </row>
    <row r="132" spans="1:108" x14ac:dyDescent="0.3">
      <c r="B132" s="7" t="s">
        <v>323</v>
      </c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0</v>
      </c>
    </row>
    <row r="133" spans="1:108" x14ac:dyDescent="0.3">
      <c r="B133" s="3" t="s">
        <v>292</v>
      </c>
      <c r="C133" s="39">
        <f>(C115*'(ne pas modifier) BDD_REF'!$B$212+'RECeff + REIamont (2)'!C131*'(ne pas modifier) BDD_REF'!$B$213+'RECeff + REIamont (2)'!C132*'(ne pas modifier) BDD_REF'!$B$214)/1000</f>
        <v>0</v>
      </c>
      <c r="D133" s="39">
        <f>(D115*'(ne pas modifier) BDD_REF'!$B$212+'RECeff + REIamont (2)'!D131*'(ne pas modifier) BDD_REF'!$B$213+'RECeff + REIamont (2)'!D132*'(ne pas modifier) BDD_REF'!$B$214)/1000</f>
        <v>0</v>
      </c>
      <c r="E133" s="39">
        <f>(E115*'(ne pas modifier) BDD_REF'!$B$212+'RECeff + REIamont (2)'!E131*'(ne pas modifier) BDD_REF'!$B$213+'RECeff + REIamont (2)'!E132*'(ne pas modifier) BDD_REF'!$B$214)/1000</f>
        <v>0</v>
      </c>
      <c r="F133" s="39">
        <f>(F115*'(ne pas modifier) BDD_REF'!$B$212+'RECeff + REIamont (2)'!F131*'(ne pas modifier) BDD_REF'!$B$213+'RECeff + REIamont (2)'!F132*'(ne pas modifier) BDD_REF'!$B$214)/1000</f>
        <v>0</v>
      </c>
      <c r="G133" s="39">
        <f>(G115*'(ne pas modifier) BDD_REF'!$B$212+'RECeff + REIamont (2)'!G131*'(ne pas modifier) BDD_REF'!$B$213+'RECeff + REIamont (2)'!G132*'(ne pas modifier) BDD_REF'!$B$214)/1000</f>
        <v>0</v>
      </c>
      <c r="H133" s="39">
        <f>(H115*'(ne pas modifier) BDD_REF'!$B$212+'RECeff + REIamont (2)'!H131*'(ne pas modifier) BDD_REF'!$B$213+'RECeff + REIamont (2)'!H132*'(ne pas modifier) BDD_REF'!$B$214)/1000</f>
        <v>0</v>
      </c>
      <c r="I133" s="39">
        <f>(I115*'(ne pas modifier) BDD_REF'!$B$212+'RECeff + REIamont (2)'!I131*'(ne pas modifier) BDD_REF'!$B$213+'RECeff + REIamont (2)'!I132*'(ne pas modifier) BDD_REF'!$B$214)/1000</f>
        <v>0</v>
      </c>
      <c r="J133" s="39">
        <f>(J115*'(ne pas modifier) BDD_REF'!$B$212+'RECeff + REIamont (2)'!J131*'(ne pas modifier) BDD_REF'!$B$213+'RECeff + REIamont (2)'!J132*'(ne pas modifier) BDD_REF'!$B$214)/1000</f>
        <v>0</v>
      </c>
      <c r="K133" s="39">
        <f>(K115*'(ne pas modifier) BDD_REF'!$B$212+'RECeff + REIamont (2)'!K131*'(ne pas modifier) BDD_REF'!$B$213+'RECeff + REIamont (2)'!K132*'(ne pas modifier) BDD_REF'!$B$214)/1000</f>
        <v>0</v>
      </c>
      <c r="L133" s="39">
        <f>(L115*'(ne pas modifier) BDD_REF'!$B$212+'RECeff + REIamont (2)'!L131*'(ne pas modifier) BDD_REF'!$B$213+'RECeff + REIamont (2)'!L132*'(ne pas modifier) BDD_REF'!$B$214)/1000</f>
        <v>0</v>
      </c>
      <c r="M133" s="39">
        <f t="shared" si="10"/>
        <v>0</v>
      </c>
    </row>
    <row r="134" spans="1:108" hidden="1" x14ac:dyDescent="0.3">
      <c r="A134" s="17" t="s">
        <v>179</v>
      </c>
      <c r="B134" s="3" t="s">
        <v>175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">
      <c r="B135" s="7" t="s">
        <v>324</v>
      </c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0</v>
      </c>
    </row>
    <row r="136" spans="1:108" x14ac:dyDescent="0.3">
      <c r="B136" s="7" t="s">
        <v>325</v>
      </c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0</v>
      </c>
    </row>
    <row r="137" spans="1:108" x14ac:dyDescent="0.3">
      <c r="B137" s="7" t="s">
        <v>326</v>
      </c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0</v>
      </c>
    </row>
    <row r="138" spans="1:108" x14ac:dyDescent="0.3">
      <c r="B138" s="7" t="s">
        <v>327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">
      <c r="B139" s="3" t="s">
        <v>294</v>
      </c>
      <c r="C139" s="39">
        <f>(C135*'(ne pas modifier) BDD_REF'!$B$215+'RECeff + REIamont (2)'!C136*'(ne pas modifier) BDD_REF'!$B$216+'RECeff + REIamont (2)'!C137*'(ne pas modifier) BDD_REF'!$B$217+'RECeff + REIamont (2)'!C138*'(ne pas modifier) BDD_REF'!$B$218)/1000</f>
        <v>0</v>
      </c>
      <c r="D139" s="39">
        <f>(D135*'(ne pas modifier) BDD_REF'!$B$215+'RECeff + REIamont (2)'!D136*'(ne pas modifier) BDD_REF'!$B$216+'RECeff + REIamont (2)'!D137*'(ne pas modifier) BDD_REF'!$B$217+'RECeff + REIamont (2)'!D138*'(ne pas modifier) BDD_REF'!$B$218)/1000</f>
        <v>0</v>
      </c>
      <c r="E139" s="39">
        <f>(E135*'(ne pas modifier) BDD_REF'!$B$215+'RECeff + REIamont (2)'!E136*'(ne pas modifier) BDD_REF'!$B$216+'RECeff + REIamont (2)'!E137*'(ne pas modifier) BDD_REF'!$B$217+'RECeff + REIamont (2)'!E138*'(ne pas modifier) BDD_REF'!$B$218)/1000</f>
        <v>0</v>
      </c>
      <c r="F139" s="39">
        <f>(F135*'(ne pas modifier) BDD_REF'!$B$215+'RECeff + REIamont (2)'!F136*'(ne pas modifier) BDD_REF'!$B$216+'RECeff + REIamont (2)'!F137*'(ne pas modifier) BDD_REF'!$B$217+'RECeff + REIamont (2)'!F138*'(ne pas modifier) BDD_REF'!$B$218)/1000</f>
        <v>0</v>
      </c>
      <c r="G139" s="39">
        <f>(G135*'(ne pas modifier) BDD_REF'!$B$215+'RECeff + REIamont (2)'!G136*'(ne pas modifier) BDD_REF'!$B$216+'RECeff + REIamont (2)'!G137*'(ne pas modifier) BDD_REF'!$B$217+'RECeff + REIamont (2)'!G138*'(ne pas modifier) BDD_REF'!$B$218)/1000</f>
        <v>0</v>
      </c>
      <c r="H139" s="39">
        <f>(H135*'(ne pas modifier) BDD_REF'!$B$215+'RECeff + REIamont (2)'!H136*'(ne pas modifier) BDD_REF'!$B$216+'RECeff + REIamont (2)'!H137*'(ne pas modifier) BDD_REF'!$B$217+'RECeff + REIamont (2)'!H138*'(ne pas modifier) BDD_REF'!$B$218)/1000</f>
        <v>0</v>
      </c>
      <c r="I139" s="39">
        <f>(I135*'(ne pas modifier) BDD_REF'!$B$215+'RECeff + REIamont (2)'!I136*'(ne pas modifier) BDD_REF'!$B$216+'RECeff + REIamont (2)'!I137*'(ne pas modifier) BDD_REF'!$B$217+'RECeff + REIamont (2)'!I138*'(ne pas modifier) BDD_REF'!$B$218)/1000</f>
        <v>0</v>
      </c>
      <c r="J139" s="39">
        <f>(J135*'(ne pas modifier) BDD_REF'!$B$215+'RECeff + REIamont (2)'!J136*'(ne pas modifier) BDD_REF'!$B$216+'RECeff + REIamont (2)'!J137*'(ne pas modifier) BDD_REF'!$B$217+'RECeff + REIamont (2)'!J138*'(ne pas modifier) BDD_REF'!$B$218)/1000</f>
        <v>0</v>
      </c>
      <c r="K139" s="39">
        <f>(K135*'(ne pas modifier) BDD_REF'!$B$215+'RECeff + REIamont (2)'!K136*'(ne pas modifier) BDD_REF'!$B$216+'RECeff + REIamont (2)'!K137*'(ne pas modifier) BDD_REF'!$B$217+'RECeff + REIamont (2)'!K138*'(ne pas modifier) BDD_REF'!$B$218)/1000</f>
        <v>0</v>
      </c>
      <c r="L139" s="39">
        <f>(L135*'(ne pas modifier) BDD_REF'!$B$215+'RECeff + REIamont (2)'!L136*'(ne pas modifier) BDD_REF'!$B$216+'RECeff + REIamont (2)'!L137*'(ne pas modifier) BDD_REF'!$B$217+'RECeff + REIamont (2)'!L138*'(ne pas modifier) BDD_REF'!$B$218)/1000</f>
        <v>0</v>
      </c>
      <c r="M139" s="39">
        <f t="shared" si="13"/>
        <v>0</v>
      </c>
    </row>
    <row r="140" spans="1:108" s="16" customFormat="1" x14ac:dyDescent="0.3">
      <c r="A140" s="18"/>
      <c r="B140" s="19" t="s">
        <v>186</v>
      </c>
      <c r="C140" s="81">
        <f>C133+C134+C139</f>
        <v>0</v>
      </c>
      <c r="D140" s="81">
        <f t="shared" ref="D140:L140" si="14">D133+D134+D139</f>
        <v>0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0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">
      <c r="A141" s="18"/>
      <c r="B141" s="20" t="s">
        <v>144</v>
      </c>
      <c r="C141" s="20">
        <f>((C118+C119+C120)/1000*44/28*'(ne pas modifier) BDD_REF'!$B$232)+'RECeff + REIamont (2)'!C130+'RECeff + REIamont (2)'!C140</f>
        <v>0</v>
      </c>
      <c r="D141" s="20">
        <f>((D118+D119+D120)/1000*44/28*'(ne pas modifier) BDD_REF'!$B$232)+'RECeff + REIamont (2)'!D130+'RECeff + REIamont (2)'!D140</f>
        <v>0</v>
      </c>
      <c r="E141" s="20">
        <f>((E118+E119+E120)/1000*44/28*'(ne pas modifier) BDD_REF'!$B$232)+'RECeff + REIamont (2)'!E130+'RECeff + REIamont (2)'!E140</f>
        <v>0</v>
      </c>
      <c r="F141" s="20">
        <f>((F118+F119+F120)/1000*44/28*'(ne pas modifier) BDD_REF'!$B$232)+'RECeff + REIamont (2)'!F130+'RECeff + REIamont (2)'!F140</f>
        <v>0</v>
      </c>
      <c r="G141" s="20">
        <f>((G118+G119+G120)/1000*44/28*'(ne pas modifier) BDD_REF'!$B$232)+'RECeff + REIamont (2)'!G130+'RECeff + REIamont (2)'!G140</f>
        <v>0</v>
      </c>
      <c r="H141" s="20">
        <f>((H118+H119+H120)/1000*44/28*'(ne pas modifier) BDD_REF'!$B$232)+'RECeff + REIamont (2)'!H130+'RECeff + REIamont (2)'!H140</f>
        <v>0</v>
      </c>
      <c r="I141" s="20">
        <f>((I118+I119+I120)/1000*44/28*'(ne pas modifier) BDD_REF'!$B$232)+'RECeff + REIamont (2)'!I130+'RECeff + REIamont (2)'!I140</f>
        <v>0</v>
      </c>
      <c r="J141" s="20">
        <f>((J118+J119+J120)/1000*44/28*'(ne pas modifier) BDD_REF'!$B$232)+'RECeff + REIamont (2)'!J130+'RECeff + REIamont (2)'!J140</f>
        <v>0</v>
      </c>
      <c r="K141" s="20">
        <f>((K118+K119+K120)/1000*44/28*'(ne pas modifier) BDD_REF'!$B$232)+'RECeff + REIamont (2)'!K130+'RECeff + REIamont (2)'!K140</f>
        <v>0</v>
      </c>
      <c r="L141" s="20">
        <f>((L118+L119+L120)/1000*44/28*'(ne pas modifier) BDD_REF'!$B$232)+'RECeff + REIamont (2)'!L130+'RECeff + REIamont (2)'!L140</f>
        <v>0</v>
      </c>
      <c r="M141" s="20">
        <f t="shared" si="13"/>
        <v>0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">
      <c r="B142" s="71" t="s">
        <v>189</v>
      </c>
      <c r="C142" s="71">
        <f>C33+C60+C87+C114+C141</f>
        <v>9.212999999999999E-2</v>
      </c>
      <c r="D142" s="71">
        <f t="shared" ref="D142:L142" si="15">D33+D60+D87+D114+D141</f>
        <v>9.212999999999999E-2</v>
      </c>
      <c r="E142" s="71">
        <f t="shared" si="15"/>
        <v>9.212999999999999E-2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0.27638999999999997</v>
      </c>
    </row>
    <row r="143" spans="1:108" x14ac:dyDescent="0.3">
      <c r="B143" s="71" t="s">
        <v>222</v>
      </c>
      <c r="C143" s="71">
        <f>(C142-C5*5)</f>
        <v>-11.8447123493</v>
      </c>
      <c r="D143" s="71">
        <f t="shared" ref="D143:L143" si="16">(D142-D5*5)</f>
        <v>-11.8447123493</v>
      </c>
      <c r="E143" s="71">
        <f t="shared" si="16"/>
        <v>-11.8447123493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">
      <c r="B144" s="21" t="s">
        <v>188</v>
      </c>
      <c r="C144" s="21">
        <f>C143*Eligibilité_projet!B8</f>
        <v>-0.18951539758880001</v>
      </c>
      <c r="D144" s="21">
        <f>D143*Eligibilité_projet!C8</f>
        <v>-0.27242838403390002</v>
      </c>
      <c r="E144" s="21">
        <f>E143*Eligibilité_projet!D8</f>
        <v>-0.1302918358423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-0.59223561746499997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customFormat="1" x14ac:dyDescent="0.3">
      <c r="A149" s="17"/>
    </row>
    <row r="150" spans="1:13" customFormat="1" x14ac:dyDescent="0.3">
      <c r="A150" s="17"/>
    </row>
    <row r="151" spans="1:13" customFormat="1" x14ac:dyDescent="0.3">
      <c r="A151" s="17"/>
    </row>
    <row r="152" spans="1:13" customFormat="1" x14ac:dyDescent="0.3">
      <c r="A152" s="17"/>
    </row>
    <row r="153" spans="1:13" customFormat="1" x14ac:dyDescent="0.3">
      <c r="A153" s="17"/>
    </row>
    <row r="154" spans="1:13" customFormat="1" x14ac:dyDescent="0.3">
      <c r="A154" s="17"/>
    </row>
    <row r="155" spans="1:13" customFormat="1" x14ac:dyDescent="0.3">
      <c r="A155" s="17"/>
    </row>
    <row r="156" spans="1:13" customFormat="1" x14ac:dyDescent="0.3">
      <c r="A156" s="17"/>
    </row>
    <row r="157" spans="1:13" customFormat="1" x14ac:dyDescent="0.3">
      <c r="A157" s="17"/>
    </row>
    <row r="158" spans="1:13" customFormat="1" x14ac:dyDescent="0.3">
      <c r="A158" s="17"/>
    </row>
    <row r="159" spans="1:13" customFormat="1" x14ac:dyDescent="0.3">
      <c r="A159" s="17"/>
    </row>
    <row r="160" spans="1:13" customFormat="1" x14ac:dyDescent="0.3">
      <c r="A160" s="17"/>
    </row>
    <row r="161" spans="1:1" customFormat="1" x14ac:dyDescent="0.3">
      <c r="A161" s="17"/>
    </row>
    <row r="162" spans="1:1" customFormat="1" x14ac:dyDescent="0.3">
      <c r="A162" s="17"/>
    </row>
    <row r="163" spans="1:1" customFormat="1" x14ac:dyDescent="0.3">
      <c r="A163" s="17"/>
    </row>
    <row r="164" spans="1:1" customFormat="1" x14ac:dyDescent="0.3">
      <c r="A164" s="17"/>
    </row>
    <row r="165" spans="1:1" customFormat="1" x14ac:dyDescent="0.3">
      <c r="A165" s="17"/>
    </row>
    <row r="166" spans="1:1" customFormat="1" x14ac:dyDescent="0.3">
      <c r="A166" s="17"/>
    </row>
    <row r="167" spans="1:1" customFormat="1" x14ac:dyDescent="0.3">
      <c r="A167" s="17"/>
    </row>
    <row r="168" spans="1:1" customFormat="1" x14ac:dyDescent="0.3">
      <c r="A168" s="17"/>
    </row>
    <row r="169" spans="1:1" customFormat="1" x14ac:dyDescent="0.3">
      <c r="A169" s="17"/>
    </row>
    <row r="170" spans="1:1" customFormat="1" x14ac:dyDescent="0.3">
      <c r="A170" s="17"/>
    </row>
    <row r="171" spans="1:1" customFormat="1" x14ac:dyDescent="0.3">
      <c r="A171" s="17"/>
    </row>
    <row r="172" spans="1:1" customFormat="1" x14ac:dyDescent="0.3">
      <c r="A172" s="17"/>
    </row>
    <row r="173" spans="1:1" customFormat="1" x14ac:dyDescent="0.3">
      <c r="A173" s="17"/>
    </row>
    <row r="174" spans="1:1" customFormat="1" x14ac:dyDescent="0.3">
      <c r="A174" s="17"/>
    </row>
    <row r="175" spans="1:1" customFormat="1" x14ac:dyDescent="0.3">
      <c r="A175" s="17"/>
    </row>
    <row r="176" spans="1:1" customFormat="1" x14ac:dyDescent="0.3">
      <c r="A176" s="17"/>
    </row>
    <row r="177" spans="1:1" customFormat="1" x14ac:dyDescent="0.3">
      <c r="A177" s="17"/>
    </row>
    <row r="178" spans="1:1" customFormat="1" x14ac:dyDescent="0.3">
      <c r="A178" s="17"/>
    </row>
    <row r="179" spans="1:1" customFormat="1" x14ac:dyDescent="0.3">
      <c r="A179" s="17"/>
    </row>
    <row r="180" spans="1:1" customFormat="1" x14ac:dyDescent="0.3">
      <c r="A180" s="17"/>
    </row>
    <row r="181" spans="1:1" customFormat="1" x14ac:dyDescent="0.3">
      <c r="A181" s="17"/>
    </row>
    <row r="182" spans="1:1" customFormat="1" x14ac:dyDescent="0.3">
      <c r="A182" s="17"/>
    </row>
    <row r="183" spans="1:1" customFormat="1" x14ac:dyDescent="0.3">
      <c r="A183" s="17"/>
    </row>
    <row r="184" spans="1:1" customFormat="1" x14ac:dyDescent="0.3">
      <c r="A184" s="17"/>
    </row>
    <row r="185" spans="1:1" customFormat="1" x14ac:dyDescent="0.3">
      <c r="A185" s="17"/>
    </row>
    <row r="186" spans="1:1" customFormat="1" x14ac:dyDescent="0.3">
      <c r="A186" s="17"/>
    </row>
    <row r="187" spans="1:1" customFormat="1" x14ac:dyDescent="0.3">
      <c r="A187" s="17"/>
    </row>
    <row r="188" spans="1:1" customFormat="1" x14ac:dyDescent="0.3">
      <c r="A188" s="17"/>
    </row>
    <row r="189" spans="1:1" customFormat="1" x14ac:dyDescent="0.3">
      <c r="A189" s="17"/>
    </row>
    <row r="190" spans="1:1" customFormat="1" x14ac:dyDescent="0.3">
      <c r="A190" s="17"/>
    </row>
    <row r="191" spans="1:1" customFormat="1" x14ac:dyDescent="0.3">
      <c r="A191" s="17"/>
    </row>
    <row r="192" spans="1:1" customFormat="1" x14ac:dyDescent="0.3">
      <c r="A192" s="17"/>
    </row>
    <row r="193" spans="1:1" customFormat="1" x14ac:dyDescent="0.3">
      <c r="A193" s="17"/>
    </row>
    <row r="194" spans="1:1" customFormat="1" x14ac:dyDescent="0.3">
      <c r="A194" s="17"/>
    </row>
    <row r="195" spans="1:1" customFormat="1" x14ac:dyDescent="0.3">
      <c r="A195" s="17"/>
    </row>
    <row r="196" spans="1:1" customFormat="1" x14ac:dyDescent="0.3">
      <c r="A196" s="17"/>
    </row>
    <row r="197" spans="1:1" customFormat="1" x14ac:dyDescent="0.3">
      <c r="A197" s="17"/>
    </row>
    <row r="198" spans="1:1" customFormat="1" x14ac:dyDescent="0.3">
      <c r="A198" s="17"/>
    </row>
    <row r="199" spans="1:1" customFormat="1" x14ac:dyDescent="0.3">
      <c r="A199" s="17"/>
    </row>
    <row r="200" spans="1:1" customFormat="1" x14ac:dyDescent="0.3">
      <c r="A200" s="17"/>
    </row>
    <row r="201" spans="1:1" customFormat="1" x14ac:dyDescent="0.3">
      <c r="A201" s="17"/>
    </row>
    <row r="202" spans="1:1" customFormat="1" x14ac:dyDescent="0.3">
      <c r="A202" s="17"/>
    </row>
    <row r="203" spans="1:1" customFormat="1" x14ac:dyDescent="0.3">
      <c r="A203" s="17"/>
    </row>
    <row r="204" spans="1:1" customFormat="1" x14ac:dyDescent="0.3">
      <c r="A204" s="17"/>
    </row>
    <row r="205" spans="1:1" customFormat="1" x14ac:dyDescent="0.3">
      <c r="A205" s="17"/>
    </row>
    <row r="206" spans="1:1" customFormat="1" x14ac:dyDescent="0.3">
      <c r="A206" s="17"/>
    </row>
    <row r="207" spans="1:1" customFormat="1" x14ac:dyDescent="0.3">
      <c r="A207" s="17"/>
    </row>
    <row r="208" spans="1:1" customFormat="1" x14ac:dyDescent="0.3">
      <c r="A208" s="17"/>
    </row>
    <row r="209" spans="1:1" customFormat="1" x14ac:dyDescent="0.3">
      <c r="A209" s="17"/>
    </row>
    <row r="210" spans="1:1" customFormat="1" x14ac:dyDescent="0.3">
      <c r="A210" s="17"/>
    </row>
    <row r="211" spans="1:1" customFormat="1" x14ac:dyDescent="0.3">
      <c r="A211" s="17"/>
    </row>
    <row r="212" spans="1:1" customFormat="1" x14ac:dyDescent="0.3">
      <c r="A212" s="17"/>
    </row>
    <row r="213" spans="1:1" customFormat="1" x14ac:dyDescent="0.3">
      <c r="A213" s="17"/>
    </row>
    <row r="214" spans="1:1" customFormat="1" x14ac:dyDescent="0.3">
      <c r="A214" s="17"/>
    </row>
    <row r="215" spans="1:1" customFormat="1" x14ac:dyDescent="0.3">
      <c r="A215" s="17"/>
    </row>
    <row r="216" spans="1:1" customFormat="1" x14ac:dyDescent="0.3">
      <c r="A216" s="17"/>
    </row>
    <row r="217" spans="1:1" customFormat="1" x14ac:dyDescent="0.3">
      <c r="A217" s="17"/>
    </row>
    <row r="218" spans="1:1" customFormat="1" x14ac:dyDescent="0.3">
      <c r="A218" s="17"/>
    </row>
    <row r="219" spans="1:1" customFormat="1" x14ac:dyDescent="0.3">
      <c r="A219" s="17"/>
    </row>
    <row r="220" spans="1:1" customFormat="1" x14ac:dyDescent="0.3">
      <c r="A220" s="17"/>
    </row>
    <row r="221" spans="1:1" customFormat="1" x14ac:dyDescent="0.3">
      <c r="A221" s="17"/>
    </row>
    <row r="222" spans="1:1" customFormat="1" x14ac:dyDescent="0.3">
      <c r="A222" s="17"/>
    </row>
    <row r="223" spans="1:1" customFormat="1" x14ac:dyDescent="0.3">
      <c r="A223" s="17"/>
    </row>
    <row r="224" spans="1:1" customFormat="1" x14ac:dyDescent="0.3">
      <c r="A224" s="17"/>
    </row>
    <row r="225" spans="1:1" customFormat="1" x14ac:dyDescent="0.3">
      <c r="A225" s="17"/>
    </row>
    <row r="226" spans="1:1" customFormat="1" x14ac:dyDescent="0.3">
      <c r="A226" s="17"/>
    </row>
    <row r="227" spans="1:1" customFormat="1" x14ac:dyDescent="0.3">
      <c r="A227" s="17"/>
    </row>
    <row r="228" spans="1:1" customFormat="1" x14ac:dyDescent="0.3">
      <c r="A228" s="17"/>
    </row>
    <row r="229" spans="1:1" customFormat="1" x14ac:dyDescent="0.3">
      <c r="A229" s="17"/>
    </row>
    <row r="230" spans="1:1" customFormat="1" x14ac:dyDescent="0.3">
      <c r="A230" s="17"/>
    </row>
    <row r="231" spans="1:1" customFormat="1" x14ac:dyDescent="0.3">
      <c r="A231" s="17"/>
    </row>
    <row r="232" spans="1:1" customFormat="1" x14ac:dyDescent="0.3">
      <c r="A232" s="17"/>
    </row>
    <row r="233" spans="1:1" customFormat="1" x14ac:dyDescent="0.3">
      <c r="A233" s="17"/>
    </row>
    <row r="234" spans="1:1" customFormat="1" x14ac:dyDescent="0.3">
      <c r="A234" s="17"/>
    </row>
    <row r="235" spans="1:1" customFormat="1" x14ac:dyDescent="0.3">
      <c r="A235" s="17"/>
    </row>
    <row r="236" spans="1:1" customFormat="1" x14ac:dyDescent="0.3">
      <c r="A236" s="17"/>
    </row>
    <row r="237" spans="1:1" customFormat="1" x14ac:dyDescent="0.3">
      <c r="A237" s="17"/>
    </row>
    <row r="238" spans="1:1" customFormat="1" x14ac:dyDescent="0.3">
      <c r="A238" s="17"/>
    </row>
    <row r="239" spans="1:1" customFormat="1" x14ac:dyDescent="0.3">
      <c r="A239" s="17"/>
    </row>
    <row r="240" spans="1:1" customFormat="1" x14ac:dyDescent="0.3">
      <c r="A240" s="17"/>
    </row>
    <row r="241" spans="1:1" customFormat="1" x14ac:dyDescent="0.3">
      <c r="A241" s="17"/>
    </row>
    <row r="242" spans="1:1" customFormat="1" x14ac:dyDescent="0.3">
      <c r="A242" s="17"/>
    </row>
    <row r="243" spans="1:1" customFormat="1" x14ac:dyDescent="0.3">
      <c r="A243" s="17"/>
    </row>
    <row r="244" spans="1:1" customFormat="1" x14ac:dyDescent="0.3">
      <c r="A244" s="17"/>
    </row>
    <row r="245" spans="1:1" customFormat="1" x14ac:dyDescent="0.3">
      <c r="A245" s="17"/>
    </row>
    <row r="246" spans="1:1" customFormat="1" x14ac:dyDescent="0.3">
      <c r="A246" s="17"/>
    </row>
    <row r="247" spans="1:1" customFormat="1" x14ac:dyDescent="0.3">
      <c r="A247" s="17"/>
    </row>
    <row r="248" spans="1:1" customFormat="1" x14ac:dyDescent="0.3">
      <c r="A248" s="17"/>
    </row>
    <row r="249" spans="1:1" customFormat="1" x14ac:dyDescent="0.3">
      <c r="A249" s="17"/>
    </row>
    <row r="250" spans="1:1" customFormat="1" x14ac:dyDescent="0.3">
      <c r="A250" s="17"/>
    </row>
    <row r="251" spans="1:1" customFormat="1" x14ac:dyDescent="0.3">
      <c r="A251" s="17"/>
    </row>
    <row r="252" spans="1:1" customFormat="1" x14ac:dyDescent="0.3">
      <c r="A252" s="17"/>
    </row>
    <row r="253" spans="1:1" customFormat="1" x14ac:dyDescent="0.3">
      <c r="A253" s="17"/>
    </row>
    <row r="254" spans="1:1" customFormat="1" x14ac:dyDescent="0.3">
      <c r="A254" s="17"/>
    </row>
    <row r="255" spans="1:1" customFormat="1" x14ac:dyDescent="0.3">
      <c r="A255" s="17"/>
    </row>
    <row r="256" spans="1:1" customFormat="1" x14ac:dyDescent="0.3">
      <c r="A256" s="17"/>
    </row>
    <row r="257" spans="1:1" customFormat="1" x14ac:dyDescent="0.3">
      <c r="A257" s="17"/>
    </row>
    <row r="258" spans="1:1" customFormat="1" x14ac:dyDescent="0.3">
      <c r="A258" s="17"/>
    </row>
    <row r="259" spans="1:1" customFormat="1" x14ac:dyDescent="0.3">
      <c r="A259" s="17"/>
    </row>
    <row r="260" spans="1:1" customFormat="1" x14ac:dyDescent="0.3">
      <c r="A260" s="17"/>
    </row>
    <row r="261" spans="1:1" customFormat="1" x14ac:dyDescent="0.3">
      <c r="A261" s="17"/>
    </row>
    <row r="262" spans="1:1" customFormat="1" x14ac:dyDescent="0.3">
      <c r="A262" s="17"/>
    </row>
    <row r="263" spans="1:1" customFormat="1" x14ac:dyDescent="0.3">
      <c r="A263" s="17"/>
    </row>
    <row r="264" spans="1:1" customFormat="1" x14ac:dyDescent="0.3">
      <c r="A264" s="17"/>
    </row>
    <row r="265" spans="1:1" customFormat="1" x14ac:dyDescent="0.3">
      <c r="A265" s="17"/>
    </row>
    <row r="266" spans="1:1" customFormat="1" x14ac:dyDescent="0.3">
      <c r="A266" s="17"/>
    </row>
    <row r="267" spans="1:1" customFormat="1" x14ac:dyDescent="0.3">
      <c r="A267" s="17"/>
    </row>
    <row r="268" spans="1:1" customFormat="1" x14ac:dyDescent="0.3">
      <c r="A268" s="17"/>
    </row>
    <row r="269" spans="1:1" customFormat="1" x14ac:dyDescent="0.3">
      <c r="A269" s="17"/>
    </row>
    <row r="270" spans="1:1" customFormat="1" x14ac:dyDescent="0.3">
      <c r="A270" s="17"/>
    </row>
    <row r="271" spans="1:1" customFormat="1" x14ac:dyDescent="0.3">
      <c r="A271" s="17"/>
    </row>
    <row r="272" spans="1:1" customFormat="1" x14ac:dyDescent="0.3">
      <c r="A272" s="17"/>
    </row>
    <row r="273" spans="1:1" customFormat="1" x14ac:dyDescent="0.3">
      <c r="A273" s="17"/>
    </row>
    <row r="274" spans="1:1" customFormat="1" x14ac:dyDescent="0.3">
      <c r="A274" s="17"/>
    </row>
    <row r="275" spans="1:1" customFormat="1" x14ac:dyDescent="0.3">
      <c r="A275" s="17"/>
    </row>
    <row r="276" spans="1:1" customFormat="1" x14ac:dyDescent="0.3">
      <c r="A276" s="17"/>
    </row>
    <row r="277" spans="1:1" customFormat="1" x14ac:dyDescent="0.3">
      <c r="A277" s="17"/>
    </row>
    <row r="278" spans="1:1" customFormat="1" x14ac:dyDescent="0.3">
      <c r="A278" s="17"/>
    </row>
    <row r="279" spans="1:1" customFormat="1" x14ac:dyDescent="0.3">
      <c r="A279" s="17"/>
    </row>
    <row r="280" spans="1:1" customFormat="1" x14ac:dyDescent="0.3">
      <c r="A280" s="17"/>
    </row>
    <row r="281" spans="1:1" customFormat="1" x14ac:dyDescent="0.3">
      <c r="A281" s="17"/>
    </row>
    <row r="282" spans="1:1" customFormat="1" x14ac:dyDescent="0.3">
      <c r="A282" s="17"/>
    </row>
    <row r="283" spans="1:1" customFormat="1" x14ac:dyDescent="0.3">
      <c r="A283" s="17"/>
    </row>
    <row r="284" spans="1:1" customFormat="1" x14ac:dyDescent="0.3">
      <c r="A284" s="17"/>
    </row>
    <row r="285" spans="1:1" customFormat="1" x14ac:dyDescent="0.3">
      <c r="A285" s="17"/>
    </row>
    <row r="286" spans="1:1" customFormat="1" x14ac:dyDescent="0.3">
      <c r="A286" s="17"/>
    </row>
    <row r="287" spans="1:1" customFormat="1" x14ac:dyDescent="0.3">
      <c r="A287" s="17"/>
    </row>
    <row r="288" spans="1:1" customFormat="1" x14ac:dyDescent="0.3">
      <c r="A288" s="17"/>
    </row>
    <row r="289" spans="1:1" customFormat="1" x14ac:dyDescent="0.3">
      <c r="A289" s="17"/>
    </row>
    <row r="290" spans="1:1" customFormat="1" x14ac:dyDescent="0.3">
      <c r="A290" s="17"/>
    </row>
    <row r="291" spans="1:1" customFormat="1" x14ac:dyDescent="0.3">
      <c r="A291" s="17"/>
    </row>
    <row r="292" spans="1:1" customFormat="1" x14ac:dyDescent="0.3">
      <c r="A292" s="17"/>
    </row>
    <row r="293" spans="1:1" customFormat="1" x14ac:dyDescent="0.3">
      <c r="A293" s="17"/>
    </row>
    <row r="294" spans="1:1" customFormat="1" x14ac:dyDescent="0.3">
      <c r="A294" s="17"/>
    </row>
    <row r="295" spans="1:1" customFormat="1" x14ac:dyDescent="0.3">
      <c r="A295" s="17"/>
    </row>
    <row r="296" spans="1:1" customFormat="1" x14ac:dyDescent="0.3">
      <c r="A296" s="17"/>
    </row>
    <row r="297" spans="1:1" customFormat="1" x14ac:dyDescent="0.3">
      <c r="A297" s="17"/>
    </row>
    <row r="298" spans="1:1" customFormat="1" x14ac:dyDescent="0.3">
      <c r="A298" s="17"/>
    </row>
    <row r="299" spans="1:1" customFormat="1" x14ac:dyDescent="0.3">
      <c r="A299" s="17"/>
    </row>
    <row r="300" spans="1:1" customFormat="1" x14ac:dyDescent="0.3">
      <c r="A300" s="17"/>
    </row>
    <row r="301" spans="1:1" customFormat="1" x14ac:dyDescent="0.3">
      <c r="A301" s="17"/>
    </row>
    <row r="302" spans="1:1" customFormat="1" x14ac:dyDescent="0.3">
      <c r="A302" s="17"/>
    </row>
    <row r="303" spans="1:1" customFormat="1" x14ac:dyDescent="0.3">
      <c r="A303" s="17"/>
    </row>
    <row r="304" spans="1:1" customFormat="1" x14ac:dyDescent="0.3">
      <c r="A304" s="17"/>
    </row>
    <row r="305" spans="1:1" customFormat="1" x14ac:dyDescent="0.3">
      <c r="A305" s="17"/>
    </row>
    <row r="306" spans="1:1" customFormat="1" x14ac:dyDescent="0.3">
      <c r="A306" s="17"/>
    </row>
    <row r="307" spans="1:1" customFormat="1" x14ac:dyDescent="0.3">
      <c r="A307" s="17"/>
    </row>
    <row r="308" spans="1:1" customFormat="1" x14ac:dyDescent="0.3">
      <c r="A308" s="17"/>
    </row>
    <row r="309" spans="1:1" customFormat="1" x14ac:dyDescent="0.3">
      <c r="A309" s="17"/>
    </row>
    <row r="310" spans="1:1" customFormat="1" x14ac:dyDescent="0.3">
      <c r="A310" s="17"/>
    </row>
    <row r="311" spans="1:1" customFormat="1" x14ac:dyDescent="0.3">
      <c r="A311" s="17"/>
    </row>
    <row r="312" spans="1:1" customFormat="1" x14ac:dyDescent="0.3">
      <c r="A312" s="17"/>
    </row>
    <row r="313" spans="1:1" customFormat="1" x14ac:dyDescent="0.3">
      <c r="A313" s="17"/>
    </row>
    <row r="314" spans="1:1" customFormat="1" x14ac:dyDescent="0.3">
      <c r="A314" s="17"/>
    </row>
    <row r="315" spans="1:1" customFormat="1" x14ac:dyDescent="0.3">
      <c r="A315" s="17"/>
    </row>
    <row r="316" spans="1:1" customFormat="1" x14ac:dyDescent="0.3">
      <c r="A316" s="17"/>
    </row>
    <row r="317" spans="1:1" customFormat="1" x14ac:dyDescent="0.3">
      <c r="A317" s="17"/>
    </row>
    <row r="318" spans="1:1" customFormat="1" x14ac:dyDescent="0.3">
      <c r="A318" s="17"/>
    </row>
    <row r="319" spans="1:1" customFormat="1" x14ac:dyDescent="0.3">
      <c r="A319" s="17"/>
    </row>
    <row r="320" spans="1:1" customFormat="1" x14ac:dyDescent="0.3">
      <c r="A320" s="17"/>
    </row>
    <row r="321" spans="1:1" customFormat="1" x14ac:dyDescent="0.3">
      <c r="A321" s="17"/>
    </row>
    <row r="322" spans="1:1" customFormat="1" x14ac:dyDescent="0.3">
      <c r="A322" s="17"/>
    </row>
    <row r="323" spans="1:1" customFormat="1" x14ac:dyDescent="0.3">
      <c r="A323" s="17"/>
    </row>
    <row r="324" spans="1:1" customFormat="1" x14ac:dyDescent="0.3">
      <c r="A324" s="17"/>
    </row>
    <row r="325" spans="1:1" customFormat="1" x14ac:dyDescent="0.3">
      <c r="A325" s="17"/>
    </row>
    <row r="326" spans="1:1" customFormat="1" x14ac:dyDescent="0.3">
      <c r="A326" s="17"/>
    </row>
    <row r="327" spans="1:1" customFormat="1" x14ac:dyDescent="0.3">
      <c r="A327" s="17"/>
    </row>
    <row r="328" spans="1:1" customFormat="1" x14ac:dyDescent="0.3">
      <c r="A328" s="17"/>
    </row>
    <row r="329" spans="1:1" customFormat="1" x14ac:dyDescent="0.3">
      <c r="A329" s="17"/>
    </row>
    <row r="330" spans="1:1" customFormat="1" x14ac:dyDescent="0.3">
      <c r="A330" s="17"/>
    </row>
    <row r="331" spans="1:1" customFormat="1" x14ac:dyDescent="0.3">
      <c r="A331" s="17"/>
    </row>
    <row r="332" spans="1:1" customFormat="1" x14ac:dyDescent="0.3">
      <c r="A332" s="17"/>
    </row>
    <row r="333" spans="1:1" customFormat="1" x14ac:dyDescent="0.3">
      <c r="A333" s="17"/>
    </row>
    <row r="334" spans="1:1" customFormat="1" x14ac:dyDescent="0.3">
      <c r="A334" s="17"/>
    </row>
    <row r="335" spans="1:1" customFormat="1" x14ac:dyDescent="0.3">
      <c r="A335" s="17"/>
    </row>
    <row r="336" spans="1:1" customFormat="1" x14ac:dyDescent="0.3">
      <c r="A336" s="17"/>
    </row>
    <row r="337" spans="1:1" customFormat="1" x14ac:dyDescent="0.3">
      <c r="A337" s="17"/>
    </row>
    <row r="338" spans="1:1" customFormat="1" x14ac:dyDescent="0.3">
      <c r="A338" s="17"/>
    </row>
    <row r="339" spans="1:1" customFormat="1" x14ac:dyDescent="0.3">
      <c r="A339" s="17"/>
    </row>
    <row r="340" spans="1:1" customFormat="1" x14ac:dyDescent="0.3">
      <c r="A340" s="17"/>
    </row>
    <row r="341" spans="1:1" customFormat="1" x14ac:dyDescent="0.3">
      <c r="A341" s="17"/>
    </row>
    <row r="342" spans="1:1" customFormat="1" x14ac:dyDescent="0.3">
      <c r="A342" s="17"/>
    </row>
    <row r="343" spans="1:1" customFormat="1" x14ac:dyDescent="0.3">
      <c r="A343" s="17"/>
    </row>
    <row r="344" spans="1:1" customFormat="1" x14ac:dyDescent="0.3">
      <c r="A344" s="17"/>
    </row>
    <row r="345" spans="1:1" customFormat="1" x14ac:dyDescent="0.3">
      <c r="A345" s="17"/>
    </row>
    <row r="346" spans="1:1" customFormat="1" x14ac:dyDescent="0.3">
      <c r="A346" s="17"/>
    </row>
    <row r="347" spans="1:1" customFormat="1" x14ac:dyDescent="0.3">
      <c r="A347" s="17"/>
    </row>
    <row r="348" spans="1:1" customFormat="1" x14ac:dyDescent="0.3">
      <c r="A348" s="17"/>
    </row>
    <row r="349" spans="1:1" customFormat="1" x14ac:dyDescent="0.3">
      <c r="A349" s="17"/>
    </row>
    <row r="350" spans="1:1" customFormat="1" x14ac:dyDescent="0.3">
      <c r="A350" s="17"/>
    </row>
    <row r="351" spans="1:1" customFormat="1" x14ac:dyDescent="0.3">
      <c r="A351" s="17"/>
    </row>
    <row r="352" spans="1:1" customFormat="1" x14ac:dyDescent="0.3">
      <c r="A352" s="17"/>
    </row>
    <row r="353" spans="1:1" customFormat="1" x14ac:dyDescent="0.3">
      <c r="A353" s="17"/>
    </row>
    <row r="354" spans="1:1" customFormat="1" x14ac:dyDescent="0.3">
      <c r="A354" s="17"/>
    </row>
    <row r="355" spans="1:1" customFormat="1" x14ac:dyDescent="0.3">
      <c r="A355" s="17"/>
    </row>
    <row r="356" spans="1:1" customFormat="1" x14ac:dyDescent="0.3">
      <c r="A356" s="17"/>
    </row>
    <row r="357" spans="1:1" customFormat="1" x14ac:dyDescent="0.3">
      <c r="A357" s="17"/>
    </row>
    <row r="358" spans="1:1" customFormat="1" x14ac:dyDescent="0.3">
      <c r="A358" s="17"/>
    </row>
    <row r="359" spans="1:1" customFormat="1" x14ac:dyDescent="0.3">
      <c r="A359" s="17"/>
    </row>
    <row r="360" spans="1:1" customFormat="1" x14ac:dyDescent="0.3">
      <c r="A360" s="17"/>
    </row>
    <row r="361" spans="1:1" customFormat="1" x14ac:dyDescent="0.3">
      <c r="A361" s="17"/>
    </row>
    <row r="362" spans="1:1" customFormat="1" x14ac:dyDescent="0.3">
      <c r="A362" s="17"/>
    </row>
    <row r="363" spans="1:1" customFormat="1" x14ac:dyDescent="0.3">
      <c r="A363" s="17"/>
    </row>
    <row r="364" spans="1:1" customFormat="1" x14ac:dyDescent="0.3">
      <c r="A364" s="17"/>
    </row>
    <row r="365" spans="1:1" customFormat="1" x14ac:dyDescent="0.3">
      <c r="A365" s="17"/>
    </row>
    <row r="366" spans="1:1" customFormat="1" x14ac:dyDescent="0.3">
      <c r="A366" s="17"/>
    </row>
    <row r="367" spans="1:1" customFormat="1" x14ac:dyDescent="0.3">
      <c r="A367" s="17"/>
    </row>
    <row r="368" spans="1:1" customFormat="1" x14ac:dyDescent="0.3">
      <c r="A368" s="17"/>
    </row>
    <row r="369" spans="1:1" customFormat="1" x14ac:dyDescent="0.3">
      <c r="A369" s="17"/>
    </row>
    <row r="370" spans="1:1" customFormat="1" x14ac:dyDescent="0.3">
      <c r="A370" s="17"/>
    </row>
    <row r="371" spans="1:1" customFormat="1" x14ac:dyDescent="0.3">
      <c r="A371" s="17"/>
    </row>
    <row r="372" spans="1:1" customFormat="1" x14ac:dyDescent="0.3">
      <c r="A372" s="17"/>
    </row>
    <row r="373" spans="1:1" customFormat="1" x14ac:dyDescent="0.3">
      <c r="A373" s="17"/>
    </row>
    <row r="374" spans="1:1" customFormat="1" x14ac:dyDescent="0.3">
      <c r="A374" s="17"/>
    </row>
    <row r="375" spans="1:1" customFormat="1" x14ac:dyDescent="0.3">
      <c r="A375" s="17"/>
    </row>
    <row r="376" spans="1:1" customFormat="1" x14ac:dyDescent="0.3">
      <c r="A376" s="17"/>
    </row>
    <row r="377" spans="1:1" customFormat="1" x14ac:dyDescent="0.3">
      <c r="A377" s="17"/>
    </row>
    <row r="378" spans="1:1" customFormat="1" x14ac:dyDescent="0.3">
      <c r="A378" s="17"/>
    </row>
    <row r="379" spans="1:1" customFormat="1" x14ac:dyDescent="0.3">
      <c r="A379" s="17"/>
    </row>
    <row r="380" spans="1:1" customFormat="1" x14ac:dyDescent="0.3">
      <c r="A380" s="17"/>
    </row>
    <row r="381" spans="1:1" customFormat="1" x14ac:dyDescent="0.3">
      <c r="A381" s="17"/>
    </row>
    <row r="382" spans="1:1" customFormat="1" x14ac:dyDescent="0.3">
      <c r="A382" s="17"/>
    </row>
    <row r="383" spans="1:1" customFormat="1" x14ac:dyDescent="0.3">
      <c r="A383" s="17"/>
    </row>
    <row r="384" spans="1:1" customFormat="1" x14ac:dyDescent="0.3">
      <c r="A384" s="17"/>
    </row>
    <row r="385" spans="1:1" customFormat="1" x14ac:dyDescent="0.3">
      <c r="A385" s="17"/>
    </row>
    <row r="386" spans="1:1" customFormat="1" x14ac:dyDescent="0.3">
      <c r="A386" s="17"/>
    </row>
    <row r="387" spans="1:1" customFormat="1" x14ac:dyDescent="0.3">
      <c r="A387" s="17"/>
    </row>
    <row r="388" spans="1:1" customFormat="1" x14ac:dyDescent="0.3">
      <c r="A388" s="17"/>
    </row>
    <row r="389" spans="1:1" customFormat="1" x14ac:dyDescent="0.3">
      <c r="A389" s="17"/>
    </row>
    <row r="390" spans="1:1" customFormat="1" x14ac:dyDescent="0.3">
      <c r="A390" s="17"/>
    </row>
    <row r="391" spans="1:1" customFormat="1" x14ac:dyDescent="0.3">
      <c r="A391" s="17"/>
    </row>
    <row r="392" spans="1:1" customFormat="1" x14ac:dyDescent="0.3">
      <c r="A392" s="17"/>
    </row>
    <row r="393" spans="1:1" customFormat="1" x14ac:dyDescent="0.3">
      <c r="A393" s="17"/>
    </row>
    <row r="394" spans="1:1" customFormat="1" x14ac:dyDescent="0.3">
      <c r="A394" s="17"/>
    </row>
    <row r="395" spans="1:1" customFormat="1" x14ac:dyDescent="0.3">
      <c r="A395" s="17"/>
    </row>
    <row r="396" spans="1:1" customFormat="1" x14ac:dyDescent="0.3">
      <c r="A396" s="17"/>
    </row>
    <row r="397" spans="1:1" customFormat="1" x14ac:dyDescent="0.3">
      <c r="A397" s="17"/>
    </row>
    <row r="398" spans="1:1" customFormat="1" x14ac:dyDescent="0.3">
      <c r="A398" s="17"/>
    </row>
    <row r="399" spans="1:1" customFormat="1" x14ac:dyDescent="0.3">
      <c r="A399" s="17"/>
    </row>
    <row r="400" spans="1:1" customFormat="1" x14ac:dyDescent="0.3">
      <c r="A400" s="17"/>
    </row>
    <row r="401" spans="1:1" customFormat="1" x14ac:dyDescent="0.3">
      <c r="A401" s="17"/>
    </row>
    <row r="402" spans="1:1" customFormat="1" x14ac:dyDescent="0.3">
      <c r="A402" s="17"/>
    </row>
    <row r="403" spans="1:1" customFormat="1" x14ac:dyDescent="0.3">
      <c r="A403" s="17"/>
    </row>
    <row r="404" spans="1:1" customFormat="1" x14ac:dyDescent="0.3">
      <c r="A404" s="17"/>
    </row>
    <row r="405" spans="1:1" customFormat="1" x14ac:dyDescent="0.3">
      <c r="A405" s="17"/>
    </row>
    <row r="406" spans="1:1" customFormat="1" x14ac:dyDescent="0.3">
      <c r="A406" s="17"/>
    </row>
    <row r="407" spans="1:1" customFormat="1" x14ac:dyDescent="0.3">
      <c r="A407" s="17"/>
    </row>
    <row r="408" spans="1:1" customFormat="1" x14ac:dyDescent="0.3">
      <c r="A408" s="17"/>
    </row>
    <row r="409" spans="1:1" customFormat="1" x14ac:dyDescent="0.3">
      <c r="A409" s="17"/>
    </row>
    <row r="410" spans="1:1" customFormat="1" x14ac:dyDescent="0.3">
      <c r="A410" s="17"/>
    </row>
    <row r="411" spans="1:1" customFormat="1" x14ac:dyDescent="0.3">
      <c r="A411" s="17"/>
    </row>
    <row r="412" spans="1:1" customFormat="1" x14ac:dyDescent="0.3">
      <c r="A412" s="17"/>
    </row>
    <row r="413" spans="1:1" customFormat="1" x14ac:dyDescent="0.3">
      <c r="A413" s="17"/>
    </row>
    <row r="414" spans="1:1" customFormat="1" x14ac:dyDescent="0.3">
      <c r="A414" s="17"/>
    </row>
    <row r="415" spans="1:1" customFormat="1" x14ac:dyDescent="0.3">
      <c r="A415" s="17"/>
    </row>
    <row r="416" spans="1:1" customFormat="1" x14ac:dyDescent="0.3">
      <c r="A416" s="17"/>
    </row>
    <row r="417" spans="1:1" customFormat="1" x14ac:dyDescent="0.3">
      <c r="A417" s="17"/>
    </row>
    <row r="418" spans="1:1" customFormat="1" x14ac:dyDescent="0.3">
      <c r="A418" s="17"/>
    </row>
    <row r="419" spans="1:1" customFormat="1" x14ac:dyDescent="0.3">
      <c r="A419" s="17"/>
    </row>
    <row r="420" spans="1:1" customFormat="1" x14ac:dyDescent="0.3">
      <c r="A420" s="17"/>
    </row>
    <row r="421" spans="1:1" customFormat="1" x14ac:dyDescent="0.3">
      <c r="A421" s="17"/>
    </row>
    <row r="422" spans="1:1" customFormat="1" x14ac:dyDescent="0.3">
      <c r="A422" s="17"/>
    </row>
    <row r="423" spans="1:1" customFormat="1" x14ac:dyDescent="0.3">
      <c r="A423" s="17"/>
    </row>
    <row r="424" spans="1:1" customFormat="1" x14ac:dyDescent="0.3">
      <c r="A424" s="17"/>
    </row>
    <row r="425" spans="1:1" customFormat="1" x14ac:dyDescent="0.3">
      <c r="A425" s="17"/>
    </row>
    <row r="426" spans="1:1" customFormat="1" x14ac:dyDescent="0.3">
      <c r="A426" s="17"/>
    </row>
    <row r="427" spans="1:1" customFormat="1" x14ac:dyDescent="0.3">
      <c r="A427" s="17"/>
    </row>
    <row r="428" spans="1:1" customFormat="1" x14ac:dyDescent="0.3">
      <c r="A428" s="17"/>
    </row>
    <row r="429" spans="1:1" customFormat="1" x14ac:dyDescent="0.3">
      <c r="A429" s="17"/>
    </row>
    <row r="430" spans="1:1" customFormat="1" x14ac:dyDescent="0.3">
      <c r="A430" s="17"/>
    </row>
    <row r="431" spans="1:1" customFormat="1" x14ac:dyDescent="0.3">
      <c r="A431" s="17"/>
    </row>
    <row r="432" spans="1:1" customFormat="1" x14ac:dyDescent="0.3">
      <c r="A432" s="17"/>
    </row>
    <row r="433" spans="1:1" customFormat="1" x14ac:dyDescent="0.3">
      <c r="A433" s="17"/>
    </row>
    <row r="434" spans="1:1" customFormat="1" x14ac:dyDescent="0.3">
      <c r="A434" s="17"/>
    </row>
    <row r="435" spans="1:1" customFormat="1" x14ac:dyDescent="0.3">
      <c r="A435" s="17"/>
    </row>
    <row r="436" spans="1:1" customFormat="1" x14ac:dyDescent="0.3">
      <c r="A436" s="17"/>
    </row>
    <row r="437" spans="1:1" customFormat="1" x14ac:dyDescent="0.3">
      <c r="A437" s="17"/>
    </row>
    <row r="438" spans="1:1" customFormat="1" x14ac:dyDescent="0.3">
      <c r="A438" s="17"/>
    </row>
    <row r="439" spans="1:1" customFormat="1" x14ac:dyDescent="0.3">
      <c r="A439" s="17"/>
    </row>
    <row r="440" spans="1:1" customFormat="1" x14ac:dyDescent="0.3">
      <c r="A440" s="17"/>
    </row>
    <row r="441" spans="1:1" customFormat="1" x14ac:dyDescent="0.3">
      <c r="A441" s="17"/>
    </row>
    <row r="442" spans="1:1" customFormat="1" x14ac:dyDescent="0.3">
      <c r="A442" s="17"/>
    </row>
    <row r="443" spans="1:1" customFormat="1" x14ac:dyDescent="0.3">
      <c r="A443" s="17"/>
    </row>
    <row r="444" spans="1:1" customFormat="1" x14ac:dyDescent="0.3">
      <c r="A444" s="17"/>
    </row>
    <row r="445" spans="1:1" customFormat="1" x14ac:dyDescent="0.3">
      <c r="A445" s="17"/>
    </row>
    <row r="446" spans="1:1" customFormat="1" x14ac:dyDescent="0.3">
      <c r="A446" s="17"/>
    </row>
    <row r="447" spans="1:1" customFormat="1" x14ac:dyDescent="0.3">
      <c r="A447" s="17"/>
    </row>
    <row r="448" spans="1:1" customFormat="1" x14ac:dyDescent="0.3">
      <c r="A448" s="17"/>
    </row>
    <row r="449" spans="1:1" customFormat="1" x14ac:dyDescent="0.3">
      <c r="A449" s="17"/>
    </row>
    <row r="450" spans="1:1" customFormat="1" x14ac:dyDescent="0.3">
      <c r="A450" s="17"/>
    </row>
    <row r="451" spans="1:1" customFormat="1" x14ac:dyDescent="0.3">
      <c r="A451" s="17"/>
    </row>
    <row r="452" spans="1:1" customFormat="1" x14ac:dyDescent="0.3">
      <c r="A452" s="17"/>
    </row>
    <row r="453" spans="1:1" customFormat="1" x14ac:dyDescent="0.3">
      <c r="A453" s="17"/>
    </row>
    <row r="454" spans="1:1" customFormat="1" x14ac:dyDescent="0.3">
      <c r="A454" s="17"/>
    </row>
    <row r="455" spans="1:1" customFormat="1" x14ac:dyDescent="0.3">
      <c r="A455" s="17"/>
    </row>
    <row r="456" spans="1:1" customFormat="1" x14ac:dyDescent="0.3">
      <c r="A456" s="17"/>
    </row>
    <row r="457" spans="1:1" customFormat="1" x14ac:dyDescent="0.3">
      <c r="A457" s="17"/>
    </row>
    <row r="458" spans="1:1" customFormat="1" x14ac:dyDescent="0.3">
      <c r="A458" s="17"/>
    </row>
    <row r="459" spans="1:1" customFormat="1" x14ac:dyDescent="0.3">
      <c r="A459" s="17"/>
    </row>
    <row r="460" spans="1:1" customFormat="1" x14ac:dyDescent="0.3">
      <c r="A460" s="17"/>
    </row>
    <row r="461" spans="1:1" customFormat="1" x14ac:dyDescent="0.3">
      <c r="A461" s="17"/>
    </row>
    <row r="462" spans="1:1" customFormat="1" x14ac:dyDescent="0.3">
      <c r="A462" s="17"/>
    </row>
    <row r="463" spans="1:1" customFormat="1" x14ac:dyDescent="0.3">
      <c r="A463" s="17"/>
    </row>
    <row r="464" spans="1:1" customFormat="1" x14ac:dyDescent="0.3">
      <c r="A464" s="17"/>
    </row>
    <row r="465" spans="1:1" customFormat="1" x14ac:dyDescent="0.3">
      <c r="A465" s="17"/>
    </row>
    <row r="466" spans="1:1" customFormat="1" x14ac:dyDescent="0.3">
      <c r="A466" s="17"/>
    </row>
    <row r="467" spans="1:1" customFormat="1" x14ac:dyDescent="0.3">
      <c r="A467" s="17"/>
    </row>
    <row r="468" spans="1:1" customFormat="1" x14ac:dyDescent="0.3">
      <c r="A468" s="17"/>
    </row>
    <row r="469" spans="1:1" customFormat="1" x14ac:dyDescent="0.3">
      <c r="A469" s="17"/>
    </row>
    <row r="470" spans="1:1" customFormat="1" x14ac:dyDescent="0.3">
      <c r="A470" s="17"/>
    </row>
    <row r="471" spans="1:1" customFormat="1" x14ac:dyDescent="0.3">
      <c r="A471" s="17"/>
    </row>
    <row r="472" spans="1:1" customFormat="1" x14ac:dyDescent="0.3">
      <c r="A472" s="17"/>
    </row>
    <row r="473" spans="1:1" customFormat="1" x14ac:dyDescent="0.3">
      <c r="A473" s="17"/>
    </row>
    <row r="474" spans="1:1" customFormat="1" x14ac:dyDescent="0.3">
      <c r="A474" s="17"/>
    </row>
    <row r="475" spans="1:1" customFormat="1" x14ac:dyDescent="0.3">
      <c r="A475" s="17"/>
    </row>
    <row r="476" spans="1:1" customFormat="1" x14ac:dyDescent="0.3">
      <c r="A476" s="17"/>
    </row>
    <row r="477" spans="1:1" customFormat="1" x14ac:dyDescent="0.3">
      <c r="A477" s="17"/>
    </row>
    <row r="478" spans="1:1" customFormat="1" x14ac:dyDescent="0.3">
      <c r="A478" s="17"/>
    </row>
    <row r="479" spans="1:1" customFormat="1" x14ac:dyDescent="0.3">
      <c r="A479" s="17"/>
    </row>
    <row r="480" spans="1:1" customFormat="1" x14ac:dyDescent="0.3">
      <c r="A480" s="17"/>
    </row>
    <row r="481" spans="1:1" customFormat="1" x14ac:dyDescent="0.3">
      <c r="A481" s="17"/>
    </row>
    <row r="482" spans="1:1" customFormat="1" x14ac:dyDescent="0.3">
      <c r="A482" s="17"/>
    </row>
    <row r="483" spans="1:1" customFormat="1" x14ac:dyDescent="0.3">
      <c r="A483" s="17"/>
    </row>
    <row r="484" spans="1:1" customFormat="1" x14ac:dyDescent="0.3">
      <c r="A484" s="17"/>
    </row>
    <row r="485" spans="1:1" customFormat="1" x14ac:dyDescent="0.3">
      <c r="A485" s="17"/>
    </row>
    <row r="486" spans="1:1" customFormat="1" x14ac:dyDescent="0.3">
      <c r="A486" s="17"/>
    </row>
    <row r="487" spans="1:1" customFormat="1" x14ac:dyDescent="0.3">
      <c r="A487" s="17"/>
    </row>
    <row r="488" spans="1:1" customFormat="1" x14ac:dyDescent="0.3">
      <c r="A488" s="17"/>
    </row>
    <row r="489" spans="1:1" customFormat="1" x14ac:dyDescent="0.3">
      <c r="A489" s="17"/>
    </row>
    <row r="490" spans="1:1" customFormat="1" x14ac:dyDescent="0.3">
      <c r="A490" s="17"/>
    </row>
    <row r="491" spans="1:1" customFormat="1" x14ac:dyDescent="0.3">
      <c r="A491" s="17"/>
    </row>
    <row r="492" spans="1:1" customFormat="1" x14ac:dyDescent="0.3">
      <c r="A492" s="17"/>
    </row>
    <row r="493" spans="1:1" customFormat="1" x14ac:dyDescent="0.3">
      <c r="A493" s="17"/>
    </row>
    <row r="494" spans="1:1" customFormat="1" x14ac:dyDescent="0.3">
      <c r="A494" s="17"/>
    </row>
    <row r="495" spans="1:1" customFormat="1" x14ac:dyDescent="0.3">
      <c r="A495" s="17"/>
    </row>
    <row r="496" spans="1:1" customFormat="1" x14ac:dyDescent="0.3">
      <c r="A496" s="17"/>
    </row>
    <row r="497" spans="1:1" customFormat="1" x14ac:dyDescent="0.3">
      <c r="A497" s="17"/>
    </row>
    <row r="498" spans="1:1" customFormat="1" x14ac:dyDescent="0.3">
      <c r="A498" s="17"/>
    </row>
    <row r="499" spans="1:1" customFormat="1" x14ac:dyDescent="0.3">
      <c r="A499" s="17"/>
    </row>
    <row r="500" spans="1:1" customFormat="1" x14ac:dyDescent="0.3">
      <c r="A500" s="17"/>
    </row>
    <row r="501" spans="1:1" customFormat="1" x14ac:dyDescent="0.3">
      <c r="A501" s="17"/>
    </row>
    <row r="502" spans="1:1" customFormat="1" x14ac:dyDescent="0.3">
      <c r="A502" s="17"/>
    </row>
    <row r="503" spans="1:1" customFormat="1" x14ac:dyDescent="0.3">
      <c r="A503" s="17"/>
    </row>
    <row r="504" spans="1:1" customFormat="1" x14ac:dyDescent="0.3">
      <c r="A504" s="17"/>
    </row>
    <row r="505" spans="1:1" customFormat="1" x14ac:dyDescent="0.3">
      <c r="A505" s="17"/>
    </row>
    <row r="506" spans="1:1" customFormat="1" x14ac:dyDescent="0.3">
      <c r="A506" s="17"/>
    </row>
    <row r="507" spans="1:1" customFormat="1" x14ac:dyDescent="0.3">
      <c r="A507" s="17"/>
    </row>
    <row r="508" spans="1:1" customFormat="1" x14ac:dyDescent="0.3">
      <c r="A508" s="17"/>
    </row>
    <row r="509" spans="1:1" customFormat="1" x14ac:dyDescent="0.3">
      <c r="A509" s="17"/>
    </row>
    <row r="510" spans="1:1" customFormat="1" x14ac:dyDescent="0.3">
      <c r="A510" s="17"/>
    </row>
    <row r="511" spans="1:1" customFormat="1" x14ac:dyDescent="0.3">
      <c r="A511" s="17"/>
    </row>
    <row r="512" spans="1:1" customFormat="1" x14ac:dyDescent="0.3">
      <c r="A512" s="17"/>
    </row>
    <row r="513" spans="1:1" customFormat="1" x14ac:dyDescent="0.3">
      <c r="A513" s="17"/>
    </row>
    <row r="514" spans="1:1" customFormat="1" x14ac:dyDescent="0.3">
      <c r="A514" s="17"/>
    </row>
    <row r="515" spans="1:1" customFormat="1" x14ac:dyDescent="0.3">
      <c r="A515" s="17"/>
    </row>
    <row r="516" spans="1:1" customFormat="1" x14ac:dyDescent="0.3">
      <c r="A516" s="17"/>
    </row>
    <row r="517" spans="1:1" customFormat="1" x14ac:dyDescent="0.3">
      <c r="A517" s="17"/>
    </row>
    <row r="518" spans="1:1" customFormat="1" x14ac:dyDescent="0.3">
      <c r="A518" s="17"/>
    </row>
    <row r="519" spans="1:1" customFormat="1" x14ac:dyDescent="0.3">
      <c r="A519" s="17"/>
    </row>
    <row r="520" spans="1:1" customFormat="1" x14ac:dyDescent="0.3">
      <c r="A520" s="17"/>
    </row>
    <row r="521" spans="1:1" customFormat="1" x14ac:dyDescent="0.3">
      <c r="A521" s="17"/>
    </row>
    <row r="522" spans="1:1" customFormat="1" x14ac:dyDescent="0.3">
      <c r="A522" s="17"/>
    </row>
    <row r="523" spans="1:1" customFormat="1" x14ac:dyDescent="0.3">
      <c r="A523" s="17"/>
    </row>
    <row r="524" spans="1:1" customFormat="1" x14ac:dyDescent="0.3">
      <c r="A524" s="17"/>
    </row>
    <row r="525" spans="1:1" customFormat="1" x14ac:dyDescent="0.3">
      <c r="A525" s="17"/>
    </row>
    <row r="526" spans="1:1" customFormat="1" x14ac:dyDescent="0.3">
      <c r="A526" s="17"/>
    </row>
    <row r="527" spans="1:1" customFormat="1" x14ac:dyDescent="0.3">
      <c r="A527" s="17"/>
    </row>
    <row r="528" spans="1:1" customFormat="1" x14ac:dyDescent="0.3">
      <c r="A528" s="17"/>
    </row>
    <row r="529" spans="1:1" customFormat="1" x14ac:dyDescent="0.3">
      <c r="A529" s="17"/>
    </row>
    <row r="530" spans="1:1" customFormat="1" x14ac:dyDescent="0.3">
      <c r="A530" s="17"/>
    </row>
    <row r="531" spans="1:1" customFormat="1" x14ac:dyDescent="0.3">
      <c r="A531" s="17"/>
    </row>
    <row r="532" spans="1:1" customFormat="1" x14ac:dyDescent="0.3">
      <c r="A532" s="17"/>
    </row>
    <row r="533" spans="1:1" customFormat="1" x14ac:dyDescent="0.3">
      <c r="A533" s="17"/>
    </row>
    <row r="534" spans="1:1" customFormat="1" x14ac:dyDescent="0.3">
      <c r="A534" s="17"/>
    </row>
    <row r="535" spans="1:1" customFormat="1" x14ac:dyDescent="0.3">
      <c r="A535" s="17"/>
    </row>
    <row r="536" spans="1:1" customFormat="1" x14ac:dyDescent="0.3">
      <c r="A536" s="17"/>
    </row>
    <row r="537" spans="1:1" customFormat="1" x14ac:dyDescent="0.3">
      <c r="A537" s="17"/>
    </row>
    <row r="538" spans="1:1" customFormat="1" x14ac:dyDescent="0.3">
      <c r="A538" s="17"/>
    </row>
    <row r="539" spans="1:1" customFormat="1" x14ac:dyDescent="0.3">
      <c r="A539" s="17"/>
    </row>
    <row r="540" spans="1:1" customFormat="1" x14ac:dyDescent="0.3">
      <c r="A540" s="17"/>
    </row>
    <row r="541" spans="1:1" customFormat="1" x14ac:dyDescent="0.3">
      <c r="A541" s="17"/>
    </row>
    <row r="542" spans="1:1" customFormat="1" x14ac:dyDescent="0.3">
      <c r="A542" s="17"/>
    </row>
    <row r="543" spans="1:1" customFormat="1" x14ac:dyDescent="0.3">
      <c r="A543" s="17"/>
    </row>
    <row r="544" spans="1:1" customFormat="1" x14ac:dyDescent="0.3">
      <c r="A544" s="17"/>
    </row>
    <row r="545" spans="1:1" customFormat="1" x14ac:dyDescent="0.3">
      <c r="A545" s="17"/>
    </row>
    <row r="546" spans="1:1" customFormat="1" x14ac:dyDescent="0.3">
      <c r="A546" s="17"/>
    </row>
    <row r="547" spans="1:1" customFormat="1" x14ac:dyDescent="0.3">
      <c r="A547" s="17"/>
    </row>
    <row r="548" spans="1:1" customFormat="1" x14ac:dyDescent="0.3">
      <c r="A548" s="17"/>
    </row>
    <row r="549" spans="1:1" customFormat="1" x14ac:dyDescent="0.3">
      <c r="A549" s="17"/>
    </row>
    <row r="550" spans="1:1" customFormat="1" x14ac:dyDescent="0.3">
      <c r="A550" s="17"/>
    </row>
    <row r="551" spans="1:1" customFormat="1" x14ac:dyDescent="0.3">
      <c r="A551" s="17"/>
    </row>
    <row r="552" spans="1:1" customFormat="1" x14ac:dyDescent="0.3">
      <c r="A552" s="17"/>
    </row>
    <row r="553" spans="1:1" customFormat="1" x14ac:dyDescent="0.3">
      <c r="A553" s="17"/>
    </row>
    <row r="554" spans="1:1" customFormat="1" x14ac:dyDescent="0.3">
      <c r="A554" s="17"/>
    </row>
    <row r="555" spans="1:1" customFormat="1" x14ac:dyDescent="0.3">
      <c r="A555" s="17"/>
    </row>
    <row r="556" spans="1:1" customFormat="1" x14ac:dyDescent="0.3">
      <c r="A556" s="17"/>
    </row>
    <row r="557" spans="1:1" customFormat="1" x14ac:dyDescent="0.3">
      <c r="A557" s="17"/>
    </row>
    <row r="558" spans="1:1" customFormat="1" x14ac:dyDescent="0.3">
      <c r="A558" s="17"/>
    </row>
    <row r="559" spans="1:1" customFormat="1" x14ac:dyDescent="0.3">
      <c r="A559" s="17"/>
    </row>
    <row r="560" spans="1:1" customFormat="1" x14ac:dyDescent="0.3">
      <c r="A560" s="17"/>
    </row>
    <row r="561" spans="1:1" customFormat="1" x14ac:dyDescent="0.3">
      <c r="A561" s="17"/>
    </row>
    <row r="562" spans="1:1" customFormat="1" x14ac:dyDescent="0.3">
      <c r="A562" s="17"/>
    </row>
    <row r="563" spans="1:1" customFormat="1" x14ac:dyDescent="0.3">
      <c r="A563" s="17"/>
    </row>
    <row r="564" spans="1:1" customFormat="1" x14ac:dyDescent="0.3">
      <c r="A564" s="17"/>
    </row>
    <row r="565" spans="1:1" customFormat="1" x14ac:dyDescent="0.3">
      <c r="A565" s="17"/>
    </row>
    <row r="566" spans="1:1" customFormat="1" x14ac:dyDescent="0.3">
      <c r="A566" s="17"/>
    </row>
    <row r="567" spans="1:1" customFormat="1" x14ac:dyDescent="0.3">
      <c r="A567" s="17"/>
    </row>
    <row r="568" spans="1:1" customFormat="1" x14ac:dyDescent="0.3">
      <c r="A568" s="17"/>
    </row>
    <row r="569" spans="1:1" customFormat="1" x14ac:dyDescent="0.3">
      <c r="A569" s="17"/>
    </row>
    <row r="570" spans="1:1" customFormat="1" x14ac:dyDescent="0.3">
      <c r="A570" s="17"/>
    </row>
    <row r="571" spans="1:1" customFormat="1" x14ac:dyDescent="0.3">
      <c r="A571" s="17"/>
    </row>
    <row r="572" spans="1:1" customFormat="1" x14ac:dyDescent="0.3">
      <c r="A572" s="17"/>
    </row>
    <row r="573" spans="1:1" customFormat="1" x14ac:dyDescent="0.3">
      <c r="A573" s="17"/>
    </row>
    <row r="574" spans="1:1" customFormat="1" x14ac:dyDescent="0.3">
      <c r="A574" s="17"/>
    </row>
    <row r="575" spans="1:1" customFormat="1" x14ac:dyDescent="0.3">
      <c r="A575" s="17"/>
    </row>
    <row r="576" spans="1:1" customFormat="1" x14ac:dyDescent="0.3">
      <c r="A576" s="17"/>
    </row>
  </sheetData>
  <sheetProtection algorithmName="SHA-512" hashValue="zek4SuQJa9MqgofvKQ3v4eIc24MbKf3oFffmr9y/AYBb0kdztXrOFIsdDVHogwS/S6H/cv/nePPYE3x4xpbLpA==" saltValue="zXzuPc4bytZQJ7SiLZBO/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B17" sqref="B17"/>
    </sheetView>
  </sheetViews>
  <sheetFormatPr baseColWidth="10" defaultColWidth="11.44140625" defaultRowHeight="14.4" x14ac:dyDescent="0.3"/>
  <cols>
    <col min="1" max="1" width="32.5546875" customWidth="1"/>
    <col min="2" max="2" width="71.6640625" style="34" customWidth="1"/>
    <col min="3" max="12" width="13.6640625" style="2" customWidth="1"/>
    <col min="13" max="13" width="13.6640625" customWidth="1"/>
    <col min="14" max="16384" width="11.44140625" style="2"/>
  </cols>
  <sheetData>
    <row r="2" spans="1:16" ht="30" customHeight="1" x14ac:dyDescent="0.3">
      <c r="B2" s="112" t="s">
        <v>334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4"/>
    </row>
    <row r="4" spans="1:16" customFormat="1" ht="28.8" x14ac:dyDescent="0.3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">
      <c r="A5" s="13" t="s">
        <v>191</v>
      </c>
      <c r="B5" s="7" t="s">
        <v>197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">
      <c r="B6" s="7" t="s">
        <v>196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8.8" x14ac:dyDescent="0.3">
      <c r="B7" s="7" t="s">
        <v>190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8.8" x14ac:dyDescent="0.3">
      <c r="B8" s="19" t="s">
        <v>198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8" x14ac:dyDescent="0.3">
      <c r="A9" s="35" t="s">
        <v>146</v>
      </c>
      <c r="B9" s="7" t="s">
        <v>194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8.8" x14ac:dyDescent="0.3">
      <c r="A10" s="35" t="s">
        <v>147</v>
      </c>
      <c r="B10" s="7" t="s">
        <v>194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8.8" x14ac:dyDescent="0.3">
      <c r="A11" s="35" t="s">
        <v>148</v>
      </c>
      <c r="B11" s="7" t="s">
        <v>194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8.8" x14ac:dyDescent="0.3">
      <c r="A12" s="35" t="s">
        <v>149</v>
      </c>
      <c r="B12" s="7" t="s">
        <v>194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8.8" x14ac:dyDescent="0.3">
      <c r="A13" s="35" t="s">
        <v>150</v>
      </c>
      <c r="B13" s="7" t="s">
        <v>194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8.8" x14ac:dyDescent="0.3">
      <c r="B14" s="19" t="s">
        <v>195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8.8" x14ac:dyDescent="0.3">
      <c r="A15" s="13" t="s">
        <v>224</v>
      </c>
      <c r="B15" s="7" t="s">
        <v>197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">
      <c r="B16" s="7" t="s">
        <v>196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8.8" x14ac:dyDescent="0.3">
      <c r="B17" s="7" t="s">
        <v>190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8.8" x14ac:dyDescent="0.3">
      <c r="B18" s="19" t="s">
        <v>198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8" x14ac:dyDescent="0.3">
      <c r="B19" s="19" t="s">
        <v>193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">
      <c r="B20" s="21" t="s">
        <v>199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">
      <c r="B21" s="36" t="s">
        <v>230</v>
      </c>
      <c r="C21" s="33">
        <f>'(ne pas modifier) BDD_REF'!$B$278*REIaval!D21</f>
        <v>7416.6726000000008</v>
      </c>
      <c r="D21" s="2">
        <v>26.7</v>
      </c>
    </row>
    <row r="22" spans="2:13" hidden="1" x14ac:dyDescent="0.3">
      <c r="B22" s="36" t="s">
        <v>229</v>
      </c>
      <c r="C22" s="33">
        <f>'(ne pas modifier) BDD_REF'!$B$278*REIaval!D22</f>
        <v>13138.8994</v>
      </c>
      <c r="D22" s="2">
        <v>47.3</v>
      </c>
    </row>
    <row r="23" spans="2:13" hidden="1" x14ac:dyDescent="0.3">
      <c r="B23" s="36" t="s">
        <v>231</v>
      </c>
      <c r="C23" s="33">
        <f>'(ne pas modifier) BDD_REF'!$B$278*REIaval!D23</f>
        <v>11166.675600000002</v>
      </c>
      <c r="D23" s="2">
        <v>40.200000000000003</v>
      </c>
    </row>
    <row r="24" spans="2:13" hidden="1" x14ac:dyDescent="0.3">
      <c r="B24" s="36" t="s">
        <v>232</v>
      </c>
      <c r="C24" s="33">
        <f>'(ne pas modifier) BDD_REF'!$B$278*REIaval!D24</f>
        <v>3861.1142000000004</v>
      </c>
      <c r="D24" s="2">
        <v>13.9</v>
      </c>
    </row>
    <row r="25" spans="2:13" hidden="1" x14ac:dyDescent="0.3">
      <c r="B25" s="36" t="s">
        <v>233</v>
      </c>
      <c r="C25" s="33">
        <f>'(ne pas modifier) BDD_REF'!$B$278*REIaval!D25</f>
        <v>3888.8920000000003</v>
      </c>
      <c r="D25" s="2">
        <v>14</v>
      </c>
    </row>
    <row r="26" spans="2:13" hidden="1" x14ac:dyDescent="0.3">
      <c r="B26" s="36" t="s">
        <v>234</v>
      </c>
      <c r="C26" s="33">
        <f>'(ne pas modifier) BDD_REF'!$B$278*REIaval!D26</f>
        <v>12305.565399999999</v>
      </c>
      <c r="D26" s="2">
        <v>44.3</v>
      </c>
    </row>
    <row r="27" spans="2:13" hidden="1" x14ac:dyDescent="0.3">
      <c r="B27" s="36" t="s">
        <v>235</v>
      </c>
      <c r="C27" s="33">
        <f>'(ne pas modifier) BDD_REF'!$B$278*REIaval!D27</f>
        <v>7916.6730000000007</v>
      </c>
      <c r="D27" s="2">
        <v>28.5</v>
      </c>
    </row>
    <row r="28" spans="2:13" hidden="1" x14ac:dyDescent="0.3">
      <c r="B28" s="36" t="s">
        <v>236</v>
      </c>
      <c r="C28" s="33">
        <f>'(ne pas modifier) BDD_REF'!$B$278*REIaval!D28</f>
        <v>7777.7840000000006</v>
      </c>
      <c r="D28" s="2">
        <v>28</v>
      </c>
    </row>
    <row r="29" spans="2:13" hidden="1" x14ac:dyDescent="0.3">
      <c r="B29" s="36" t="s">
        <v>237</v>
      </c>
      <c r="C29" s="33">
        <f>'(ne pas modifier) BDD_REF'!$B$278*REIaval!D29</f>
        <v>7833.3396000000002</v>
      </c>
      <c r="D29" s="2">
        <v>28.2</v>
      </c>
    </row>
    <row r="30" spans="2:13" hidden="1" x14ac:dyDescent="0.3">
      <c r="B30" s="36" t="s">
        <v>238</v>
      </c>
      <c r="C30" s="33">
        <f>'(ne pas modifier) BDD_REF'!$B$278*REIaval!D30</f>
        <v>11944.454000000002</v>
      </c>
      <c r="D30" s="2">
        <v>43</v>
      </c>
    </row>
    <row r="31" spans="2:13" hidden="1" x14ac:dyDescent="0.3">
      <c r="B31" s="36" t="s">
        <v>164</v>
      </c>
      <c r="C31" s="33">
        <f>'(ne pas modifier) BDD_REF'!$B$278*REIaval!D31</f>
        <v>11666.676000000001</v>
      </c>
      <c r="D31" s="2">
        <v>42</v>
      </c>
    </row>
    <row r="32" spans="2:13" hidden="1" x14ac:dyDescent="0.3">
      <c r="B32" s="36" t="s">
        <v>239</v>
      </c>
      <c r="C32" s="33">
        <f>'(ne pas modifier) BDD_REF'!$B$278*REIaval!D32</f>
        <v>11111.12</v>
      </c>
      <c r="D32" s="2">
        <v>40</v>
      </c>
    </row>
    <row r="33" spans="2:4" hidden="1" x14ac:dyDescent="0.3">
      <c r="B33" s="36" t="s">
        <v>240</v>
      </c>
      <c r="C33" s="33">
        <f>'(ne pas modifier) BDD_REF'!$B$278*REIaval!D33</f>
        <v>10750.008600000001</v>
      </c>
      <c r="D33" s="2">
        <v>38.700000000000003</v>
      </c>
    </row>
    <row r="34" spans="2:4" hidden="1" x14ac:dyDescent="0.3">
      <c r="B34" s="36" t="s">
        <v>241</v>
      </c>
      <c r="C34" s="33">
        <f>'(ne pas modifier) BDD_REF'!$B$278*REIaval!D34</f>
        <v>694.44500000000005</v>
      </c>
      <c r="D34" s="2">
        <v>2.5</v>
      </c>
    </row>
    <row r="35" spans="2:4" hidden="1" x14ac:dyDescent="0.3">
      <c r="B35" s="36" t="s">
        <v>168</v>
      </c>
      <c r="C35" s="33">
        <f>'(ne pas modifier) BDD_REF'!$B$278*REIaval!D35</f>
        <v>13333.344000000001</v>
      </c>
      <c r="D35" s="2">
        <v>48</v>
      </c>
    </row>
    <row r="36" spans="2:4" hidden="1" x14ac:dyDescent="0.3">
      <c r="B36" s="36" t="s">
        <v>166</v>
      </c>
      <c r="C36" s="33">
        <f>'(ne pas modifier) BDD_REF'!$B$278*REIaval!D36</f>
        <v>11944.454000000002</v>
      </c>
      <c r="D36" s="2">
        <v>43</v>
      </c>
    </row>
    <row r="37" spans="2:4" hidden="1" x14ac:dyDescent="0.3">
      <c r="B37" s="36" t="s">
        <v>242</v>
      </c>
      <c r="C37" s="33">
        <f>'(ne pas modifier) BDD_REF'!$B$278*REIaval!D37</f>
        <v>13777.788800000002</v>
      </c>
      <c r="D37" s="2">
        <v>49.6</v>
      </c>
    </row>
    <row r="38" spans="2:4" hidden="1" x14ac:dyDescent="0.3">
      <c r="B38" s="36" t="s">
        <v>243</v>
      </c>
      <c r="C38" s="33">
        <f>'(ne pas modifier) BDD_REF'!$B$278*REIaval!D38</f>
        <v>12777.788</v>
      </c>
      <c r="D38" s="2">
        <v>46</v>
      </c>
    </row>
    <row r="39" spans="2:4" hidden="1" x14ac:dyDescent="0.3">
      <c r="B39" s="36" t="s">
        <v>244</v>
      </c>
      <c r="C39" s="33">
        <f>'(ne pas modifier) BDD_REF'!$B$278*REIaval!D39</f>
        <v>4888.8928000000005</v>
      </c>
      <c r="D39" s="2">
        <v>17.600000000000001</v>
      </c>
    </row>
    <row r="40" spans="2:4" hidden="1" x14ac:dyDescent="0.3">
      <c r="B40" s="36" t="s">
        <v>245</v>
      </c>
      <c r="C40" s="33">
        <f>'(ne pas modifier) BDD_REF'!$B$278*REIaval!D40</f>
        <v>8888.8960000000006</v>
      </c>
      <c r="D40" s="2">
        <v>32</v>
      </c>
    </row>
    <row r="41" spans="2:4" hidden="1" x14ac:dyDescent="0.3">
      <c r="B41" s="36" t="s">
        <v>246</v>
      </c>
      <c r="C41" s="33">
        <f>'(ne pas modifier) BDD_REF'!$B$278*REIaval!D41</f>
        <v>10583.341800000002</v>
      </c>
      <c r="D41" s="2">
        <v>38.1</v>
      </c>
    </row>
    <row r="42" spans="2:4" hidden="1" x14ac:dyDescent="0.3">
      <c r="B42" s="36" t="s">
        <v>247</v>
      </c>
      <c r="C42" s="33">
        <f>'(ne pas modifier) BDD_REF'!$B$278*REIaval!D42</f>
        <v>12250.009800000002</v>
      </c>
      <c r="D42" s="2">
        <v>44.1</v>
      </c>
    </row>
    <row r="43" spans="2:4" hidden="1" x14ac:dyDescent="0.3">
      <c r="B43" s="36" t="s">
        <v>248</v>
      </c>
      <c r="C43" s="33">
        <f>'(ne pas modifier) BDD_REF'!$B$278*REIaval!D43</f>
        <v>3305.5582000000004</v>
      </c>
      <c r="D43" s="2">
        <v>11.9</v>
      </c>
    </row>
    <row r="44" spans="2:4" hidden="1" x14ac:dyDescent="0.3">
      <c r="B44" s="36" t="s">
        <v>249</v>
      </c>
      <c r="C44" s="33">
        <f>'(ne pas modifier) BDD_REF'!$B$278*REIaval!D44</f>
        <v>12361.121000000001</v>
      </c>
      <c r="D44" s="2">
        <v>44.5</v>
      </c>
    </row>
    <row r="45" spans="2:4" hidden="1" x14ac:dyDescent="0.3">
      <c r="B45" s="36" t="s">
        <v>250</v>
      </c>
      <c r="C45" s="33">
        <f>'(ne pas modifier) BDD_REF'!$B$278*REIaval!D45</f>
        <v>11750.009400000001</v>
      </c>
      <c r="D45" s="2">
        <v>42.3</v>
      </c>
    </row>
    <row r="46" spans="2:4" hidden="1" x14ac:dyDescent="0.3">
      <c r="B46" s="36" t="s">
        <v>251</v>
      </c>
      <c r="C46" s="33">
        <f>'(ne pas modifier) BDD_REF'!$B$278*REIaval!D46</f>
        <v>3638.8918000000003</v>
      </c>
      <c r="D46" s="2">
        <v>13.1</v>
      </c>
    </row>
    <row r="47" spans="2:4" hidden="1" x14ac:dyDescent="0.3">
      <c r="B47" s="36" t="s">
        <v>252</v>
      </c>
      <c r="C47" s="33">
        <f>'(ne pas modifier) BDD_REF'!$B$278*REIaval!D47</f>
        <v>13138.8994</v>
      </c>
      <c r="D47" s="2">
        <v>47.3</v>
      </c>
    </row>
    <row r="48" spans="2:4" hidden="1" x14ac:dyDescent="0.3">
      <c r="B48" s="36" t="s">
        <v>253</v>
      </c>
      <c r="C48" s="33">
        <f>'(ne pas modifier) BDD_REF'!$B$278*REIaval!D48</f>
        <v>2200.0017600000001</v>
      </c>
      <c r="D48" s="2">
        <v>7.92</v>
      </c>
    </row>
    <row r="49" spans="1:13" hidden="1" x14ac:dyDescent="0.3">
      <c r="B49" s="36" t="s">
        <v>254</v>
      </c>
      <c r="C49" s="33">
        <f>'(ne pas modifier) BDD_REF'!$B$278*REIaval!D49</f>
        <v>2722.2244000000005</v>
      </c>
      <c r="D49" s="2">
        <v>9.8000000000000007</v>
      </c>
    </row>
    <row r="50" spans="1:13" x14ac:dyDescent="0.3">
      <c r="C50"/>
      <c r="D50"/>
      <c r="E50"/>
      <c r="F50"/>
      <c r="G50"/>
      <c r="H50"/>
      <c r="I50"/>
      <c r="J50"/>
      <c r="K50"/>
    </row>
    <row r="51" spans="1:13" ht="28.8" x14ac:dyDescent="0.3">
      <c r="B51" s="37" t="s">
        <v>259</v>
      </c>
      <c r="C51" s="37" t="s">
        <v>258</v>
      </c>
      <c r="M51" s="2"/>
    </row>
    <row r="52" spans="1:13" ht="28.8" x14ac:dyDescent="0.3">
      <c r="A52" s="36" t="s">
        <v>257</v>
      </c>
      <c r="B52" s="36" t="s">
        <v>164</v>
      </c>
      <c r="C52" s="38">
        <f>0.324/1000</f>
        <v>3.2400000000000001E-4</v>
      </c>
      <c r="M52" s="2"/>
    </row>
    <row r="53" spans="1:13" x14ac:dyDescent="0.3">
      <c r="B53" s="36" t="s">
        <v>239</v>
      </c>
      <c r="C53" s="38">
        <f>0.325/1000</f>
        <v>3.2499999999999999E-4</v>
      </c>
      <c r="M53" s="2"/>
    </row>
    <row r="54" spans="1:13" x14ac:dyDescent="0.3">
      <c r="B54" s="36" t="s">
        <v>255</v>
      </c>
      <c r="C54" s="38">
        <f>0.335/1000</f>
        <v>3.3500000000000001E-4</v>
      </c>
      <c r="M54" s="2"/>
    </row>
    <row r="55" spans="1:13" x14ac:dyDescent="0.3">
      <c r="B55" s="36" t="s">
        <v>256</v>
      </c>
      <c r="C55" s="38">
        <f>0.282/1000</f>
        <v>2.8199999999999997E-4</v>
      </c>
      <c r="M55" s="2"/>
    </row>
    <row r="56" spans="1:13" ht="28.8" x14ac:dyDescent="0.3">
      <c r="A56" s="36" t="s">
        <v>260</v>
      </c>
      <c r="B56" s="36" t="s">
        <v>261</v>
      </c>
      <c r="C56" s="38">
        <f>0.311/1000</f>
        <v>3.1100000000000002E-4</v>
      </c>
      <c r="M56" s="2"/>
    </row>
    <row r="57" spans="1:13" x14ac:dyDescent="0.3">
      <c r="B57" s="36" t="s">
        <v>262</v>
      </c>
      <c r="C57" s="36">
        <f>0.313/1000</f>
        <v>3.1300000000000002E-4</v>
      </c>
      <c r="M57" s="2"/>
    </row>
    <row r="58" spans="1:13" x14ac:dyDescent="0.3">
      <c r="B58" s="36" t="s">
        <v>263</v>
      </c>
      <c r="C58" s="36">
        <f>0.319/1000</f>
        <v>3.19E-4</v>
      </c>
      <c r="M58" s="2"/>
    </row>
    <row r="59" spans="1:13" x14ac:dyDescent="0.3">
      <c r="B59" s="36" t="s">
        <v>264</v>
      </c>
      <c r="C59" s="36">
        <f>0.306/1000</f>
        <v>3.0600000000000001E-4</v>
      </c>
      <c r="M59" s="2"/>
    </row>
    <row r="60" spans="1:13" x14ac:dyDescent="0.3">
      <c r="B60" s="36" t="s">
        <v>265</v>
      </c>
      <c r="C60" s="36">
        <f>0.174/1000</f>
        <v>1.74E-4</v>
      </c>
      <c r="M60" s="2"/>
    </row>
    <row r="61" spans="1:13" x14ac:dyDescent="0.3">
      <c r="B61" s="36" t="s">
        <v>266</v>
      </c>
      <c r="C61" s="36">
        <f>0.273/1000</f>
        <v>2.7300000000000002E-4</v>
      </c>
      <c r="M61" s="2"/>
    </row>
    <row r="62" spans="1:13" x14ac:dyDescent="0.3">
      <c r="B62" s="36" t="s">
        <v>243</v>
      </c>
      <c r="C62" s="36">
        <f>0.272/1000</f>
        <v>2.72E-4</v>
      </c>
      <c r="M62" s="2"/>
    </row>
    <row r="63" spans="1:13" x14ac:dyDescent="0.3">
      <c r="B63" s="36" t="s">
        <v>267</v>
      </c>
      <c r="C63" s="36">
        <f>0.311/1000</f>
        <v>3.1100000000000002E-4</v>
      </c>
      <c r="M63" s="2"/>
    </row>
    <row r="64" spans="1:13" x14ac:dyDescent="0.3">
      <c r="B64" s="36" t="s">
        <v>268</v>
      </c>
      <c r="C64" s="36">
        <f>0.132/1000</f>
        <v>1.3200000000000001E-4</v>
      </c>
      <c r="M64" s="2"/>
    </row>
    <row r="65" spans="1:13" x14ac:dyDescent="0.3">
      <c r="B65" s="36" t="s">
        <v>269</v>
      </c>
      <c r="C65" s="36">
        <f>0.238/1000</f>
        <v>2.3799999999999998E-4</v>
      </c>
      <c r="M65" s="2"/>
    </row>
    <row r="66" spans="1:13" x14ac:dyDescent="0.3">
      <c r="B66" s="36" t="s">
        <v>270</v>
      </c>
      <c r="C66" s="36">
        <f>0.23/1000</f>
        <v>2.3000000000000001E-4</v>
      </c>
      <c r="M66" s="2"/>
    </row>
    <row r="67" spans="1:13" ht="43.2" x14ac:dyDescent="0.3">
      <c r="A67" s="36" t="s">
        <v>271</v>
      </c>
      <c r="B67" s="36" t="s">
        <v>272</v>
      </c>
      <c r="C67" s="36">
        <f>0.327/1000</f>
        <v>3.2700000000000003E-4</v>
      </c>
      <c r="M67" s="2"/>
    </row>
    <row r="68" spans="1:13" x14ac:dyDescent="0.3">
      <c r="B68" s="36" t="s">
        <v>273</v>
      </c>
      <c r="C68" s="36">
        <f>0.331/1000</f>
        <v>3.3100000000000002E-4</v>
      </c>
      <c r="M68" s="2"/>
    </row>
    <row r="69" spans="1:13" x14ac:dyDescent="0.3">
      <c r="B69" s="36" t="s">
        <v>274</v>
      </c>
      <c r="C69" s="36">
        <f>0.331/1000</f>
        <v>3.3100000000000002E-4</v>
      </c>
      <c r="M69" s="2"/>
    </row>
    <row r="70" spans="1:13" ht="28.8" x14ac:dyDescent="0.3">
      <c r="A70" s="36" t="s">
        <v>276</v>
      </c>
      <c r="B70" s="36" t="s">
        <v>275</v>
      </c>
      <c r="C70" s="36">
        <f>0.307/1000</f>
        <v>3.0699999999999998E-4</v>
      </c>
      <c r="M70" s="2"/>
    </row>
    <row r="71" spans="1:13" x14ac:dyDescent="0.3">
      <c r="B71" s="36" t="s">
        <v>277</v>
      </c>
      <c r="C71" s="36">
        <f>0.308/1000</f>
        <v>3.0800000000000001E-4</v>
      </c>
      <c r="M71" s="2"/>
    </row>
    <row r="72" spans="1:13" x14ac:dyDescent="0.3">
      <c r="B72" s="36" t="s">
        <v>278</v>
      </c>
      <c r="C72" s="36">
        <f>0.313/1000</f>
        <v>3.1300000000000002E-4</v>
      </c>
      <c r="M72" s="2"/>
    </row>
    <row r="73" spans="1:13" ht="28.8" x14ac:dyDescent="0.3">
      <c r="A73" s="36" t="s">
        <v>280</v>
      </c>
      <c r="B73" s="36" t="s">
        <v>279</v>
      </c>
      <c r="C73" s="36">
        <f>0.322/1000</f>
        <v>3.2200000000000002E-4</v>
      </c>
      <c r="M73" s="2"/>
    </row>
    <row r="74" spans="1:13" ht="28.8" x14ac:dyDescent="0.3">
      <c r="A74" s="36" t="s">
        <v>281</v>
      </c>
      <c r="B74" s="36" t="s">
        <v>282</v>
      </c>
      <c r="C74" s="36">
        <f>0.227/1000</f>
        <v>2.2700000000000002E-4</v>
      </c>
      <c r="M74" s="2"/>
    </row>
    <row r="75" spans="1:13" x14ac:dyDescent="0.3">
      <c r="B75" s="36" t="s">
        <v>283</v>
      </c>
      <c r="C75" s="36">
        <f>0.244/1000</f>
        <v>2.4399999999999999E-4</v>
      </c>
      <c r="M75" s="2"/>
    </row>
    <row r="76" spans="1:13" ht="28.8" x14ac:dyDescent="0.3">
      <c r="A76" s="36" t="s">
        <v>284</v>
      </c>
      <c r="B76" s="36" t="s">
        <v>285</v>
      </c>
      <c r="C76" s="36">
        <f>0.27/1000</f>
        <v>2.7E-4</v>
      </c>
      <c r="M76" s="2"/>
    </row>
    <row r="77" spans="1:13" x14ac:dyDescent="0.3">
      <c r="C77" s="27"/>
      <c r="M77" s="2"/>
    </row>
    <row r="78" spans="1:13" ht="50.25" customHeight="1" x14ac:dyDescent="0.3">
      <c r="B78" s="8" t="s">
        <v>227</v>
      </c>
      <c r="M78" s="2"/>
    </row>
    <row r="79" spans="1:13" x14ac:dyDescent="0.3">
      <c r="B79" s="27"/>
      <c r="M79" s="2"/>
    </row>
    <row r="80" spans="1:13" x14ac:dyDescent="0.3">
      <c r="B80" s="27"/>
      <c r="M80" s="2"/>
    </row>
    <row r="81" spans="2:13" x14ac:dyDescent="0.3">
      <c r="B81" s="27"/>
      <c r="M81" s="2"/>
    </row>
    <row r="82" spans="2:13" x14ac:dyDescent="0.3">
      <c r="B82" s="27"/>
      <c r="M82" s="2"/>
    </row>
    <row r="83" spans="2:13" x14ac:dyDescent="0.3">
      <c r="B83" s="27"/>
      <c r="M83" s="2"/>
    </row>
    <row r="84" spans="2:13" x14ac:dyDescent="0.3">
      <c r="B84" s="27"/>
      <c r="M84" s="2"/>
    </row>
    <row r="85" spans="2:13" x14ac:dyDescent="0.3">
      <c r="B85" s="27"/>
      <c r="M85" s="2"/>
    </row>
    <row r="86" spans="2:13" x14ac:dyDescent="0.3">
      <c r="B86" s="27"/>
      <c r="M86" s="2"/>
    </row>
    <row r="87" spans="2:13" x14ac:dyDescent="0.3">
      <c r="B87" s="27"/>
      <c r="M87" s="2"/>
    </row>
    <row r="88" spans="2:13" x14ac:dyDescent="0.3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2" max="2" width="31" style="34" customWidth="1"/>
  </cols>
  <sheetData>
    <row r="2" spans="1:17" x14ac:dyDescent="0.3">
      <c r="A2" s="109" t="s">
        <v>332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1"/>
    </row>
    <row r="3" spans="1:17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8.8" x14ac:dyDescent="0.3">
      <c r="A4" t="s">
        <v>215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  <c r="Q4" s="2"/>
    </row>
    <row r="5" spans="1:17" x14ac:dyDescent="0.3">
      <c r="A5" s="13">
        <v>1</v>
      </c>
      <c r="B5" s="7" t="s">
        <v>201</v>
      </c>
      <c r="C5" s="22">
        <f>IF(Eligibilité_projet!B13="Hors climat Mediterranéen",LOOKUP(RECant_biom!$A$5,'(ne pas modifier) BDD_REF'!$A$244:$A$263,'(ne pas modifier) BDD_REF'!$B$244:$B$263),IF(Eligibilité_projet!B13="",0,LOOKUP(RECant_biom!$A$5,'(ne pas modifier) BDD_REF'!$A$244:$A$263,'(ne pas modifier) BDD_REF'!$C$244:$C$263)))</f>
        <v>2.7</v>
      </c>
      <c r="D5" s="22">
        <f>IF(Eligibilité_projet!C13="Hors climat Mediterranéen",LOOKUP(RECant_biom!$A$5,'(ne pas modifier) BDD_REF'!$A$244:$A$263,'(ne pas modifier) BDD_REF'!$B$244:$B$263),IF(Eligibilité_projet!C13="",0,LOOKUP(RECant_biom!$A$5,'(ne pas modifier) BDD_REF'!$A$244:$A$263,'(ne pas modifier) BDD_REF'!$C$244:$C$263)))</f>
        <v>2.7</v>
      </c>
      <c r="E5" s="22">
        <f>IF(Eligibilité_projet!D13="Hors climat Mediterranéen",LOOKUP(RECant_biom!$A$5,'(ne pas modifier) BDD_REF'!$A$244:$A$263,'(ne pas modifier) BDD_REF'!$B$244:$B$263),IF(Eligibilité_projet!D13="",0,LOOKUP(RECant_biom!$A$5,'(ne pas modifier) BDD_REF'!$A$244:$A$263,'(ne pas modifier) BDD_REF'!$C$244:$C$263)))</f>
        <v>2.7</v>
      </c>
      <c r="F5" s="22">
        <f>IF(Eligibilité_projet!E13="Hors climat Mediterranéen",LOOKUP(RECant_biom!$A$5,'(ne pas modifier) BDD_REF'!$A$244:$A$263,'(ne pas modifier) BDD_REF'!$B$244:$B$263),IF(Eligibilité_projet!E13="",0,LOOKUP(RECant_biom!$A$5,'(ne pas modifier) BDD_REF'!$A$244:$A$263,'(ne pas modifier) BDD_REF'!$C$244:$C$263)))</f>
        <v>0</v>
      </c>
      <c r="G5" s="22">
        <f>IF(Eligibilité_projet!F13="Hors climat Mediterranéen",LOOKUP(RECant_biom!$A$5,'(ne pas modifier) BDD_REF'!$A$244:$A$263,'(ne pas modifier) BDD_REF'!$B$244:$B$263),IF(Eligibilité_projet!F13="",0,LOOKUP(RECant_biom!$A$5,'(ne pas modifier) BDD_REF'!$A$244:$A$263,'(ne pas modifier) BDD_REF'!$C$244:$C$263)))</f>
        <v>0</v>
      </c>
      <c r="H5" s="22">
        <f>IF(Eligibilité_projet!G13="Hors climat Mediterranéen",LOOKUP(RECant_biom!$A$5,'(ne pas modifier) BDD_REF'!$A$244:$A$263,'(ne pas modifier) BDD_REF'!$B$244:$B$263),IF(Eligibilité_projet!G13="",0,LOOKUP(RECant_biom!$A$5,'(ne pas modifier) BDD_REF'!$A$244:$A$263,'(ne pas modifier) BDD_REF'!$C$244:$C$263)))</f>
        <v>0</v>
      </c>
      <c r="I5" s="22">
        <f>IF(Eligibilité_projet!H13="Hors climat Mediterranéen",LOOKUP(RECant_biom!$A$5,'(ne pas modifier) BDD_REF'!$A$244:$A$263,'(ne pas modifier) BDD_REF'!$B$244:$B$263),IF(Eligibilité_projet!H13="",0,LOOKUP(RECant_biom!$A$5,'(ne pas modifier) BDD_REF'!$A$244:$A$263,'(ne pas modifier) BDD_REF'!$C$244:$C$263)))</f>
        <v>0</v>
      </c>
      <c r="J5" s="22">
        <f>IF(Eligibilité_projet!I13="Hors climat Mediterranéen",LOOKUP(RECant_biom!$A$5,'(ne pas modifier) BDD_REF'!$A$244:$A$263,'(ne pas modifier) BDD_REF'!$B$244:$B$263),IF(Eligibilité_projet!I13="",0,LOOKUP(RECant_biom!$A$5,'(ne pas modifier) BDD_REF'!$A$244:$A$263,'(ne pas modifier) BDD_REF'!$C$244:$C$263)))</f>
        <v>0</v>
      </c>
      <c r="K5" s="22">
        <f>IF(Eligibilité_projet!J13="Hors climat Mediterranéen",LOOKUP(RECant_biom!$A$5,'(ne pas modifier) BDD_REF'!$A$244:$A$263,'(ne pas modifier) BDD_REF'!$B$244:$B$263),IF(Eligibilité_projet!J13="",0,LOOKUP(RECant_biom!$A$5,'(ne pas modifier) BDD_REF'!$A$244:$A$263,'(ne pas modifier) BDD_REF'!$C$244:$C$263)))</f>
        <v>0</v>
      </c>
      <c r="L5" s="22">
        <f>IF(Eligibilité_projet!K13="Hors climat Mediterranéen",LOOKUP(RECant_biom!$A$5,'(ne pas modifier) BDD_REF'!$A$244:$A$263,'(ne pas modifier) BDD_REF'!$B$244:$B$263),IF(Eligibilité_projet!K13="",0,LOOKUP(RECant_biom!$A$5,'(ne pas modifier) BDD_REF'!$A$244:$A$263,'(ne pas modifier) BDD_REF'!$C$244:$C$263)))</f>
        <v>0</v>
      </c>
      <c r="M5" s="22">
        <f t="shared" ref="M5:M28" si="0">SUM(C5:L5)</f>
        <v>8.1000000000000014</v>
      </c>
      <c r="N5" s="2"/>
      <c r="O5" s="2"/>
      <c r="P5" s="2"/>
      <c r="Q5" s="2"/>
    </row>
    <row r="6" spans="1:17" x14ac:dyDescent="0.3">
      <c r="A6" s="13">
        <v>2</v>
      </c>
      <c r="B6" s="7" t="s">
        <v>201</v>
      </c>
      <c r="C6" s="22">
        <f>IF(Eligibilité_projet!B13="Hors climat Mediterranéen",LOOKUP(RECant_biom!$A$6,'(ne pas modifier) BDD_REF'!$A$244:$A$263,'(ne pas modifier) BDD_REF'!$B$244:$B$263),IF(Eligibilité_projet!B13="",0,LOOKUP(RECant_biom!$A$6,'(ne pas modifier) BDD_REF'!$A$244:$A$263,'(ne pas modifier) BDD_REF'!$C$244:$C$263)))</f>
        <v>4.2</v>
      </c>
      <c r="D6" s="22">
        <f>IF(Eligibilité_projet!C13="Hors climat Mediterranéen",LOOKUP(RECant_biom!$A$6,'(ne pas modifier) BDD_REF'!$A$244:$A$263,'(ne pas modifier) BDD_REF'!$B$244:$B$263),IF(Eligibilité_projet!C13="",0,LOOKUP(RECant_biom!$A$6,'(ne pas modifier) BDD_REF'!$A$244:$A$263,'(ne pas modifier) BDD_REF'!$C$244:$C$263)))</f>
        <v>4.2</v>
      </c>
      <c r="E6" s="22">
        <f>IF(Eligibilité_projet!D13="Hors climat Mediterranéen",LOOKUP(RECant_biom!$A$6,'(ne pas modifier) BDD_REF'!$A$244:$A$263,'(ne pas modifier) BDD_REF'!$B$244:$B$263),IF(Eligibilité_projet!D13="",0,LOOKUP(RECant_biom!$A$6,'(ne pas modifier) BDD_REF'!$A$244:$A$263,'(ne pas modifier) BDD_REF'!$C$244:$C$263)))</f>
        <v>4.2</v>
      </c>
      <c r="F6" s="22">
        <f>IF(Eligibilité_projet!E13="Hors climat Mediterranéen",LOOKUP(RECant_biom!$A$6,'(ne pas modifier) BDD_REF'!$A$244:$A$263,'(ne pas modifier) BDD_REF'!$B$244:$B$263),IF(Eligibilité_projet!E13="",0,LOOKUP(RECant_biom!$A$6,'(ne pas modifier) BDD_REF'!$A$244:$A$263,'(ne pas modifier) BDD_REF'!$C$244:$C$263)))</f>
        <v>0</v>
      </c>
      <c r="G6" s="22">
        <f>IF(Eligibilité_projet!F13="Hors climat Mediterranéen",LOOKUP(RECant_biom!$A$6,'(ne pas modifier) BDD_REF'!$A$244:$A$263,'(ne pas modifier) BDD_REF'!$B$244:$B$263),IF(Eligibilité_projet!F13="",0,LOOKUP(RECant_biom!$A$6,'(ne pas modifier) BDD_REF'!$A$244:$A$263,'(ne pas modifier) BDD_REF'!$C$244:$C$263)))</f>
        <v>0</v>
      </c>
      <c r="H6" s="22">
        <f>IF(Eligibilité_projet!G13="Hors climat Mediterranéen",LOOKUP(RECant_biom!$A$6,'(ne pas modifier) BDD_REF'!$A$244:$A$263,'(ne pas modifier) BDD_REF'!$B$244:$B$263),IF(Eligibilité_projet!G13="",0,LOOKUP(RECant_biom!$A$6,'(ne pas modifier) BDD_REF'!$A$244:$A$263,'(ne pas modifier) BDD_REF'!$C$244:$C$263)))</f>
        <v>0</v>
      </c>
      <c r="I6" s="22">
        <f>IF(Eligibilité_projet!H13="Hors climat Mediterranéen",LOOKUP(RECant_biom!$A$6,'(ne pas modifier) BDD_REF'!$A$244:$A$263,'(ne pas modifier) BDD_REF'!$B$244:$B$263),IF(Eligibilité_projet!H13="",0,LOOKUP(RECant_biom!$A$6,'(ne pas modifier) BDD_REF'!$A$244:$A$263,'(ne pas modifier) BDD_REF'!$C$244:$C$263)))</f>
        <v>0</v>
      </c>
      <c r="J6" s="22">
        <f>IF(Eligibilité_projet!I13="Hors climat Mediterranéen",LOOKUP(RECant_biom!$A$6,'(ne pas modifier) BDD_REF'!$A$244:$A$263,'(ne pas modifier) BDD_REF'!$B$244:$B$263),IF(Eligibilité_projet!I13="",0,LOOKUP(RECant_biom!$A$6,'(ne pas modifier) BDD_REF'!$A$244:$A$263,'(ne pas modifier) BDD_REF'!$C$244:$C$263)))</f>
        <v>0</v>
      </c>
      <c r="K6" s="22">
        <f>IF(Eligibilité_projet!J13="Hors climat Mediterranéen",LOOKUP(RECant_biom!$A$6,'(ne pas modifier) BDD_REF'!$A$244:$A$263,'(ne pas modifier) BDD_REF'!$B$244:$B$263),IF(Eligibilité_projet!J13="",0,LOOKUP(RECant_biom!$A$6,'(ne pas modifier) BDD_REF'!$A$244:$A$263,'(ne pas modifier) BDD_REF'!$C$244:$C$263)))</f>
        <v>0</v>
      </c>
      <c r="L6" s="22">
        <f>IF(Eligibilité_projet!K13="Hors climat Mediterranéen",LOOKUP(RECant_biom!$A$6,'(ne pas modifier) BDD_REF'!$A$244:$A$263,'(ne pas modifier) BDD_REF'!$B$244:$B$263),IF(Eligibilité_projet!K13="",0,LOOKUP(RECant_biom!$A$6,'(ne pas modifier) BDD_REF'!$A$244:$A$263,'(ne pas modifier) BDD_REF'!$C$244:$C$263)))</f>
        <v>0</v>
      </c>
      <c r="M6" s="22">
        <f t="shared" si="0"/>
        <v>12.600000000000001</v>
      </c>
      <c r="N6" s="2"/>
      <c r="O6" s="2"/>
      <c r="P6" s="2"/>
      <c r="Q6" s="2"/>
    </row>
    <row r="7" spans="1:17" x14ac:dyDescent="0.3">
      <c r="A7" s="13">
        <v>3</v>
      </c>
      <c r="B7" s="7" t="s">
        <v>201</v>
      </c>
      <c r="C7" s="22">
        <f>IF(Eligibilité_projet!$B$13="Hors climat Mediterranéen",LOOKUP(RECant_biom!A7,'(ne pas modifier) BDD_REF'!$A$244:$A$263,'(ne pas modifier) BDD_REF'!$B$244:$B$263),IF(Eligibilité_projet!$B$13="",0,LOOKUP(RECant_biom!A7,'(ne pas modifier) BDD_REF'!$A$244:$A$263,'(ne pas modifier) BDD_REF'!$C$244:$C$263)))</f>
        <v>5.6</v>
      </c>
      <c r="D7" s="22">
        <f>IF(Eligibilité_projet!C13="Hors climat Mediterranéen",LOOKUP(RECant_biom!$A$7,'(ne pas modifier) BDD_REF'!$A$244:$A$263,'(ne pas modifier) BDD_REF'!$B$244:$B$263),IF(Eligibilité_projet!C13="",0,LOOKUP(RECant_biom!$A$7,'(ne pas modifier) BDD_REF'!$A$244:$A$263,'(ne pas modifier) BDD_REF'!$C$244:$C$263)))</f>
        <v>5.6</v>
      </c>
      <c r="E7" s="22">
        <f>IF(Eligibilité_projet!D13="Hors climat Mediterranéen",LOOKUP(RECant_biom!$A$7,'(ne pas modifier) BDD_REF'!$A$244:$A$263,'(ne pas modifier) BDD_REF'!$B$244:$B$263),IF(Eligibilité_projet!D13="",0,LOOKUP(RECant_biom!$A$7,'(ne pas modifier) BDD_REF'!$A$244:$A$263,'(ne pas modifier) BDD_REF'!$C$244:$C$263)))</f>
        <v>5.6</v>
      </c>
      <c r="F7" s="22">
        <f>IF(Eligibilité_projet!E13="Hors climat Mediterranéen",LOOKUP(RECant_biom!$A$7,'(ne pas modifier) BDD_REF'!$A$244:$A$263,'(ne pas modifier) BDD_REF'!$B$244:$B$263),IF(Eligibilité_projet!E13="",0,LOOKUP(RECant_biom!$A$7,'(ne pas modifier) BDD_REF'!$A$244:$A$263,'(ne pas modifier) BDD_REF'!$C$244:$C$263)))</f>
        <v>0</v>
      </c>
      <c r="G7" s="22">
        <f>IF(Eligibilité_projet!F13="Hors climat Mediterranéen",LOOKUP(RECant_biom!$A$7,'(ne pas modifier) BDD_REF'!$A$244:$A$263,'(ne pas modifier) BDD_REF'!$B$244:$B$263),IF(Eligibilité_projet!F13="",0,LOOKUP(RECant_biom!$A$7,'(ne pas modifier) BDD_REF'!$A$244:$A$263,'(ne pas modifier) BDD_REF'!$C$244:$C$263)))</f>
        <v>0</v>
      </c>
      <c r="H7" s="22">
        <f>IF(Eligibilité_projet!G13="Hors climat Mediterranéen",LOOKUP(RECant_biom!$A$7,'(ne pas modifier) BDD_REF'!$A$244:$A$263,'(ne pas modifier) BDD_REF'!$B$244:$B$263),IF(Eligibilité_projet!G13="",0,LOOKUP(RECant_biom!$A$7,'(ne pas modifier) BDD_REF'!$A$244:$A$263,'(ne pas modifier) BDD_REF'!$C$244:$C$263)))</f>
        <v>0</v>
      </c>
      <c r="I7" s="22">
        <f>IF(Eligibilité_projet!H13="Hors climat Mediterranéen",LOOKUP(RECant_biom!$A$7,'(ne pas modifier) BDD_REF'!$A$244:$A$263,'(ne pas modifier) BDD_REF'!$B$244:$B$263),IF(Eligibilité_projet!H13="",0,LOOKUP(RECant_biom!$A$7,'(ne pas modifier) BDD_REF'!$A$244:$A$263,'(ne pas modifier) BDD_REF'!$C$244:$C$263)))</f>
        <v>0</v>
      </c>
      <c r="J7" s="22">
        <f>IF(Eligibilité_projet!I13="Hors climat Mediterranéen",LOOKUP(RECant_biom!$A$7,'(ne pas modifier) BDD_REF'!$A$244:$A$263,'(ne pas modifier) BDD_REF'!$B$244:$B$263),IF(Eligibilité_projet!I13="",0,LOOKUP(RECant_biom!$A$7,'(ne pas modifier) BDD_REF'!$A$244:$A$263,'(ne pas modifier) BDD_REF'!$C$244:$C$263)))</f>
        <v>0</v>
      </c>
      <c r="K7" s="22">
        <f>IF(Eligibilité_projet!J13="Hors climat Mediterranéen",LOOKUP(RECant_biom!$A$7,'(ne pas modifier) BDD_REF'!$A$244:$A$263,'(ne pas modifier) BDD_REF'!$B$244:$B$263),IF(Eligibilité_projet!J13="",0,LOOKUP(RECant_biom!$A$7,'(ne pas modifier) BDD_REF'!$A$244:$A$263,'(ne pas modifier) BDD_REF'!$C$244:$C$263)))</f>
        <v>0</v>
      </c>
      <c r="L7" s="22">
        <f>IF(Eligibilité_projet!K13="Hors climat Mediterranéen",LOOKUP(RECant_biom!$A$7,'(ne pas modifier) BDD_REF'!$A$244:$A$263,'(ne pas modifier) BDD_REF'!$B$244:$B$263),IF(Eligibilité_projet!K13="",0,LOOKUP(RECant_biom!$A$7,'(ne pas modifier) BDD_REF'!$A$244:$A$263,'(ne pas modifier) BDD_REF'!$C$244:$C$263)))</f>
        <v>0</v>
      </c>
      <c r="M7" s="22">
        <f t="shared" si="0"/>
        <v>16.799999999999997</v>
      </c>
      <c r="N7" s="2"/>
      <c r="O7" s="2"/>
      <c r="P7" s="2"/>
      <c r="Q7" s="2"/>
    </row>
    <row r="8" spans="1:17" x14ac:dyDescent="0.3">
      <c r="A8" s="13">
        <v>4</v>
      </c>
      <c r="B8" s="7" t="s">
        <v>201</v>
      </c>
      <c r="C8" s="22">
        <f>IF(Eligibilité_projet!B13="Hors climat Mediterranéen",LOOKUP(RECant_biom!$A$8,'(ne pas modifier) BDD_REF'!$A$244:$A$263,'(ne pas modifier) BDD_REF'!$B$244:$B$263),IF(Eligibilité_projet!B13="",0,LOOKUP(RECant_biom!$A$8,'(ne pas modifier) BDD_REF'!$A$244:$A$263,'(ne pas modifier) BDD_REF'!$C$244:$C$263)))</f>
        <v>7.1</v>
      </c>
      <c r="D8" s="22">
        <f>IF(Eligibilité_projet!C13="Hors climat Mediterranéen",LOOKUP(RECant_biom!$A$8,'(ne pas modifier) BDD_REF'!$A$244:$A$263,'(ne pas modifier) BDD_REF'!$B$244:$B$263),IF(Eligibilité_projet!C13="",0,LOOKUP(RECant_biom!$A$8,'(ne pas modifier) BDD_REF'!$A$244:$A$263,'(ne pas modifier) BDD_REF'!$C$244:$C$263)))</f>
        <v>7.1</v>
      </c>
      <c r="E8" s="22">
        <f>IF(Eligibilité_projet!D13="Hors climat Mediterranéen",LOOKUP(RECant_biom!$A$8,'(ne pas modifier) BDD_REF'!$A$244:$A$263,'(ne pas modifier) BDD_REF'!$B$244:$B$263),IF(Eligibilité_projet!D13="",0,LOOKUP(RECant_biom!$A$8,'(ne pas modifier) BDD_REF'!$A$244:$A$263,'(ne pas modifier) BDD_REF'!$C$244:$C$263)))</f>
        <v>7.1</v>
      </c>
      <c r="F8" s="22">
        <f>IF(Eligibilité_projet!E13="Hors climat Mediterranéen",LOOKUP(RECant_biom!$A$8,'(ne pas modifier) BDD_REF'!$A$244:$A$263,'(ne pas modifier) BDD_REF'!$B$244:$B$263),IF(Eligibilité_projet!E13="",0,LOOKUP(RECant_biom!$A$8,'(ne pas modifier) BDD_REF'!$A$244:$A$263,'(ne pas modifier) BDD_REF'!$C$244:$C$263)))</f>
        <v>0</v>
      </c>
      <c r="G8" s="22">
        <f>IF(Eligibilité_projet!F13="Hors climat Mediterranéen",LOOKUP(RECant_biom!$A$8,'(ne pas modifier) BDD_REF'!$A$244:$A$263,'(ne pas modifier) BDD_REF'!$B$244:$B$263),IF(Eligibilité_projet!F13="",0,LOOKUP(RECant_biom!$A$8,'(ne pas modifier) BDD_REF'!$A$244:$A$263,'(ne pas modifier) BDD_REF'!$C$244:$C$263)))</f>
        <v>0</v>
      </c>
      <c r="H8" s="22">
        <f>IF(Eligibilité_projet!G13="Hors climat Mediterranéen",LOOKUP(RECant_biom!$A$8,'(ne pas modifier) BDD_REF'!$A$244:$A$263,'(ne pas modifier) BDD_REF'!$B$244:$B$263),IF(Eligibilité_projet!G13="",0,LOOKUP(RECant_biom!$A$8,'(ne pas modifier) BDD_REF'!$A$244:$A$263,'(ne pas modifier) BDD_REF'!$C$244:$C$263)))</f>
        <v>0</v>
      </c>
      <c r="I8" s="22">
        <f>IF(Eligibilité_projet!H13="Hors climat Mediterranéen",LOOKUP(RECant_biom!$A$8,'(ne pas modifier) BDD_REF'!$A$244:$A$263,'(ne pas modifier) BDD_REF'!$B$244:$B$263),IF(Eligibilité_projet!H13="",0,LOOKUP(RECant_biom!$A$8,'(ne pas modifier) BDD_REF'!$A$244:$A$263,'(ne pas modifier) BDD_REF'!$C$244:$C$263)))</f>
        <v>0</v>
      </c>
      <c r="J8" s="22">
        <f>IF(Eligibilité_projet!I13="Hors climat Mediterranéen",LOOKUP(RECant_biom!$A$8,'(ne pas modifier) BDD_REF'!$A$244:$A$263,'(ne pas modifier) BDD_REF'!$B$244:$B$263),IF(Eligibilité_projet!I13="",0,LOOKUP(RECant_biom!$A$8,'(ne pas modifier) BDD_REF'!$A$244:$A$263,'(ne pas modifier) BDD_REF'!$C$244:$C$263)))</f>
        <v>0</v>
      </c>
      <c r="K8" s="22">
        <f>IF(Eligibilité_projet!J13="Hors climat Mediterranéen",LOOKUP(RECant_biom!$A$8,'(ne pas modifier) BDD_REF'!$A$244:$A$263,'(ne pas modifier) BDD_REF'!$B$244:$B$263),IF(Eligibilité_projet!J13="",0,LOOKUP(RECant_biom!$A$8,'(ne pas modifier) BDD_REF'!$A$244:$A$263,'(ne pas modifier) BDD_REF'!$C$244:$C$263)))</f>
        <v>0</v>
      </c>
      <c r="L8" s="22">
        <f>IF(Eligibilité_projet!K13="Hors climat Mediterranéen",LOOKUP(RECant_biom!$A$8,'(ne pas modifier) BDD_REF'!$A$244:$A$263,'(ne pas modifier) BDD_REF'!$B$244:$B$263),IF(Eligibilité_projet!K13="",0,LOOKUP(RECant_biom!$A$8,'(ne pas modifier) BDD_REF'!$A$244:$A$263,'(ne pas modifier) BDD_REF'!$C$244:$C$263)))</f>
        <v>0</v>
      </c>
      <c r="M8" s="22">
        <f t="shared" si="0"/>
        <v>21.299999999999997</v>
      </c>
      <c r="N8" s="2"/>
      <c r="O8" s="2"/>
      <c r="P8" s="2"/>
      <c r="Q8" s="2"/>
    </row>
    <row r="9" spans="1:17" x14ac:dyDescent="0.3">
      <c r="A9" s="13">
        <v>5</v>
      </c>
      <c r="B9" s="7" t="s">
        <v>201</v>
      </c>
      <c r="C9" s="22">
        <f>IF(Eligibilité_projet!B13="Hors climat Mediterranéen",LOOKUP(RECant_biom!$A$9,'(ne pas modifier) BDD_REF'!$A$244:$A$263,'(ne pas modifier) BDD_REF'!$B$244:$B$263),IF(Eligibilité_projet!B13="",0,LOOKUP(RECant_biom!$A$9,'(ne pas modifier) BDD_REF'!$A$244:$A$263,'(ne pas modifier) BDD_REF'!$C$244:$C$263)))</f>
        <v>7.4</v>
      </c>
      <c r="D9" s="22">
        <f>IF(Eligibilité_projet!C13="Hors climat Mediterranéen",LOOKUP(RECant_biom!$A$9,'(ne pas modifier) BDD_REF'!$A$244:$A$263,'(ne pas modifier) BDD_REF'!$B$244:$B$263),IF(Eligibilité_projet!C13="",0,LOOKUP(RECant_biom!$A$9,'(ne pas modifier) BDD_REF'!$A$244:$A$263,'(ne pas modifier) BDD_REF'!$C$244:$C$263)))</f>
        <v>7.4</v>
      </c>
      <c r="E9" s="22">
        <f>IF(Eligibilité_projet!D13="Hors climat Mediterranéen",LOOKUP(RECant_biom!$A$9,'(ne pas modifier) BDD_REF'!$A$244:$A$263,'(ne pas modifier) BDD_REF'!$B$244:$B$263),IF(Eligibilité_projet!D13="",0,LOOKUP(RECant_biom!$A$9,'(ne pas modifier) BDD_REF'!$A$244:$A$263,'(ne pas modifier) BDD_REF'!$C$244:$C$263)))</f>
        <v>7.4</v>
      </c>
      <c r="F9" s="22">
        <f>IF(Eligibilité_projet!E13="Hors climat Mediterranéen",LOOKUP(RECant_biom!$A$9,'(ne pas modifier) BDD_REF'!$A$244:$A$263,'(ne pas modifier) BDD_REF'!$B$244:$B$263),IF(Eligibilité_projet!E13="",0,LOOKUP(RECant_biom!$A$9,'(ne pas modifier) BDD_REF'!$A$244:$A$263,'(ne pas modifier) BDD_REF'!$C$244:$C$263)))</f>
        <v>0</v>
      </c>
      <c r="G9" s="22">
        <f>IF(Eligibilité_projet!F13="Hors climat Mediterranéen",LOOKUP(RECant_biom!$A$9,'(ne pas modifier) BDD_REF'!$A$244:$A$263,'(ne pas modifier) BDD_REF'!$B$244:$B$263),IF(Eligibilité_projet!F13="",0,LOOKUP(RECant_biom!$A$9,'(ne pas modifier) BDD_REF'!$A$244:$A$263,'(ne pas modifier) BDD_REF'!$C$244:$C$263)))</f>
        <v>0</v>
      </c>
      <c r="H9" s="22">
        <f>IF(Eligibilité_projet!G13="Hors climat Mediterranéen",LOOKUP(RECant_biom!$A$9,'(ne pas modifier) BDD_REF'!$A$244:$A$263,'(ne pas modifier) BDD_REF'!$B$244:$B$263),IF(Eligibilité_projet!G13="",0,LOOKUP(RECant_biom!$A$9,'(ne pas modifier) BDD_REF'!$A$244:$A$263,'(ne pas modifier) BDD_REF'!$C$244:$C$263)))</f>
        <v>0</v>
      </c>
      <c r="I9" s="22">
        <f>IF(Eligibilité_projet!H13="Hors climat Mediterranéen",LOOKUP(RECant_biom!$A$9,'(ne pas modifier) BDD_REF'!$A$244:$A$263,'(ne pas modifier) BDD_REF'!$B$244:$B$263),IF(Eligibilité_projet!H13="",0,LOOKUP(RECant_biom!$A$9,'(ne pas modifier) BDD_REF'!$A$244:$A$263,'(ne pas modifier) BDD_REF'!$C$244:$C$263)))</f>
        <v>0</v>
      </c>
      <c r="J9" s="22">
        <f>IF(Eligibilité_projet!I13="Hors climat Mediterranéen",LOOKUP(RECant_biom!$A$9,'(ne pas modifier) BDD_REF'!$A$244:$A$263,'(ne pas modifier) BDD_REF'!$B$244:$B$263),IF(Eligibilité_projet!I13="",0,LOOKUP(RECant_biom!$A$9,'(ne pas modifier) BDD_REF'!$A$244:$A$263,'(ne pas modifier) BDD_REF'!$C$244:$C$263)))</f>
        <v>0</v>
      </c>
      <c r="K9" s="22">
        <f>IF(Eligibilité_projet!J13="Hors climat Mediterranéen",LOOKUP(RECant_biom!$A$9,'(ne pas modifier) BDD_REF'!$A$244:$A$263,'(ne pas modifier) BDD_REF'!$B$244:$B$263),IF(Eligibilité_projet!J13="",0,LOOKUP(RECant_biom!$A$9,'(ne pas modifier) BDD_REF'!$A$244:$A$263,'(ne pas modifier) BDD_REF'!$C$244:$C$263)))</f>
        <v>0</v>
      </c>
      <c r="L9" s="22">
        <f>IF(Eligibilité_projet!K13="Hors climat Mediterranéen",LOOKUP(RECant_biom!$A$9,'(ne pas modifier) BDD_REF'!$A$244:$A$263,'(ne pas modifier) BDD_REF'!$B$244:$B$263),IF(Eligibilité_projet!K13="",0,LOOKUP(RECant_biom!$A$9,'(ne pas modifier) BDD_REF'!$A$244:$A$263,'(ne pas modifier) BDD_REF'!$C$244:$C$263)))</f>
        <v>0</v>
      </c>
      <c r="M9" s="22">
        <f t="shared" si="0"/>
        <v>22.200000000000003</v>
      </c>
      <c r="N9" s="2"/>
      <c r="O9" s="2"/>
      <c r="P9" s="2"/>
      <c r="Q9" s="2"/>
    </row>
    <row r="10" spans="1:17" x14ac:dyDescent="0.3">
      <c r="A10" s="13">
        <v>6</v>
      </c>
      <c r="B10" s="7" t="s">
        <v>201</v>
      </c>
      <c r="C10" s="22">
        <f>IF(Eligibilité_projet!B13="Hors climat Mediterranéen",LOOKUP(RECant_biom!$A$10,'(ne pas modifier) BDD_REF'!$A$244:$A$263,'(ne pas modifier) BDD_REF'!$B$244:$B$263),IF(Eligibilité_projet!B13="",0,LOOKUP(RECant_biom!$A$10,'(ne pas modifier) BDD_REF'!$A$244:$A$263,'(ne pas modifier) BDD_REF'!$C$244:$C$263)))</f>
        <v>8.6</v>
      </c>
      <c r="D10" s="22">
        <f>IF(Eligibilité_projet!C13="Hors climat Mediterranéen",LOOKUP(RECant_biom!$A$10,'(ne pas modifier) BDD_REF'!$A$244:$A$263,'(ne pas modifier) BDD_REF'!$B$244:$B$263),IF(Eligibilité_projet!C13="",0,LOOKUP(RECant_biom!$A$10,'(ne pas modifier) BDD_REF'!$A$244:$A$263,'(ne pas modifier) BDD_REF'!$C$244:$C$263)))</f>
        <v>8.6</v>
      </c>
      <c r="E10" s="22">
        <f>IF(Eligibilité_projet!D13="Hors climat Mediterranéen",LOOKUP(RECant_biom!$A$10,'(ne pas modifier) BDD_REF'!$A$244:$A$263,'(ne pas modifier) BDD_REF'!$B$244:$B$263),IF(Eligibilité_projet!D13="",0,LOOKUP(RECant_biom!$A$10,'(ne pas modifier) BDD_REF'!$A$244:$A$263,'(ne pas modifier) BDD_REF'!$C$244:$C$263)))</f>
        <v>8.6</v>
      </c>
      <c r="F10" s="22">
        <f>IF(Eligibilité_projet!E13="Hors climat Mediterranéen",LOOKUP(RECant_biom!$A$10,'(ne pas modifier) BDD_REF'!$A$244:$A$263,'(ne pas modifier) BDD_REF'!$B$244:$B$263),IF(Eligibilité_projet!E13="",0,LOOKUP(RECant_biom!$A$10,'(ne pas modifier) BDD_REF'!$A$244:$A$263,'(ne pas modifier) BDD_REF'!$C$244:$C$263)))</f>
        <v>0</v>
      </c>
      <c r="G10" s="22">
        <f>IF(Eligibilité_projet!F13="Hors climat Mediterranéen",LOOKUP(RECant_biom!$A$10,'(ne pas modifier) BDD_REF'!$A$244:$A$263,'(ne pas modifier) BDD_REF'!$B$244:$B$263),IF(Eligibilité_projet!F13="",0,LOOKUP(RECant_biom!$A$10,'(ne pas modifier) BDD_REF'!$A$244:$A$263,'(ne pas modifier) BDD_REF'!$C$244:$C$263)))</f>
        <v>0</v>
      </c>
      <c r="H10" s="22">
        <f>IF(Eligibilité_projet!G13="Hors climat Mediterranéen",LOOKUP(RECant_biom!$A$10,'(ne pas modifier) BDD_REF'!$A$244:$A$263,'(ne pas modifier) BDD_REF'!$B$244:$B$263),IF(Eligibilité_projet!G13="",0,LOOKUP(RECant_biom!$A$10,'(ne pas modifier) BDD_REF'!$A$244:$A$263,'(ne pas modifier) BDD_REF'!$C$244:$C$263)))</f>
        <v>0</v>
      </c>
      <c r="I10" s="22">
        <f>IF(Eligibilité_projet!H13="Hors climat Mediterranéen",LOOKUP(RECant_biom!$A$10,'(ne pas modifier) BDD_REF'!$A$244:$A$263,'(ne pas modifier) BDD_REF'!$B$244:$B$263),IF(Eligibilité_projet!H13="",0,LOOKUP(RECant_biom!$A$10,'(ne pas modifier) BDD_REF'!$A$244:$A$263,'(ne pas modifier) BDD_REF'!$C$244:$C$263)))</f>
        <v>0</v>
      </c>
      <c r="J10" s="22">
        <f>IF(Eligibilité_projet!I13="Hors climat Mediterranéen",LOOKUP(RECant_biom!$A$10,'(ne pas modifier) BDD_REF'!$A$244:$A$263,'(ne pas modifier) BDD_REF'!$B$244:$B$263),IF(Eligibilité_projet!I13="",0,LOOKUP(RECant_biom!$A$10,'(ne pas modifier) BDD_REF'!$A$244:$A$263,'(ne pas modifier) BDD_REF'!$C$244:$C$263)))</f>
        <v>0</v>
      </c>
      <c r="K10" s="22">
        <f>IF(Eligibilité_projet!J13="Hors climat Mediterranéen",LOOKUP(RECant_biom!$A$10,'(ne pas modifier) BDD_REF'!$A$244:$A$263,'(ne pas modifier) BDD_REF'!$B$244:$B$263),IF(Eligibilité_projet!J13="",0,LOOKUP(RECant_biom!$A$10,'(ne pas modifier) BDD_REF'!$A$244:$A$263,'(ne pas modifier) BDD_REF'!$C$244:$C$263)))</f>
        <v>0</v>
      </c>
      <c r="L10" s="22">
        <f>IF(Eligibilité_projet!K13="Hors climat Mediterranéen",LOOKUP(RECant_biom!$A$10,'(ne pas modifier) BDD_REF'!$A$244:$A$263,'(ne pas modifier) BDD_REF'!$B$244:$B$263),IF(Eligibilité_projet!K13="",0,LOOKUP(RECant_biom!$A$10,'(ne pas modifier) BDD_REF'!$A$244:$A$263,'(ne pas modifier) BDD_REF'!$C$244:$C$263)))</f>
        <v>0</v>
      </c>
      <c r="M10" s="22">
        <f t="shared" si="0"/>
        <v>25.799999999999997</v>
      </c>
      <c r="N10" s="2"/>
      <c r="O10" s="2"/>
      <c r="P10" s="2"/>
      <c r="Q10" s="2"/>
    </row>
    <row r="11" spans="1:17" x14ac:dyDescent="0.3">
      <c r="A11" s="13">
        <v>7</v>
      </c>
      <c r="B11" s="7" t="s">
        <v>201</v>
      </c>
      <c r="C11" s="22">
        <f>IF(Eligibilité_projet!B13="Hors climat Mediterranéen",LOOKUP(RECant_biom!$A$11,'(ne pas modifier) BDD_REF'!$A$244:$A$263,'(ne pas modifier) BDD_REF'!$B$244:$B$263),IF(Eligibilité_projet!B13="",0,LOOKUP(RECant_biom!$A$11,'(ne pas modifier) BDD_REF'!$A$244:$A$263,'(ne pas modifier) BDD_REF'!$C$244:$C$263)))</f>
        <v>9.8000000000000007</v>
      </c>
      <c r="D11" s="22">
        <f>IF(Eligibilité_projet!C13="Hors climat Mediterranéen",LOOKUP(RECant_biom!$A$11,'(ne pas modifier) BDD_REF'!$A$244:$A$263,'(ne pas modifier) BDD_REF'!$B$244:$B$263),IF(Eligibilité_projet!C13="",0,LOOKUP(RECant_biom!$A$11,'(ne pas modifier) BDD_REF'!$A$244:$A$263,'(ne pas modifier) BDD_REF'!$C$244:$C$263)))</f>
        <v>9.8000000000000007</v>
      </c>
      <c r="E11" s="22">
        <f>IF(Eligibilité_projet!D13="Hors climat Mediterranéen",LOOKUP(RECant_biom!$A$11,'(ne pas modifier) BDD_REF'!$A$244:$A$263,'(ne pas modifier) BDD_REF'!$B$244:$B$263),IF(Eligibilité_projet!D13="",0,LOOKUP(RECant_biom!$A$11,'(ne pas modifier) BDD_REF'!$A$244:$A$263,'(ne pas modifier) BDD_REF'!$C$244:$C$263)))</f>
        <v>9.8000000000000007</v>
      </c>
      <c r="F11" s="22">
        <f>IF(Eligibilité_projet!E13="Hors climat Mediterranéen",LOOKUP(RECant_biom!$A$11,'(ne pas modifier) BDD_REF'!$A$244:$A$263,'(ne pas modifier) BDD_REF'!$B$244:$B$263),IF(Eligibilité_projet!E13="",0,LOOKUP(RECant_biom!$A$11,'(ne pas modifier) BDD_REF'!$A$244:$A$263,'(ne pas modifier) BDD_REF'!$C$244:$C$263)))</f>
        <v>0</v>
      </c>
      <c r="G11" s="22">
        <f>IF(Eligibilité_projet!F13="Hors climat Mediterranéen",LOOKUP(RECant_biom!$A$11,'(ne pas modifier) BDD_REF'!$A$244:$A$263,'(ne pas modifier) BDD_REF'!$B$244:$B$263),IF(Eligibilité_projet!F13="",0,LOOKUP(RECant_biom!$A$11,'(ne pas modifier) BDD_REF'!$A$244:$A$263,'(ne pas modifier) BDD_REF'!$C$244:$C$263)))</f>
        <v>0</v>
      </c>
      <c r="H11" s="22">
        <f>IF(Eligibilité_projet!G13="Hors climat Mediterranéen",LOOKUP(RECant_biom!$A$11,'(ne pas modifier) BDD_REF'!$A$244:$A$263,'(ne pas modifier) BDD_REF'!$B$244:$B$263),IF(Eligibilité_projet!G13="",0,LOOKUP(RECant_biom!$A$11,'(ne pas modifier) BDD_REF'!$A$244:$A$263,'(ne pas modifier) BDD_REF'!$C$244:$C$263)))</f>
        <v>0</v>
      </c>
      <c r="I11" s="22">
        <f>IF(Eligibilité_projet!H13="Hors climat Mediterranéen",LOOKUP(RECant_biom!$A$11,'(ne pas modifier) BDD_REF'!$A$244:$A$263,'(ne pas modifier) BDD_REF'!$B$244:$B$263),IF(Eligibilité_projet!H13="",0,LOOKUP(RECant_biom!$A$11,'(ne pas modifier) BDD_REF'!$A$244:$A$263,'(ne pas modifier) BDD_REF'!$C$244:$C$263)))</f>
        <v>0</v>
      </c>
      <c r="J11" s="22">
        <f>IF(Eligibilité_projet!I13="Hors climat Mediterranéen",LOOKUP(RECant_biom!$A$11,'(ne pas modifier) BDD_REF'!$A$244:$A$263,'(ne pas modifier) BDD_REF'!$B$244:$B$263),IF(Eligibilité_projet!I13="",0,LOOKUP(RECant_biom!$A$11,'(ne pas modifier) BDD_REF'!$A$244:$A$263,'(ne pas modifier) BDD_REF'!$C$244:$C$263)))</f>
        <v>0</v>
      </c>
      <c r="K11" s="22">
        <f>IF(Eligibilité_projet!J13="Hors climat Mediterranéen",LOOKUP(RECant_biom!$A$11,'(ne pas modifier) BDD_REF'!$A$244:$A$263,'(ne pas modifier) BDD_REF'!$B$244:$B$263),IF(Eligibilité_projet!J13="",0,LOOKUP(RECant_biom!$A$11,'(ne pas modifier) BDD_REF'!$A$244:$A$263,'(ne pas modifier) BDD_REF'!$C$244:$C$263)))</f>
        <v>0</v>
      </c>
      <c r="L11" s="22">
        <f>IF(Eligibilité_projet!K13="Hors climat Mediterranéen",LOOKUP(RECant_biom!$A$11,'(ne pas modifier) BDD_REF'!$A$244:$A$263,'(ne pas modifier) BDD_REF'!$B$244:$B$263),IF(Eligibilité_projet!K13="",0,LOOKUP(RECant_biom!$A$11,'(ne pas modifier) BDD_REF'!$A$244:$A$263,'(ne pas modifier) BDD_REF'!$C$244:$C$263)))</f>
        <v>0</v>
      </c>
      <c r="M11" s="22">
        <f t="shared" si="0"/>
        <v>29.400000000000002</v>
      </c>
      <c r="N11" s="2"/>
      <c r="O11" s="2"/>
      <c r="P11" s="2"/>
      <c r="Q11" s="2"/>
    </row>
    <row r="12" spans="1:17" x14ac:dyDescent="0.3">
      <c r="A12" s="13">
        <v>8</v>
      </c>
      <c r="B12" s="7" t="s">
        <v>201</v>
      </c>
      <c r="C12" s="22">
        <f>IF(Eligibilité_projet!B13="Hors climat Mediterranéen",LOOKUP(RECant_biom!$A$12,'(ne pas modifier) BDD_REF'!$A$244:$A$263,'(ne pas modifier) BDD_REF'!$B$244:$B$263),IF(Eligibilité_projet!B13="",0,LOOKUP(RECant_biom!$A$12,'(ne pas modifier) BDD_REF'!$A$244:$A$263,'(ne pas modifier) BDD_REF'!$C$244:$C$263)))</f>
        <v>11.1</v>
      </c>
      <c r="D12" s="22">
        <f>IF(Eligibilité_projet!C13="Hors climat Mediterranéen",LOOKUP(RECant_biom!$A$12,'(ne pas modifier) BDD_REF'!$A$244:$A$263,'(ne pas modifier) BDD_REF'!$B$244:$B$263),IF(Eligibilité_projet!C13="",0,LOOKUP(RECant_biom!$A$12,'(ne pas modifier) BDD_REF'!$A$244:$A$263,'(ne pas modifier) BDD_REF'!$C$244:$C$263)))</f>
        <v>11.1</v>
      </c>
      <c r="E12" s="22">
        <f>IF(Eligibilité_projet!D13="Hors climat Mediterranéen",LOOKUP(RECant_biom!$A$12,'(ne pas modifier) BDD_REF'!$A$244:$A$263,'(ne pas modifier) BDD_REF'!$B$244:$B$263),IF(Eligibilité_projet!D13="",0,LOOKUP(RECant_biom!$A$12,'(ne pas modifier) BDD_REF'!$A$244:$A$263,'(ne pas modifier) BDD_REF'!$C$244:$C$263)))</f>
        <v>11.1</v>
      </c>
      <c r="F12" s="22">
        <f>IF(Eligibilité_projet!E13="Hors climat Mediterranéen",LOOKUP(RECant_biom!$A$12,'(ne pas modifier) BDD_REF'!$A$244:$A$263,'(ne pas modifier) BDD_REF'!$B$244:$B$263),IF(Eligibilité_projet!E13="",0,LOOKUP(RECant_biom!$A$12,'(ne pas modifier) BDD_REF'!$A$244:$A$263,'(ne pas modifier) BDD_REF'!$C$244:$C$263)))</f>
        <v>0</v>
      </c>
      <c r="G12" s="22">
        <f>IF(Eligibilité_projet!F13="Hors climat Mediterranéen",LOOKUP(RECant_biom!$A$12,'(ne pas modifier) BDD_REF'!$A$244:$A$263,'(ne pas modifier) BDD_REF'!$B$244:$B$263),IF(Eligibilité_projet!F13="",0,LOOKUP(RECant_biom!$A$12,'(ne pas modifier) BDD_REF'!$A$244:$A$263,'(ne pas modifier) BDD_REF'!$C$244:$C$263)))</f>
        <v>0</v>
      </c>
      <c r="H12" s="22">
        <f>IF(Eligibilité_projet!G13="Hors climat Mediterranéen",LOOKUP(RECant_biom!$A$12,'(ne pas modifier) BDD_REF'!$A$244:$A$263,'(ne pas modifier) BDD_REF'!$B$244:$B$263),IF(Eligibilité_projet!G13="",0,LOOKUP(RECant_biom!$A$12,'(ne pas modifier) BDD_REF'!$A$244:$A$263,'(ne pas modifier) BDD_REF'!$C$244:$C$263)))</f>
        <v>0</v>
      </c>
      <c r="I12" s="22">
        <f>IF(Eligibilité_projet!H13="Hors climat Mediterranéen",LOOKUP(RECant_biom!$A$12,'(ne pas modifier) BDD_REF'!$A$244:$A$263,'(ne pas modifier) BDD_REF'!$B$244:$B$263),IF(Eligibilité_projet!H13="",0,LOOKUP(RECant_biom!$A$12,'(ne pas modifier) BDD_REF'!$A$244:$A$263,'(ne pas modifier) BDD_REF'!$C$244:$C$263)))</f>
        <v>0</v>
      </c>
      <c r="J12" s="22">
        <f>IF(Eligibilité_projet!I13="Hors climat Mediterranéen",LOOKUP(RECant_biom!$A$12,'(ne pas modifier) BDD_REF'!$A$244:$A$263,'(ne pas modifier) BDD_REF'!$B$244:$B$263),IF(Eligibilité_projet!I13="",0,LOOKUP(RECant_biom!$A$12,'(ne pas modifier) BDD_REF'!$A$244:$A$263,'(ne pas modifier) BDD_REF'!$C$244:$C$263)))</f>
        <v>0</v>
      </c>
      <c r="K12" s="22">
        <f>IF(Eligibilité_projet!J13="Hors climat Mediterranéen",LOOKUP(RECant_biom!$A$12,'(ne pas modifier) BDD_REF'!$A$244:$A$263,'(ne pas modifier) BDD_REF'!$B$244:$B$263),IF(Eligibilité_projet!J13="",0,LOOKUP(RECant_biom!$A$12,'(ne pas modifier) BDD_REF'!$A$244:$A$263,'(ne pas modifier) BDD_REF'!$C$244:$C$263)))</f>
        <v>0</v>
      </c>
      <c r="L12" s="22">
        <f>IF(Eligibilité_projet!K13="Hors climat Mediterranéen",LOOKUP(RECant_biom!$A$12,'(ne pas modifier) BDD_REF'!$A$244:$A$263,'(ne pas modifier) BDD_REF'!$B$244:$B$263),IF(Eligibilité_projet!K13="",0,LOOKUP(RECant_biom!$A$12,'(ne pas modifier) BDD_REF'!$A$244:$A$263,'(ne pas modifier) BDD_REF'!$C$244:$C$263)))</f>
        <v>0</v>
      </c>
      <c r="M12" s="22">
        <f t="shared" si="0"/>
        <v>33.299999999999997</v>
      </c>
      <c r="N12" s="2"/>
      <c r="O12" s="2"/>
      <c r="P12" s="2"/>
      <c r="Q12" s="2"/>
    </row>
    <row r="13" spans="1:17" x14ac:dyDescent="0.3">
      <c r="A13" s="13">
        <v>9</v>
      </c>
      <c r="B13" s="7" t="s">
        <v>201</v>
      </c>
      <c r="C13" s="22">
        <f>IF(Eligibilité_projet!B13="Hors climat Mediterranéen",LOOKUP(RECant_biom!$A$13,'(ne pas modifier) BDD_REF'!$A$244:$A$263,'(ne pas modifier) BDD_REF'!$B$244:$B$263),IF(Eligibilité_projet!B13="",0,LOOKUP(RECant_biom!$A$13,'(ne pas modifier) BDD_REF'!$A$244:$A$263,'(ne pas modifier) BDD_REF'!$C$244:$C$263)))</f>
        <v>12.3</v>
      </c>
      <c r="D13" s="22">
        <f>IF(Eligibilité_projet!C13="Hors climat Mediterranéen",LOOKUP(RECant_biom!$A$13,'(ne pas modifier) BDD_REF'!$A$244:$A$263,'(ne pas modifier) BDD_REF'!$B$244:$B$263),IF(Eligibilité_projet!C13="",0,LOOKUP(RECant_biom!$A$13,'(ne pas modifier) BDD_REF'!$A$244:$A$263,'(ne pas modifier) BDD_REF'!$C$244:$C$263)))</f>
        <v>12.3</v>
      </c>
      <c r="E13" s="22">
        <f>IF(Eligibilité_projet!D13="Hors climat Mediterranéen",LOOKUP(RECant_biom!$A$13,'(ne pas modifier) BDD_REF'!$A$244:$A$263,'(ne pas modifier) BDD_REF'!$B$244:$B$263),IF(Eligibilité_projet!D13="",0,LOOKUP(RECant_biom!$A$13,'(ne pas modifier) BDD_REF'!$A$244:$A$263,'(ne pas modifier) BDD_REF'!$C$244:$C$263)))</f>
        <v>12.3</v>
      </c>
      <c r="F13" s="22">
        <f>IF(Eligibilité_projet!E13="Hors climat Mediterranéen",LOOKUP(RECant_biom!$A$13,'(ne pas modifier) BDD_REF'!$A$244:$A$263,'(ne pas modifier) BDD_REF'!$B$244:$B$263),IF(Eligibilité_projet!E13="",0,LOOKUP(RECant_biom!$A$13,'(ne pas modifier) BDD_REF'!$A$244:$A$263,'(ne pas modifier) BDD_REF'!$C$244:$C$263)))</f>
        <v>0</v>
      </c>
      <c r="G13" s="22">
        <f>IF(Eligibilité_projet!F13="Hors climat Mediterranéen",LOOKUP(RECant_biom!$A$13,'(ne pas modifier) BDD_REF'!$A$244:$A$263,'(ne pas modifier) BDD_REF'!$B$244:$B$263),IF(Eligibilité_projet!F13="",0,LOOKUP(RECant_biom!$A$13,'(ne pas modifier) BDD_REF'!$A$244:$A$263,'(ne pas modifier) BDD_REF'!$C$244:$C$263)))</f>
        <v>0</v>
      </c>
      <c r="H13" s="22">
        <f>IF(Eligibilité_projet!G13="Hors climat Mediterranéen",LOOKUP(RECant_biom!$A$13,'(ne pas modifier) BDD_REF'!$A$244:$A$263,'(ne pas modifier) BDD_REF'!$B$244:$B$263),IF(Eligibilité_projet!G13="",0,LOOKUP(RECant_biom!$A$13,'(ne pas modifier) BDD_REF'!$A$244:$A$263,'(ne pas modifier) BDD_REF'!$C$244:$C$263)))</f>
        <v>0</v>
      </c>
      <c r="I13" s="22">
        <f>IF(Eligibilité_projet!H13="Hors climat Mediterranéen",LOOKUP(RECant_biom!$A$13,'(ne pas modifier) BDD_REF'!$A$244:$A$263,'(ne pas modifier) BDD_REF'!$B$244:$B$263),IF(Eligibilité_projet!H13="",0,LOOKUP(RECant_biom!$A$13,'(ne pas modifier) BDD_REF'!$A$244:$A$263,'(ne pas modifier) BDD_REF'!$C$244:$C$263)))</f>
        <v>0</v>
      </c>
      <c r="J13" s="22">
        <f>IF(Eligibilité_projet!I13="Hors climat Mediterranéen",LOOKUP(RECant_biom!$A$13,'(ne pas modifier) BDD_REF'!$A$244:$A$263,'(ne pas modifier) BDD_REF'!$B$244:$B$263),IF(Eligibilité_projet!I13="",0,LOOKUP(RECant_biom!$A$13,'(ne pas modifier) BDD_REF'!$A$244:$A$263,'(ne pas modifier) BDD_REF'!$C$244:$C$263)))</f>
        <v>0</v>
      </c>
      <c r="K13" s="22">
        <f>IF(Eligibilité_projet!J13="Hors climat Mediterranéen",LOOKUP(RECant_biom!$A$13,'(ne pas modifier) BDD_REF'!$A$244:$A$263,'(ne pas modifier) BDD_REF'!$B$244:$B$263),IF(Eligibilité_projet!J13="",0,LOOKUP(RECant_biom!$A$13,'(ne pas modifier) BDD_REF'!$A$244:$A$263,'(ne pas modifier) BDD_REF'!$C$244:$C$263)))</f>
        <v>0</v>
      </c>
      <c r="L13" s="22">
        <f>IF(Eligibilité_projet!K13="Hors climat Mediterranéen",LOOKUP(RECant_biom!$A$13,'(ne pas modifier) BDD_REF'!$A$244:$A$263,'(ne pas modifier) BDD_REF'!$B$244:$B$263),IF(Eligibilité_projet!K13="",0,LOOKUP(RECant_biom!$A$13,'(ne pas modifier) BDD_REF'!$A$244:$A$263,'(ne pas modifier) BDD_REF'!$C$244:$C$263)))</f>
        <v>0</v>
      </c>
      <c r="M13" s="22">
        <f t="shared" si="0"/>
        <v>36.900000000000006</v>
      </c>
      <c r="N13" s="2"/>
      <c r="O13" s="2"/>
      <c r="P13" s="2"/>
      <c r="Q13" s="2"/>
    </row>
    <row r="14" spans="1:17" x14ac:dyDescent="0.3">
      <c r="A14" s="13">
        <v>10</v>
      </c>
      <c r="B14" s="7" t="s">
        <v>201</v>
      </c>
      <c r="C14" s="22">
        <f>IF(Eligibilité_projet!B13="Hors climat Mediterranéen",LOOKUP(RECant_biom!$A$14,'(ne pas modifier) BDD_REF'!$A$244:$A$263,'(ne pas modifier) BDD_REF'!$B$244:$B$263),IF(Eligibilité_projet!B13="",0,LOOKUP(RECant_biom!$A$14,'(ne pas modifier) BDD_REF'!$A$244:$A$263,'(ne pas modifier) BDD_REF'!$C$244:$C$263)))</f>
        <v>13.5</v>
      </c>
      <c r="D14" s="22">
        <f>IF(Eligibilité_projet!C13="Hors climat Mediterranéen",LOOKUP(RECant_biom!$A$14,'(ne pas modifier) BDD_REF'!$A$244:$A$263,'(ne pas modifier) BDD_REF'!$B$244:$B$263),IF(Eligibilité_projet!C13="",0,LOOKUP(RECant_biom!$A$14,'(ne pas modifier) BDD_REF'!$A$244:$A$263,'(ne pas modifier) BDD_REF'!$C$244:$C$263)))</f>
        <v>13.5</v>
      </c>
      <c r="E14" s="22">
        <f>IF(Eligibilité_projet!D13="Hors climat Mediterranéen",LOOKUP(RECant_biom!$A$14,'(ne pas modifier) BDD_REF'!$A$244:$A$263,'(ne pas modifier) BDD_REF'!$B$244:$B$263),IF(Eligibilité_projet!D13="",0,LOOKUP(RECant_biom!$A$14,'(ne pas modifier) BDD_REF'!$A$244:$A$263,'(ne pas modifier) BDD_REF'!$C$244:$C$263)))</f>
        <v>13.5</v>
      </c>
      <c r="F14" s="22">
        <f>IF(Eligibilité_projet!E13="Hors climat Mediterranéen",LOOKUP(RECant_biom!$A$14,'(ne pas modifier) BDD_REF'!$A$244:$A$263,'(ne pas modifier) BDD_REF'!$B$244:$B$263),IF(Eligibilité_projet!E13="",0,LOOKUP(RECant_biom!$A$14,'(ne pas modifier) BDD_REF'!$A$244:$A$263,'(ne pas modifier) BDD_REF'!$C$244:$C$263)))</f>
        <v>0</v>
      </c>
      <c r="G14" s="22">
        <f>IF(Eligibilité_projet!F13="Hors climat Mediterranéen",LOOKUP(RECant_biom!$A$14,'(ne pas modifier) BDD_REF'!$A$244:$A$263,'(ne pas modifier) BDD_REF'!$B$244:$B$263),IF(Eligibilité_projet!F13="",0,LOOKUP(RECant_biom!$A$14,'(ne pas modifier) BDD_REF'!$A$244:$A$263,'(ne pas modifier) BDD_REF'!$C$244:$C$263)))</f>
        <v>0</v>
      </c>
      <c r="H14" s="22">
        <f>IF(Eligibilité_projet!G13="Hors climat Mediterranéen",LOOKUP(RECant_biom!$A$14,'(ne pas modifier) BDD_REF'!$A$244:$A$263,'(ne pas modifier) BDD_REF'!$B$244:$B$263),IF(Eligibilité_projet!G13="",0,LOOKUP(RECant_biom!$A$14,'(ne pas modifier) BDD_REF'!$A$244:$A$263,'(ne pas modifier) BDD_REF'!$C$244:$C$263)))</f>
        <v>0</v>
      </c>
      <c r="I14" s="22">
        <f>IF(Eligibilité_projet!H13="Hors climat Mediterranéen",LOOKUP(RECant_biom!$A$14,'(ne pas modifier) BDD_REF'!$A$244:$A$263,'(ne pas modifier) BDD_REF'!$B$244:$B$263),IF(Eligibilité_projet!H13="",0,LOOKUP(RECant_biom!$A$14,'(ne pas modifier) BDD_REF'!$A$244:$A$263,'(ne pas modifier) BDD_REF'!$C$244:$C$263)))</f>
        <v>0</v>
      </c>
      <c r="J14" s="22">
        <f>IF(Eligibilité_projet!I13="Hors climat Mediterranéen",LOOKUP(RECant_biom!$A$14,'(ne pas modifier) BDD_REF'!$A$244:$A$263,'(ne pas modifier) BDD_REF'!$B$244:$B$263),IF(Eligibilité_projet!I13="",0,LOOKUP(RECant_biom!$A$14,'(ne pas modifier) BDD_REF'!$A$244:$A$263,'(ne pas modifier) BDD_REF'!$C$244:$C$263)))</f>
        <v>0</v>
      </c>
      <c r="K14" s="22">
        <f>IF(Eligibilité_projet!J13="Hors climat Mediterranéen",LOOKUP(RECant_biom!$A$14,'(ne pas modifier) BDD_REF'!$A$244:$A$263,'(ne pas modifier) BDD_REF'!$B$244:$B$263),IF(Eligibilité_projet!J13="",0,LOOKUP(RECant_biom!$A$14,'(ne pas modifier) BDD_REF'!$A$244:$A$263,'(ne pas modifier) BDD_REF'!$C$244:$C$263)))</f>
        <v>0</v>
      </c>
      <c r="L14" s="22">
        <f>IF(Eligibilité_projet!K13="Hors climat Mediterranéen",LOOKUP(RECant_biom!$A$14,'(ne pas modifier) BDD_REF'!$A$244:$A$263,'(ne pas modifier) BDD_REF'!$B$244:$B$263),IF(Eligibilité_projet!K13="",0,LOOKUP(RECant_biom!$A$14,'(ne pas modifier) BDD_REF'!$A$244:$A$263,'(ne pas modifier) BDD_REF'!$C$244:$C$263)))</f>
        <v>0</v>
      </c>
      <c r="M14" s="22">
        <f t="shared" si="0"/>
        <v>40.5</v>
      </c>
      <c r="N14" s="2"/>
      <c r="O14" s="2"/>
      <c r="P14" s="2"/>
      <c r="Q14" s="2"/>
    </row>
    <row r="15" spans="1:17" x14ac:dyDescent="0.3">
      <c r="A15" s="13">
        <v>11</v>
      </c>
      <c r="B15" s="7" t="s">
        <v>201</v>
      </c>
      <c r="C15" s="22">
        <f>IF(Eligibilité_projet!B13="Hors climat Mediterranéen",LOOKUP(RECant_biom!$A$15,'(ne pas modifier) BDD_REF'!$A$244:$A$263,'(ne pas modifier) BDD_REF'!$B$244:$B$263),IF(Eligibilité_projet!B13="",0,LOOKUP(RECant_biom!$A$15,'(ne pas modifier) BDD_REF'!$A$244:$A$263,'(ne pas modifier) BDD_REF'!$C$244:$C$263)))</f>
        <v>13.9</v>
      </c>
      <c r="D15" s="22">
        <f>IF(Eligibilité_projet!C13="Hors climat Mediterranéen",LOOKUP(RECant_biom!$A$15,'(ne pas modifier) BDD_REF'!$A$244:$A$263,'(ne pas modifier) BDD_REF'!$B$244:$B$263),IF(Eligibilité_projet!C13="",0,LOOKUP(RECant_biom!$A$15,'(ne pas modifier) BDD_REF'!$A$244:$A$263,'(ne pas modifier) BDD_REF'!$C$244:$C$263)))</f>
        <v>13.9</v>
      </c>
      <c r="E15" s="22">
        <f>IF(Eligibilité_projet!D13="Hors climat Mediterranéen",LOOKUP(RECant_biom!$A$15,'(ne pas modifier) BDD_REF'!$A$244:$A$263,'(ne pas modifier) BDD_REF'!$B$244:$B$263),IF(Eligibilité_projet!D13="",0,LOOKUP(RECant_biom!$A$15,'(ne pas modifier) BDD_REF'!$A$244:$A$263,'(ne pas modifier) BDD_REF'!$C$244:$C$263)))</f>
        <v>13.9</v>
      </c>
      <c r="F15" s="22">
        <f>IF(Eligibilité_projet!E13="Hors climat Mediterranéen",LOOKUP(RECant_biom!$A$15,'(ne pas modifier) BDD_REF'!$A$244:$A$263,'(ne pas modifier) BDD_REF'!$B$244:$B$263),IF(Eligibilité_projet!E13="",0,LOOKUP(RECant_biom!$A$15,'(ne pas modifier) BDD_REF'!$A$244:$A$263,'(ne pas modifier) BDD_REF'!$C$244:$C$263)))</f>
        <v>0</v>
      </c>
      <c r="G15" s="22">
        <f>IF(Eligibilité_projet!F13="Hors climat Mediterranéen",LOOKUP(RECant_biom!$A$15,'(ne pas modifier) BDD_REF'!$A$244:$A$263,'(ne pas modifier) BDD_REF'!$B$244:$B$263),IF(Eligibilité_projet!F13="",0,LOOKUP(RECant_biom!$A$15,'(ne pas modifier) BDD_REF'!$A$244:$A$263,'(ne pas modifier) BDD_REF'!$C$244:$C$263)))</f>
        <v>0</v>
      </c>
      <c r="H15" s="22">
        <f>IF(Eligibilité_projet!G13="Hors climat Mediterranéen",LOOKUP(RECant_biom!$A$15,'(ne pas modifier) BDD_REF'!$A$244:$A$263,'(ne pas modifier) BDD_REF'!$B$244:$B$263),IF(Eligibilité_projet!G13="",0,LOOKUP(RECant_biom!$A$15,'(ne pas modifier) BDD_REF'!$A$244:$A$263,'(ne pas modifier) BDD_REF'!$C$244:$C$263)))</f>
        <v>0</v>
      </c>
      <c r="I15" s="22">
        <f>IF(Eligibilité_projet!H13="Hors climat Mediterranéen",LOOKUP(RECant_biom!$A$15,'(ne pas modifier) BDD_REF'!$A$244:$A$263,'(ne pas modifier) BDD_REF'!$B$244:$B$263),IF(Eligibilité_projet!H13="",0,LOOKUP(RECant_biom!$A$15,'(ne pas modifier) BDD_REF'!$A$244:$A$263,'(ne pas modifier) BDD_REF'!$C$244:$C$263)))</f>
        <v>0</v>
      </c>
      <c r="J15" s="22">
        <f>IF(Eligibilité_projet!I13="Hors climat Mediterranéen",LOOKUP(RECant_biom!$A$15,'(ne pas modifier) BDD_REF'!$A$244:$A$263,'(ne pas modifier) BDD_REF'!$B$244:$B$263),IF(Eligibilité_projet!I13="",0,LOOKUP(RECant_biom!$A$15,'(ne pas modifier) BDD_REF'!$A$244:$A$263,'(ne pas modifier) BDD_REF'!$C$244:$C$263)))</f>
        <v>0</v>
      </c>
      <c r="K15" s="22">
        <f>IF(Eligibilité_projet!J13="Hors climat Mediterranéen",LOOKUP(RECant_biom!$A$15,'(ne pas modifier) BDD_REF'!$A$244:$A$263,'(ne pas modifier) BDD_REF'!$B$244:$B$263),IF(Eligibilité_projet!J13="",0,LOOKUP(RECant_biom!$A$15,'(ne pas modifier) BDD_REF'!$A$244:$A$263,'(ne pas modifier) BDD_REF'!$C$244:$C$263)))</f>
        <v>0</v>
      </c>
      <c r="L15" s="22">
        <f>IF(Eligibilité_projet!K13="Hors climat Mediterranéen",LOOKUP(RECant_biom!$A$15,'(ne pas modifier) BDD_REF'!$A$244:$A$263,'(ne pas modifier) BDD_REF'!$B$244:$B$263),IF(Eligibilité_projet!K13="",0,LOOKUP(RECant_biom!$A$15,'(ne pas modifier) BDD_REF'!$A$244:$A$263,'(ne pas modifier) BDD_REF'!$C$244:$C$263)))</f>
        <v>0</v>
      </c>
      <c r="M15" s="22">
        <f t="shared" si="0"/>
        <v>41.7</v>
      </c>
      <c r="N15" s="2"/>
      <c r="O15" s="2"/>
      <c r="P15" s="2"/>
      <c r="Q15" s="2"/>
    </row>
    <row r="16" spans="1:17" x14ac:dyDescent="0.3">
      <c r="A16" s="13">
        <v>12</v>
      </c>
      <c r="B16" s="7" t="s">
        <v>201</v>
      </c>
      <c r="C16" s="22">
        <f>IF(Eligibilité_projet!B13="Hors climat Mediterranéen",LOOKUP(RECant_biom!$A$16,'(ne pas modifier) BDD_REF'!$A$244:$A$263,'(ne pas modifier) BDD_REF'!$B$244:$B$263),IF(Eligibilité_projet!B13="",0,LOOKUP(RECant_biom!$A$16,'(ne pas modifier) BDD_REF'!$A$244:$A$263,'(ne pas modifier) BDD_REF'!$C$244:$C$263)))</f>
        <v>14.3</v>
      </c>
      <c r="D16" s="22">
        <f>IF(Eligibilité_projet!C13="Hors climat Mediterranéen",LOOKUP(RECant_biom!$A$16,'(ne pas modifier) BDD_REF'!$A$244:$A$263,'(ne pas modifier) BDD_REF'!$B$244:$B$263),IF(Eligibilité_projet!C13="",0,LOOKUP(RECant_biom!$A$16,'(ne pas modifier) BDD_REF'!$A$244:$A$263,'(ne pas modifier) BDD_REF'!$C$244:$C$263)))</f>
        <v>14.3</v>
      </c>
      <c r="E16" s="22">
        <f>IF(Eligibilité_projet!D13="Hors climat Mediterranéen",LOOKUP(RECant_biom!$A$16,'(ne pas modifier) BDD_REF'!$A$244:$A$263,'(ne pas modifier) BDD_REF'!$B$244:$B$263),IF(Eligibilité_projet!D13="",0,LOOKUP(RECant_biom!$A$16,'(ne pas modifier) BDD_REF'!$A$244:$A$263,'(ne pas modifier) BDD_REF'!$C$244:$C$263)))</f>
        <v>14.3</v>
      </c>
      <c r="F16" s="22">
        <f>IF(Eligibilité_projet!E13="Hors climat Mediterranéen",LOOKUP(RECant_biom!$A$16,'(ne pas modifier) BDD_REF'!$A$244:$A$263,'(ne pas modifier) BDD_REF'!$B$244:$B$263),IF(Eligibilité_projet!E13="",0,LOOKUP(RECant_biom!$A$16,'(ne pas modifier) BDD_REF'!$A$244:$A$263,'(ne pas modifier) BDD_REF'!$C$244:$C$263)))</f>
        <v>0</v>
      </c>
      <c r="G16" s="22">
        <f>IF(Eligibilité_projet!F13="Hors climat Mediterranéen",LOOKUP(RECant_biom!$A$16,'(ne pas modifier) BDD_REF'!$A$244:$A$263,'(ne pas modifier) BDD_REF'!$B$244:$B$263),IF(Eligibilité_projet!F13="",0,LOOKUP(RECant_biom!$A$16,'(ne pas modifier) BDD_REF'!$A$244:$A$263,'(ne pas modifier) BDD_REF'!$C$244:$C$263)))</f>
        <v>0</v>
      </c>
      <c r="H16" s="22">
        <f>IF(Eligibilité_projet!G13="Hors climat Mediterranéen",LOOKUP(RECant_biom!$A$16,'(ne pas modifier) BDD_REF'!$A$244:$A$263,'(ne pas modifier) BDD_REF'!$B$244:$B$263),IF(Eligibilité_projet!G13="",0,LOOKUP(RECant_biom!$A$16,'(ne pas modifier) BDD_REF'!$A$244:$A$263,'(ne pas modifier) BDD_REF'!$C$244:$C$263)))</f>
        <v>0</v>
      </c>
      <c r="I16" s="22">
        <f>IF(Eligibilité_projet!H13="Hors climat Mediterranéen",LOOKUP(RECant_biom!$A$16,'(ne pas modifier) BDD_REF'!$A$244:$A$263,'(ne pas modifier) BDD_REF'!$B$244:$B$263),IF(Eligibilité_projet!H13="",0,LOOKUP(RECant_biom!$A$16,'(ne pas modifier) BDD_REF'!$A$244:$A$263,'(ne pas modifier) BDD_REF'!$C$244:$C$263)))</f>
        <v>0</v>
      </c>
      <c r="J16" s="22">
        <f>IF(Eligibilité_projet!I13="Hors climat Mediterranéen",LOOKUP(RECant_biom!$A$16,'(ne pas modifier) BDD_REF'!$A$244:$A$263,'(ne pas modifier) BDD_REF'!$B$244:$B$263),IF(Eligibilité_projet!I13="",0,LOOKUP(RECant_biom!$A$16,'(ne pas modifier) BDD_REF'!$A$244:$A$263,'(ne pas modifier) BDD_REF'!$C$244:$C$263)))</f>
        <v>0</v>
      </c>
      <c r="K16" s="22">
        <f>IF(Eligibilité_projet!J13="Hors climat Mediterranéen",LOOKUP(RECant_biom!$A$16,'(ne pas modifier) BDD_REF'!$A$244:$A$263,'(ne pas modifier) BDD_REF'!$B$244:$B$263),IF(Eligibilité_projet!J13="",0,LOOKUP(RECant_biom!$A$16,'(ne pas modifier) BDD_REF'!$A$244:$A$263,'(ne pas modifier) BDD_REF'!$C$244:$C$263)))</f>
        <v>0</v>
      </c>
      <c r="L16" s="22">
        <f>IF(Eligibilité_projet!K13="Hors climat Mediterranéen",LOOKUP(RECant_biom!$A$16,'(ne pas modifier) BDD_REF'!$A$244:$A$263,'(ne pas modifier) BDD_REF'!$B$244:$B$263),IF(Eligibilité_projet!K13="",0,LOOKUP(RECant_biom!$A$16,'(ne pas modifier) BDD_REF'!$A$244:$A$263,'(ne pas modifier) BDD_REF'!$C$244:$C$263)))</f>
        <v>0</v>
      </c>
      <c r="M16" s="22">
        <f t="shared" si="0"/>
        <v>42.900000000000006</v>
      </c>
      <c r="N16" s="2"/>
      <c r="O16" s="2"/>
      <c r="P16" s="2"/>
      <c r="Q16" s="2"/>
    </row>
    <row r="17" spans="1:17" x14ac:dyDescent="0.3">
      <c r="A17" s="13">
        <v>13</v>
      </c>
      <c r="B17" s="7" t="s">
        <v>201</v>
      </c>
      <c r="C17" s="22">
        <f>IF(Eligibilité_projet!B13="Hors climat Mediterranéen",LOOKUP(RECant_biom!$A$17,'(ne pas modifier) BDD_REF'!$A$244:$A$263,'(ne pas modifier) BDD_REF'!$B$244:$B$263),IF(Eligibilité_projet!B13="",0,LOOKUP(RECant_biom!$A$17,'(ne pas modifier) BDD_REF'!$A$244:$A$263,'(ne pas modifier) BDD_REF'!$C$244:$C$263)))</f>
        <v>14.7</v>
      </c>
      <c r="D17" s="22">
        <f>IF(Eligibilité_projet!C13="Hors climat Mediterranéen",LOOKUP(RECant_biom!$A$17,'(ne pas modifier) BDD_REF'!$A$244:$A$263,'(ne pas modifier) BDD_REF'!$B$244:$B$263),IF(Eligibilité_projet!C13="",0,LOOKUP(RECant_biom!$A$17,'(ne pas modifier) BDD_REF'!$A$244:$A$263,'(ne pas modifier) BDD_REF'!$C$244:$C$263)))</f>
        <v>14.7</v>
      </c>
      <c r="E17" s="22">
        <f>IF(Eligibilité_projet!D13="Hors climat Mediterranéen",LOOKUP(RECant_biom!$A$17,'(ne pas modifier) BDD_REF'!$A$244:$A$263,'(ne pas modifier) BDD_REF'!$B$244:$B$263),IF(Eligibilité_projet!D13="",0,LOOKUP(RECant_biom!$A$17,'(ne pas modifier) BDD_REF'!$A$244:$A$263,'(ne pas modifier) BDD_REF'!$C$244:$C$263)))</f>
        <v>14.7</v>
      </c>
      <c r="F17" s="22">
        <f>IF(Eligibilité_projet!E13="Hors climat Mediterranéen",LOOKUP(RECant_biom!$A$17,'(ne pas modifier) BDD_REF'!$A$244:$A$263,'(ne pas modifier) BDD_REF'!$B$244:$B$263),IF(Eligibilité_projet!E13="",0,LOOKUP(RECant_biom!$A$17,'(ne pas modifier) BDD_REF'!$A$244:$A$263,'(ne pas modifier) BDD_REF'!$C$244:$C$263)))</f>
        <v>0</v>
      </c>
      <c r="G17" s="22">
        <f>IF(Eligibilité_projet!F13="Hors climat Mediterranéen",LOOKUP(RECant_biom!$A$17,'(ne pas modifier) BDD_REF'!$A$244:$A$263,'(ne pas modifier) BDD_REF'!$B$244:$B$263),IF(Eligibilité_projet!F13="",0,LOOKUP(RECant_biom!$A$17,'(ne pas modifier) BDD_REF'!$A$244:$A$263,'(ne pas modifier) BDD_REF'!$C$244:$C$263)))</f>
        <v>0</v>
      </c>
      <c r="H17" s="22">
        <f>IF(Eligibilité_projet!G13="Hors climat Mediterranéen",LOOKUP(RECant_biom!$A$17,'(ne pas modifier) BDD_REF'!$A$244:$A$263,'(ne pas modifier) BDD_REF'!$B$244:$B$263),IF(Eligibilité_projet!G13="",0,LOOKUP(RECant_biom!$A$17,'(ne pas modifier) BDD_REF'!$A$244:$A$263,'(ne pas modifier) BDD_REF'!$C$244:$C$263)))</f>
        <v>0</v>
      </c>
      <c r="I17" s="22">
        <f>IF(Eligibilité_projet!H13="Hors climat Mediterranéen",LOOKUP(RECant_biom!$A$17,'(ne pas modifier) BDD_REF'!$A$244:$A$263,'(ne pas modifier) BDD_REF'!$B$244:$B$263),IF(Eligibilité_projet!H13="",0,LOOKUP(RECant_biom!$A$17,'(ne pas modifier) BDD_REF'!$A$244:$A$263,'(ne pas modifier) BDD_REF'!$C$244:$C$263)))</f>
        <v>0</v>
      </c>
      <c r="J17" s="22">
        <f>IF(Eligibilité_projet!I13="Hors climat Mediterranéen",LOOKUP(RECant_biom!$A$17,'(ne pas modifier) BDD_REF'!$A$244:$A$263,'(ne pas modifier) BDD_REF'!$B$244:$B$263),IF(Eligibilité_projet!I13="",0,LOOKUP(RECant_biom!$A$17,'(ne pas modifier) BDD_REF'!$A$244:$A$263,'(ne pas modifier) BDD_REF'!$C$244:$C$263)))</f>
        <v>0</v>
      </c>
      <c r="K17" s="22">
        <f>IF(Eligibilité_projet!J13="Hors climat Mediterranéen",LOOKUP(RECant_biom!$A$17,'(ne pas modifier) BDD_REF'!$A$244:$A$263,'(ne pas modifier) BDD_REF'!$B$244:$B$263),IF(Eligibilité_projet!J13="",0,LOOKUP(RECant_biom!$A$17,'(ne pas modifier) BDD_REF'!$A$244:$A$263,'(ne pas modifier) BDD_REF'!$C$244:$C$263)))</f>
        <v>0</v>
      </c>
      <c r="L17" s="22">
        <f>IF(Eligibilité_projet!K13="Hors climat Mediterranéen",LOOKUP(RECant_biom!$A$17,'(ne pas modifier) BDD_REF'!$A$244:$A$263,'(ne pas modifier) BDD_REF'!$B$244:$B$263),IF(Eligibilité_projet!K13="",0,LOOKUP(RECant_biom!$A$17,'(ne pas modifier) BDD_REF'!$A$244:$A$263,'(ne pas modifier) BDD_REF'!$C$244:$C$263)))</f>
        <v>0</v>
      </c>
      <c r="M17" s="22">
        <f t="shared" si="0"/>
        <v>44.099999999999994</v>
      </c>
      <c r="N17" s="2"/>
      <c r="O17" s="2"/>
      <c r="P17" s="2"/>
      <c r="Q17" s="2"/>
    </row>
    <row r="18" spans="1:17" x14ac:dyDescent="0.3">
      <c r="A18" s="13">
        <v>14</v>
      </c>
      <c r="B18" s="7" t="s">
        <v>201</v>
      </c>
      <c r="C18" s="22">
        <f>IF(Eligibilité_projet!B13="Hors climat Mediterranéen",LOOKUP(RECant_biom!$A$18,'(ne pas modifier) BDD_REF'!$A$244:$A$263,'(ne pas modifier) BDD_REF'!$B$244:$B$263),IF(Eligibilité_projet!B13="",0,LOOKUP(RECant_biom!$A$18,'(ne pas modifier) BDD_REF'!$A$244:$A$263,'(ne pas modifier) BDD_REF'!$C$244:$C$263)))</f>
        <v>15.1</v>
      </c>
      <c r="D18" s="22">
        <f>IF(Eligibilité_projet!C13="Hors climat Mediterranéen",LOOKUP(RECant_biom!$A$18,'(ne pas modifier) BDD_REF'!$A$244:$A$263,'(ne pas modifier) BDD_REF'!$B$244:$B$263),IF(Eligibilité_projet!C13="",0,LOOKUP(RECant_biom!$A$18,'(ne pas modifier) BDD_REF'!$A$244:$A$263,'(ne pas modifier) BDD_REF'!$C$244:$C$263)))</f>
        <v>15.1</v>
      </c>
      <c r="E18" s="22">
        <f>IF(Eligibilité_projet!D13="Hors climat Mediterranéen",LOOKUP(RECant_biom!$A$18,'(ne pas modifier) BDD_REF'!$A$244:$A$263,'(ne pas modifier) BDD_REF'!$B$244:$B$263),IF(Eligibilité_projet!D13="",0,LOOKUP(RECant_biom!$A$18,'(ne pas modifier) BDD_REF'!$A$244:$A$263,'(ne pas modifier) BDD_REF'!$C$244:$C$263)))</f>
        <v>15.1</v>
      </c>
      <c r="F18" s="22">
        <f>IF(Eligibilité_projet!E13="Hors climat Mediterranéen",LOOKUP(RECant_biom!$A$18,'(ne pas modifier) BDD_REF'!$A$244:$A$263,'(ne pas modifier) BDD_REF'!$B$244:$B$263),IF(Eligibilité_projet!E13="",0,LOOKUP(RECant_biom!$A$18,'(ne pas modifier) BDD_REF'!$A$244:$A$263,'(ne pas modifier) BDD_REF'!$C$244:$C$263)))</f>
        <v>0</v>
      </c>
      <c r="G18" s="22">
        <f>IF(Eligibilité_projet!F13="Hors climat Mediterranéen",LOOKUP(RECant_biom!$A$18,'(ne pas modifier) BDD_REF'!$A$244:$A$263,'(ne pas modifier) BDD_REF'!$B$244:$B$263),IF(Eligibilité_projet!F13="",0,LOOKUP(RECant_biom!$A$18,'(ne pas modifier) BDD_REF'!$A$244:$A$263,'(ne pas modifier) BDD_REF'!$C$244:$C$263)))</f>
        <v>0</v>
      </c>
      <c r="H18" s="22">
        <f>IF(Eligibilité_projet!G13="Hors climat Mediterranéen",LOOKUP(RECant_biom!$A$18,'(ne pas modifier) BDD_REF'!$A$244:$A$263,'(ne pas modifier) BDD_REF'!$B$244:$B$263),IF(Eligibilité_projet!G13="",0,LOOKUP(RECant_biom!$A$18,'(ne pas modifier) BDD_REF'!$A$244:$A$263,'(ne pas modifier) BDD_REF'!$C$244:$C$263)))</f>
        <v>0</v>
      </c>
      <c r="I18" s="22">
        <f>IF(Eligibilité_projet!H13="Hors climat Mediterranéen",LOOKUP(RECant_biom!$A$18,'(ne pas modifier) BDD_REF'!$A$244:$A$263,'(ne pas modifier) BDD_REF'!$B$244:$B$263),IF(Eligibilité_projet!H13="",0,LOOKUP(RECant_biom!$A$18,'(ne pas modifier) BDD_REF'!$A$244:$A$263,'(ne pas modifier) BDD_REF'!$C$244:$C$263)))</f>
        <v>0</v>
      </c>
      <c r="J18" s="22">
        <f>IF(Eligibilité_projet!I13="Hors climat Mediterranéen",LOOKUP(RECant_biom!$A$18,'(ne pas modifier) BDD_REF'!$A$244:$A$263,'(ne pas modifier) BDD_REF'!$B$244:$B$263),IF(Eligibilité_projet!I13="",0,LOOKUP(RECant_biom!$A$18,'(ne pas modifier) BDD_REF'!$A$244:$A$263,'(ne pas modifier) BDD_REF'!$C$244:$C$263)))</f>
        <v>0</v>
      </c>
      <c r="K18" s="22">
        <f>IF(Eligibilité_projet!J13="Hors climat Mediterranéen",LOOKUP(RECant_biom!$A$18,'(ne pas modifier) BDD_REF'!$A$244:$A$263,'(ne pas modifier) BDD_REF'!$B$244:$B$263),IF(Eligibilité_projet!J13="",0,LOOKUP(RECant_biom!$A$18,'(ne pas modifier) BDD_REF'!$A$244:$A$263,'(ne pas modifier) BDD_REF'!$C$244:$C$263)))</f>
        <v>0</v>
      </c>
      <c r="L18" s="22">
        <f>IF(Eligibilité_projet!K13="Hors climat Mediterranéen",LOOKUP(RECant_biom!$A$18,'(ne pas modifier) BDD_REF'!$A$244:$A$263,'(ne pas modifier) BDD_REF'!$B$244:$B$263),IF(Eligibilité_projet!K13="",0,LOOKUP(RECant_biom!$A$18,'(ne pas modifier) BDD_REF'!$A$244:$A$263,'(ne pas modifier) BDD_REF'!$C$244:$C$263)))</f>
        <v>0</v>
      </c>
      <c r="M18" s="22">
        <f t="shared" si="0"/>
        <v>45.3</v>
      </c>
      <c r="N18" s="2"/>
      <c r="O18" s="2"/>
      <c r="P18" s="2"/>
      <c r="Q18" s="2"/>
    </row>
    <row r="19" spans="1:17" x14ac:dyDescent="0.3">
      <c r="A19" s="13">
        <v>15</v>
      </c>
      <c r="B19" s="7" t="s">
        <v>201</v>
      </c>
      <c r="C19" s="22">
        <f>IF(Eligibilité_projet!B13="Hors climat Mediterranéen",LOOKUP(RECant_biom!$A$19,'(ne pas modifier) BDD_REF'!$A$244:$A$263,'(ne pas modifier) BDD_REF'!$B$244:$B$263),IF(Eligibilité_projet!B13="",0,LOOKUP(RECant_biom!$A$19,'(ne pas modifier) BDD_REF'!$A$244:$A$263,'(ne pas modifier) BDD_REF'!$C$244:$C$263)))</f>
        <v>15.6</v>
      </c>
      <c r="D19" s="22">
        <f>IF(Eligibilité_projet!C13="Hors climat Mediterranéen",LOOKUP(RECant_biom!$A$19,'(ne pas modifier) BDD_REF'!$A$244:$A$263,'(ne pas modifier) BDD_REF'!$B$244:$B$263),IF(Eligibilité_projet!C13="",0,LOOKUP(RECant_biom!$A$19,'(ne pas modifier) BDD_REF'!$A$244:$A$263,'(ne pas modifier) BDD_REF'!$C$244:$C$263)))</f>
        <v>15.6</v>
      </c>
      <c r="E19" s="22">
        <f>IF(Eligibilité_projet!D13="Hors climat Mediterranéen",LOOKUP(RECant_biom!$A$19,'(ne pas modifier) BDD_REF'!$A$244:$A$263,'(ne pas modifier) BDD_REF'!$B$244:$B$263),IF(Eligibilité_projet!D13="",0,LOOKUP(RECant_biom!$A$19,'(ne pas modifier) BDD_REF'!$A$244:$A$263,'(ne pas modifier) BDD_REF'!$C$244:$C$263)))</f>
        <v>15.6</v>
      </c>
      <c r="F19" s="22">
        <f>IF(Eligibilité_projet!E13="Hors climat Mediterranéen",LOOKUP(RECant_biom!$A$19,'(ne pas modifier) BDD_REF'!$A$244:$A$263,'(ne pas modifier) BDD_REF'!$B$244:$B$263),IF(Eligibilité_projet!E13="",0,LOOKUP(RECant_biom!$A$19,'(ne pas modifier) BDD_REF'!$A$244:$A$263,'(ne pas modifier) BDD_REF'!$C$244:$C$263)))</f>
        <v>0</v>
      </c>
      <c r="G19" s="22">
        <f>IF(Eligibilité_projet!F13="Hors climat Mediterranéen",LOOKUP(RECant_biom!$A$19,'(ne pas modifier) BDD_REF'!$A$244:$A$263,'(ne pas modifier) BDD_REF'!$B$244:$B$263),IF(Eligibilité_projet!F13="",0,LOOKUP(RECant_biom!$A$19,'(ne pas modifier) BDD_REF'!$A$244:$A$263,'(ne pas modifier) BDD_REF'!$C$244:$C$263)))</f>
        <v>0</v>
      </c>
      <c r="H19" s="22">
        <f>IF(Eligibilité_projet!G13="Hors climat Mediterranéen",LOOKUP(RECant_biom!$A$19,'(ne pas modifier) BDD_REF'!$A$244:$A$263,'(ne pas modifier) BDD_REF'!$B$244:$B$263),IF(Eligibilité_projet!G13="",0,LOOKUP(RECant_biom!$A$19,'(ne pas modifier) BDD_REF'!$A$244:$A$263,'(ne pas modifier) BDD_REF'!$C$244:$C$263)))</f>
        <v>0</v>
      </c>
      <c r="I19" s="22">
        <f>IF(Eligibilité_projet!H13="Hors climat Mediterranéen",LOOKUP(RECant_biom!$A$19,'(ne pas modifier) BDD_REF'!$A$244:$A$263,'(ne pas modifier) BDD_REF'!$B$244:$B$263),IF(Eligibilité_projet!H13="",0,LOOKUP(RECant_biom!$A$19,'(ne pas modifier) BDD_REF'!$A$244:$A$263,'(ne pas modifier) BDD_REF'!$C$244:$C$263)))</f>
        <v>0</v>
      </c>
      <c r="J19" s="22">
        <f>IF(Eligibilité_projet!I13="Hors climat Mediterranéen",LOOKUP(RECant_biom!$A$19,'(ne pas modifier) BDD_REF'!$A$244:$A$263,'(ne pas modifier) BDD_REF'!$B$244:$B$263),IF(Eligibilité_projet!I13="",0,LOOKUP(RECant_biom!$A$19,'(ne pas modifier) BDD_REF'!$A$244:$A$263,'(ne pas modifier) BDD_REF'!$C$244:$C$263)))</f>
        <v>0</v>
      </c>
      <c r="K19" s="22">
        <f>IF(Eligibilité_projet!J13="Hors climat Mediterranéen",LOOKUP(RECant_biom!$A$19,'(ne pas modifier) BDD_REF'!$A$244:$A$263,'(ne pas modifier) BDD_REF'!$B$244:$B$263),IF(Eligibilité_projet!J13="",0,LOOKUP(RECant_biom!$A$19,'(ne pas modifier) BDD_REF'!$A$244:$A$263,'(ne pas modifier) BDD_REF'!$C$244:$C$263)))</f>
        <v>0</v>
      </c>
      <c r="L19" s="22">
        <f>IF(Eligibilité_projet!K13="Hors climat Mediterranéen",LOOKUP(RECant_biom!$A$19,'(ne pas modifier) BDD_REF'!$A$244:$A$263,'(ne pas modifier) BDD_REF'!$B$244:$B$263),IF(Eligibilité_projet!K13="",0,LOOKUP(RECant_biom!$A$19,'(ne pas modifier) BDD_REF'!$A$244:$A$263,'(ne pas modifier) BDD_REF'!$C$244:$C$263)))</f>
        <v>0</v>
      </c>
      <c r="M19" s="22">
        <f t="shared" si="0"/>
        <v>46.8</v>
      </c>
      <c r="N19" s="2"/>
      <c r="O19" s="2"/>
      <c r="P19" s="2"/>
      <c r="Q19" s="2"/>
    </row>
    <row r="20" spans="1:17" x14ac:dyDescent="0.3">
      <c r="A20" s="13">
        <v>16</v>
      </c>
      <c r="B20" s="7" t="s">
        <v>201</v>
      </c>
      <c r="C20" s="22">
        <f>IF(Eligibilité_projet!B13="Hors climat Mediterranéen",LOOKUP(RECant_biom!$A$20,'(ne pas modifier) BDD_REF'!$A$244:$A$263,'(ne pas modifier) BDD_REF'!$B$244:$B$263),IF(Eligibilité_projet!B13="",0,LOOKUP(RECant_biom!$A$20,'(ne pas modifier) BDD_REF'!$A$244:$A$263,'(ne pas modifier) BDD_REF'!$C$244:$C$263)))</f>
        <v>15.6</v>
      </c>
      <c r="D20" s="22">
        <f>IF(Eligibilité_projet!C13="Hors climat Mediterranéen",LOOKUP(RECant_biom!$A$20,'(ne pas modifier) BDD_REF'!$A$244:$A$263,'(ne pas modifier) BDD_REF'!$B$244:$B$263),IF(Eligibilité_projet!C13="",0,LOOKUP(RECant_biom!$A$20,'(ne pas modifier) BDD_REF'!$A$244:$A$263,'(ne pas modifier) BDD_REF'!$C$244:$C$263)))</f>
        <v>15.6</v>
      </c>
      <c r="E20" s="22">
        <f>IF(Eligibilité_projet!D13="Hors climat Mediterranéen",LOOKUP(RECant_biom!$A$20,'(ne pas modifier) BDD_REF'!$A$244:$A$263,'(ne pas modifier) BDD_REF'!$B$244:$B$263),IF(Eligibilité_projet!D13="",0,LOOKUP(RECant_biom!$A$20,'(ne pas modifier) BDD_REF'!$A$244:$A$263,'(ne pas modifier) BDD_REF'!$C$244:$C$263)))</f>
        <v>15.6</v>
      </c>
      <c r="F20" s="22">
        <f>IF(Eligibilité_projet!E13="Hors climat Mediterranéen",LOOKUP(RECant_biom!$A$20,'(ne pas modifier) BDD_REF'!$A$244:$A$263,'(ne pas modifier) BDD_REF'!$B$244:$B$263),IF(Eligibilité_projet!E13="",0,LOOKUP(RECant_biom!$A$20,'(ne pas modifier) BDD_REF'!$A$244:$A$263,'(ne pas modifier) BDD_REF'!$C$244:$C$263)))</f>
        <v>0</v>
      </c>
      <c r="G20" s="22">
        <f>IF(Eligibilité_projet!F13="Hors climat Mediterranéen",LOOKUP(RECant_biom!$A$20,'(ne pas modifier) BDD_REF'!$A$244:$A$263,'(ne pas modifier) BDD_REF'!$B$244:$B$263),IF(Eligibilité_projet!F13="",0,LOOKUP(RECant_biom!$A$20,'(ne pas modifier) BDD_REF'!$A$244:$A$263,'(ne pas modifier) BDD_REF'!$C$244:$C$263)))</f>
        <v>0</v>
      </c>
      <c r="H20" s="22">
        <f>IF(Eligibilité_projet!G13="Hors climat Mediterranéen",LOOKUP(RECant_biom!$A$20,'(ne pas modifier) BDD_REF'!$A$244:$A$263,'(ne pas modifier) BDD_REF'!$B$244:$B$263),IF(Eligibilité_projet!G13="",0,LOOKUP(RECant_biom!$A$20,'(ne pas modifier) BDD_REF'!$A$244:$A$263,'(ne pas modifier) BDD_REF'!$C$244:$C$263)))</f>
        <v>0</v>
      </c>
      <c r="I20" s="22">
        <f>IF(Eligibilité_projet!H13="Hors climat Mediterranéen",LOOKUP(RECant_biom!$A$20,'(ne pas modifier) BDD_REF'!$A$244:$A$263,'(ne pas modifier) BDD_REF'!$B$244:$B$263),IF(Eligibilité_projet!H13="",0,LOOKUP(RECant_biom!$A$20,'(ne pas modifier) BDD_REF'!$A$244:$A$263,'(ne pas modifier) BDD_REF'!$C$244:$C$263)))</f>
        <v>0</v>
      </c>
      <c r="J20" s="22">
        <f>IF(Eligibilité_projet!I13="Hors climat Mediterranéen",LOOKUP(RECant_biom!$A$20,'(ne pas modifier) BDD_REF'!$A$244:$A$263,'(ne pas modifier) BDD_REF'!$B$244:$B$263),IF(Eligibilité_projet!I13="",0,LOOKUP(RECant_biom!$A$20,'(ne pas modifier) BDD_REF'!$A$244:$A$263,'(ne pas modifier) BDD_REF'!$C$244:$C$263)))</f>
        <v>0</v>
      </c>
      <c r="K20" s="22">
        <f>IF(Eligibilité_projet!J13="Hors climat Mediterranéen",LOOKUP(RECant_biom!$A$20,'(ne pas modifier) BDD_REF'!$A$244:$A$263,'(ne pas modifier) BDD_REF'!$B$244:$B$263),IF(Eligibilité_projet!J13="",0,LOOKUP(RECant_biom!$A$20,'(ne pas modifier) BDD_REF'!$A$244:$A$263,'(ne pas modifier) BDD_REF'!$C$244:$C$263)))</f>
        <v>0</v>
      </c>
      <c r="L20" s="22">
        <f>IF(Eligibilité_projet!K13="Hors climat Mediterranéen",LOOKUP(RECant_biom!$A$20,'(ne pas modifier) BDD_REF'!$A$244:$A$263,'(ne pas modifier) BDD_REF'!$B$244:$B$263),IF(Eligibilité_projet!K13="",0,LOOKUP(RECant_biom!$A$20,'(ne pas modifier) BDD_REF'!$A$244:$A$263,'(ne pas modifier) BDD_REF'!$C$244:$C$263)))</f>
        <v>0</v>
      </c>
      <c r="M20" s="22">
        <f t="shared" si="0"/>
        <v>46.8</v>
      </c>
      <c r="N20" s="2"/>
      <c r="O20" s="2"/>
      <c r="P20" s="2"/>
      <c r="Q20" s="2"/>
    </row>
    <row r="21" spans="1:17" x14ac:dyDescent="0.3">
      <c r="A21" s="13">
        <v>17</v>
      </c>
      <c r="B21" s="7" t="s">
        <v>201</v>
      </c>
      <c r="C21" s="22">
        <f>IF(Eligibilité_projet!B13="Hors climat Mediterranéen",LOOKUP(RECant_biom!$A$21,'(ne pas modifier) BDD_REF'!$A$244:$A$263,'(ne pas modifier) BDD_REF'!$B$244:$B$263),IF(Eligibilité_projet!B13="",0,LOOKUP(RECant_biom!$A$21,'(ne pas modifier) BDD_REF'!$A$244:$A$263,'(ne pas modifier) BDD_REF'!$C$244:$C$263)))</f>
        <v>15.7</v>
      </c>
      <c r="D21" s="22">
        <f>IF(Eligibilité_projet!C13="Hors climat Mediterranéen",LOOKUP(RECant_biom!$A$21,'(ne pas modifier) BDD_REF'!$A$244:$A$263,'(ne pas modifier) BDD_REF'!$B$244:$B$263),IF(Eligibilité_projet!C13="",0,LOOKUP(RECant_biom!$A$21,'(ne pas modifier) BDD_REF'!$A$244:$A$263,'(ne pas modifier) BDD_REF'!$C$244:$C$263)))</f>
        <v>15.7</v>
      </c>
      <c r="E21" s="22">
        <f>IF(Eligibilité_projet!D13="Hors climat Mediterranéen",LOOKUP(RECant_biom!$A$21,'(ne pas modifier) BDD_REF'!$A$244:$A$263,'(ne pas modifier) BDD_REF'!$B$244:$B$263),IF(Eligibilité_projet!D13="",0,LOOKUP(RECant_biom!$A$21,'(ne pas modifier) BDD_REF'!$A$244:$A$263,'(ne pas modifier) BDD_REF'!$C$244:$C$263)))</f>
        <v>15.7</v>
      </c>
      <c r="F21" s="22">
        <f>IF(Eligibilité_projet!E13="Hors climat Mediterranéen",LOOKUP(RECant_biom!$A$21,'(ne pas modifier) BDD_REF'!$A$244:$A$263,'(ne pas modifier) BDD_REF'!$B$244:$B$263),IF(Eligibilité_projet!E13="",0,LOOKUP(RECant_biom!$A$21,'(ne pas modifier) BDD_REF'!$A$244:$A$263,'(ne pas modifier) BDD_REF'!$C$244:$C$263)))</f>
        <v>0</v>
      </c>
      <c r="G21" s="22">
        <f>IF(Eligibilité_projet!F13="Hors climat Mediterranéen",LOOKUP(RECant_biom!$A$21,'(ne pas modifier) BDD_REF'!$A$244:$A$263,'(ne pas modifier) BDD_REF'!$B$244:$B$263),IF(Eligibilité_projet!F13="",0,LOOKUP(RECant_biom!$A$21,'(ne pas modifier) BDD_REF'!$A$244:$A$263,'(ne pas modifier) BDD_REF'!$C$244:$C$263)))</f>
        <v>0</v>
      </c>
      <c r="H21" s="22">
        <f>IF(Eligibilité_projet!G13="Hors climat Mediterranéen",LOOKUP(RECant_biom!$A$21,'(ne pas modifier) BDD_REF'!$A$244:$A$263,'(ne pas modifier) BDD_REF'!$B$244:$B$263),IF(Eligibilité_projet!G13="",0,LOOKUP(RECant_biom!$A$21,'(ne pas modifier) BDD_REF'!$A$244:$A$263,'(ne pas modifier) BDD_REF'!$C$244:$C$263)))</f>
        <v>0</v>
      </c>
      <c r="I21" s="22">
        <f>IF(Eligibilité_projet!H13="Hors climat Mediterranéen",LOOKUP(RECant_biom!$A$21,'(ne pas modifier) BDD_REF'!$A$244:$A$263,'(ne pas modifier) BDD_REF'!$B$244:$B$263),IF(Eligibilité_projet!H13="",0,LOOKUP(RECant_biom!$A$21,'(ne pas modifier) BDD_REF'!$A$244:$A$263,'(ne pas modifier) BDD_REF'!$C$244:$C$263)))</f>
        <v>0</v>
      </c>
      <c r="J21" s="22">
        <f>IF(Eligibilité_projet!I13="Hors climat Mediterranéen",LOOKUP(RECant_biom!$A$21,'(ne pas modifier) BDD_REF'!$A$244:$A$263,'(ne pas modifier) BDD_REF'!$B$244:$B$263),IF(Eligibilité_projet!I13="",0,LOOKUP(RECant_biom!$A$21,'(ne pas modifier) BDD_REF'!$A$244:$A$263,'(ne pas modifier) BDD_REF'!$C$244:$C$263)))</f>
        <v>0</v>
      </c>
      <c r="K21" s="22">
        <f>IF(Eligibilité_projet!J13="Hors climat Mediterranéen",LOOKUP(RECant_biom!$A$21,'(ne pas modifier) BDD_REF'!$A$244:$A$263,'(ne pas modifier) BDD_REF'!$B$244:$B$263),IF(Eligibilité_projet!J13="",0,LOOKUP(RECant_biom!$A$21,'(ne pas modifier) BDD_REF'!$A$244:$A$263,'(ne pas modifier) BDD_REF'!$C$244:$C$263)))</f>
        <v>0</v>
      </c>
      <c r="L21" s="22">
        <f>IF(Eligibilité_projet!K13="Hors climat Mediterranéen",LOOKUP(RECant_biom!$A$21,'(ne pas modifier) BDD_REF'!$A$244:$A$263,'(ne pas modifier) BDD_REF'!$B$244:$B$263),IF(Eligibilité_projet!K13="",0,LOOKUP(RECant_biom!$A$21,'(ne pas modifier) BDD_REF'!$A$244:$A$263,'(ne pas modifier) BDD_REF'!$C$244:$C$263)))</f>
        <v>0</v>
      </c>
      <c r="M21" s="22">
        <f t="shared" si="0"/>
        <v>47.099999999999994</v>
      </c>
      <c r="N21" s="2"/>
      <c r="O21" s="2"/>
      <c r="P21" s="2"/>
      <c r="Q21" s="2"/>
    </row>
    <row r="22" spans="1:17" x14ac:dyDescent="0.3">
      <c r="A22" s="13">
        <v>18</v>
      </c>
      <c r="B22" s="7" t="s">
        <v>201</v>
      </c>
      <c r="C22" s="22">
        <f>IF(Eligibilité_projet!B13="Hors climat Mediterranéen",LOOKUP(RECant_biom!$A$22,'(ne pas modifier) BDD_REF'!$A$244:$A$263,'(ne pas modifier) BDD_REF'!$B$244:$B$263),IF(Eligibilité_projet!B13="",0,LOOKUP(RECant_biom!$A$22,'(ne pas modifier) BDD_REF'!$A$244:$A$263,'(ne pas modifier) BDD_REF'!$C$244:$C$263)))</f>
        <v>15.8</v>
      </c>
      <c r="D22" s="22">
        <f>IF(Eligibilité_projet!C13="Hors climat Mediterranéen",LOOKUP(RECant_biom!$A$22,'(ne pas modifier) BDD_REF'!$A$244:$A$263,'(ne pas modifier) BDD_REF'!$B$244:$B$263),IF(Eligibilité_projet!C13="",0,LOOKUP(RECant_biom!$A$22,'(ne pas modifier) BDD_REF'!$A$244:$A$263,'(ne pas modifier) BDD_REF'!$C$244:$C$263)))</f>
        <v>15.8</v>
      </c>
      <c r="E22" s="22">
        <f>IF(Eligibilité_projet!D13="Hors climat Mediterranéen",LOOKUP(RECant_biom!$A$22,'(ne pas modifier) BDD_REF'!$A$244:$A$263,'(ne pas modifier) BDD_REF'!$B$244:$B$263),IF(Eligibilité_projet!D13="",0,LOOKUP(RECant_biom!$A$22,'(ne pas modifier) BDD_REF'!$A$244:$A$263,'(ne pas modifier) BDD_REF'!$C$244:$C$263)))</f>
        <v>15.8</v>
      </c>
      <c r="F22" s="22">
        <f>IF(Eligibilité_projet!E13="Hors climat Mediterranéen",LOOKUP(RECant_biom!$A$22,'(ne pas modifier) BDD_REF'!$A$244:$A$263,'(ne pas modifier) BDD_REF'!$B$244:$B$263),IF(Eligibilité_projet!E13="",0,LOOKUP(RECant_biom!$A$22,'(ne pas modifier) BDD_REF'!$A$244:$A$263,'(ne pas modifier) BDD_REF'!$C$244:$C$263)))</f>
        <v>0</v>
      </c>
      <c r="G22" s="22">
        <f>IF(Eligibilité_projet!F13="Hors climat Mediterranéen",LOOKUP(RECant_biom!$A$22,'(ne pas modifier) BDD_REF'!$A$244:$A$263,'(ne pas modifier) BDD_REF'!$B$244:$B$263),IF(Eligibilité_projet!F13="",0,LOOKUP(RECant_biom!$A$22,'(ne pas modifier) BDD_REF'!$A$244:$A$263,'(ne pas modifier) BDD_REF'!$C$244:$C$263)))</f>
        <v>0</v>
      </c>
      <c r="H22" s="22">
        <f>IF(Eligibilité_projet!G13="Hors climat Mediterranéen",LOOKUP(RECant_biom!$A$22,'(ne pas modifier) BDD_REF'!$A$244:$A$263,'(ne pas modifier) BDD_REF'!$B$244:$B$263),IF(Eligibilité_projet!G13="",0,LOOKUP(RECant_biom!$A$22,'(ne pas modifier) BDD_REF'!$A$244:$A$263,'(ne pas modifier) BDD_REF'!$C$244:$C$263)))</f>
        <v>0</v>
      </c>
      <c r="I22" s="22">
        <f>IF(Eligibilité_projet!H13="Hors climat Mediterranéen",LOOKUP(RECant_biom!$A$22,'(ne pas modifier) BDD_REF'!$A$244:$A$263,'(ne pas modifier) BDD_REF'!$B$244:$B$263),IF(Eligibilité_projet!H13="",0,LOOKUP(RECant_biom!$A$22,'(ne pas modifier) BDD_REF'!$A$244:$A$263,'(ne pas modifier) BDD_REF'!$C$244:$C$263)))</f>
        <v>0</v>
      </c>
      <c r="J22" s="22">
        <f>IF(Eligibilité_projet!I13="Hors climat Mediterranéen",LOOKUP(RECant_biom!$A$22,'(ne pas modifier) BDD_REF'!$A$244:$A$263,'(ne pas modifier) BDD_REF'!$B$244:$B$263),IF(Eligibilité_projet!I13="",0,LOOKUP(RECant_biom!$A$22,'(ne pas modifier) BDD_REF'!$A$244:$A$263,'(ne pas modifier) BDD_REF'!$C$244:$C$263)))</f>
        <v>0</v>
      </c>
      <c r="K22" s="22">
        <f>IF(Eligibilité_projet!J13="Hors climat Mediterranéen",LOOKUP(RECant_biom!$A$22,'(ne pas modifier) BDD_REF'!$A$244:$A$263,'(ne pas modifier) BDD_REF'!$B$244:$B$263),IF(Eligibilité_projet!J13="",0,LOOKUP(RECant_biom!$A$22,'(ne pas modifier) BDD_REF'!$A$244:$A$263,'(ne pas modifier) BDD_REF'!$C$244:$C$263)))</f>
        <v>0</v>
      </c>
      <c r="L22" s="22">
        <f>IF(Eligibilité_projet!K13="Hors climat Mediterranéen",LOOKUP(RECant_biom!$A$22,'(ne pas modifier) BDD_REF'!$A$244:$A$263,'(ne pas modifier) BDD_REF'!$B$244:$B$263),IF(Eligibilité_projet!K13="",0,LOOKUP(RECant_biom!$A$22,'(ne pas modifier) BDD_REF'!$A$244:$A$263,'(ne pas modifier) BDD_REF'!$C$244:$C$263)))</f>
        <v>0</v>
      </c>
      <c r="M22" s="22">
        <f t="shared" si="0"/>
        <v>47.400000000000006</v>
      </c>
      <c r="N22" s="2"/>
      <c r="O22" s="2"/>
      <c r="P22" s="2"/>
      <c r="Q22" s="2"/>
    </row>
    <row r="23" spans="1:17" x14ac:dyDescent="0.3">
      <c r="A23" s="13">
        <v>19</v>
      </c>
      <c r="B23" s="7" t="s">
        <v>201</v>
      </c>
      <c r="C23" s="22">
        <f>IF(Eligibilité_projet!B13="Hors climat Mediterranéen",LOOKUP(RECant_biom!$A$23,'(ne pas modifier) BDD_REF'!$A$244:$A$263,'(ne pas modifier) BDD_REF'!$B$244:$B$263),IF(Eligibilité_projet!B13="",0,LOOKUP(RECant_biom!$A$23,'(ne pas modifier) BDD_REF'!$A$244:$A$263,'(ne pas modifier) BDD_REF'!$C$244:$C$263)))</f>
        <v>15.9</v>
      </c>
      <c r="D23" s="22">
        <f>IF(Eligibilité_projet!C13="Hors climat Mediterranéen",LOOKUP(RECant_biom!$A$23,'(ne pas modifier) BDD_REF'!$A$244:$A$263,'(ne pas modifier) BDD_REF'!$B$244:$B$263),IF(Eligibilité_projet!C13="",0,LOOKUP(RECant_biom!$A$23,'(ne pas modifier) BDD_REF'!$A$244:$A$263,'(ne pas modifier) BDD_REF'!$C$244:$C$263)))</f>
        <v>15.9</v>
      </c>
      <c r="E23" s="22">
        <f>IF(Eligibilité_projet!D13="Hors climat Mediterranéen",LOOKUP(RECant_biom!$A$23,'(ne pas modifier) BDD_REF'!$A$244:$A$263,'(ne pas modifier) BDD_REF'!$B$244:$B$263),IF(Eligibilité_projet!D13="",0,LOOKUP(RECant_biom!$A$23,'(ne pas modifier) BDD_REF'!$A$244:$A$263,'(ne pas modifier) BDD_REF'!$C$244:$C$263)))</f>
        <v>15.9</v>
      </c>
      <c r="F23" s="22">
        <f>IF(Eligibilité_projet!E13="Hors climat Mediterranéen",LOOKUP(RECant_biom!$A$23,'(ne pas modifier) BDD_REF'!$A$244:$A$263,'(ne pas modifier) BDD_REF'!$B$244:$B$263),IF(Eligibilité_projet!E13="",0,LOOKUP(RECant_biom!$A$23,'(ne pas modifier) BDD_REF'!$A$244:$A$263,'(ne pas modifier) BDD_REF'!$C$244:$C$263)))</f>
        <v>0</v>
      </c>
      <c r="G23" s="22">
        <f>IF(Eligibilité_projet!F13="Hors climat Mediterranéen",LOOKUP(RECant_biom!$A$23,'(ne pas modifier) BDD_REF'!$A$244:$A$263,'(ne pas modifier) BDD_REF'!$B$244:$B$263),IF(Eligibilité_projet!F13="",0,LOOKUP(RECant_biom!$A$23,'(ne pas modifier) BDD_REF'!$A$244:$A$263,'(ne pas modifier) BDD_REF'!$C$244:$C$263)))</f>
        <v>0</v>
      </c>
      <c r="H23" s="22">
        <f>IF(Eligibilité_projet!G13="Hors climat Mediterranéen",LOOKUP(RECant_biom!$A$23,'(ne pas modifier) BDD_REF'!$A$244:$A$263,'(ne pas modifier) BDD_REF'!$B$244:$B$263),IF(Eligibilité_projet!G13="",0,LOOKUP(RECant_biom!$A$23,'(ne pas modifier) BDD_REF'!$A$244:$A$263,'(ne pas modifier) BDD_REF'!$C$244:$C$263)))</f>
        <v>0</v>
      </c>
      <c r="I23" s="22">
        <f>IF(Eligibilité_projet!H13="Hors climat Mediterranéen",LOOKUP(RECant_biom!$A$23,'(ne pas modifier) BDD_REF'!$A$244:$A$263,'(ne pas modifier) BDD_REF'!$B$244:$B$263),IF(Eligibilité_projet!H13="",0,LOOKUP(RECant_biom!$A$23,'(ne pas modifier) BDD_REF'!$A$244:$A$263,'(ne pas modifier) BDD_REF'!$C$244:$C$263)))</f>
        <v>0</v>
      </c>
      <c r="J23" s="22">
        <f>IF(Eligibilité_projet!I13="Hors climat Mediterranéen",LOOKUP(RECant_biom!$A$23,'(ne pas modifier) BDD_REF'!$A$244:$A$263,'(ne pas modifier) BDD_REF'!$B$244:$B$263),IF(Eligibilité_projet!I13="",0,LOOKUP(RECant_biom!$A$23,'(ne pas modifier) BDD_REF'!$A$244:$A$263,'(ne pas modifier) BDD_REF'!$C$244:$C$263)))</f>
        <v>0</v>
      </c>
      <c r="K23" s="22">
        <f>IF(Eligibilité_projet!J13="Hors climat Mediterranéen",LOOKUP(RECant_biom!$A$23,'(ne pas modifier) BDD_REF'!$A$244:$A$263,'(ne pas modifier) BDD_REF'!$B$244:$B$263),IF(Eligibilité_projet!J13="",0,LOOKUP(RECant_biom!$A$23,'(ne pas modifier) BDD_REF'!$A$244:$A$263,'(ne pas modifier) BDD_REF'!$C$244:$C$263)))</f>
        <v>0</v>
      </c>
      <c r="L23" s="22">
        <f>IF(Eligibilité_projet!K13="Hors climat Mediterranéen",LOOKUP(RECant_biom!$A$23,'(ne pas modifier) BDD_REF'!$A$244:$A$263,'(ne pas modifier) BDD_REF'!$B$244:$B$263),IF(Eligibilité_projet!K13="",0,LOOKUP(RECant_biom!$A$23,'(ne pas modifier) BDD_REF'!$A$244:$A$263,'(ne pas modifier) BDD_REF'!$C$244:$C$263)))</f>
        <v>0</v>
      </c>
      <c r="M23" s="22">
        <f t="shared" si="0"/>
        <v>47.7</v>
      </c>
      <c r="N23" s="2"/>
      <c r="O23" s="2"/>
      <c r="P23" s="2"/>
      <c r="Q23" s="2"/>
    </row>
    <row r="24" spans="1:17" x14ac:dyDescent="0.3">
      <c r="A24" s="13">
        <v>20</v>
      </c>
      <c r="B24" s="7" t="s">
        <v>201</v>
      </c>
      <c r="C24" s="22">
        <f>IF(Eligibilité_projet!B13="Hors climat Mediterranéen",LOOKUP(RECant_biom!$A$24,'(ne pas modifier) BDD_REF'!$A$244:$A$263,'(ne pas modifier) BDD_REF'!$B$244:$B$263),IF(Eligibilité_projet!B13="",0,LOOKUP(RECant_biom!$A$24,'(ne pas modifier) BDD_REF'!$A$244:$A$263,'(ne pas modifier) BDD_REF'!$C$244:$C$263)))</f>
        <v>16</v>
      </c>
      <c r="D24" s="22">
        <f>IF(Eligibilité_projet!C13="Hors climat Mediterranéen",LOOKUP(RECant_biom!$A$24,'(ne pas modifier) BDD_REF'!$A$244:$A$263,'(ne pas modifier) BDD_REF'!$B$244:$B$263),IF(Eligibilité_projet!C13="",0,LOOKUP(RECant_biom!$A$24,'(ne pas modifier) BDD_REF'!$A$244:$A$263,'(ne pas modifier) BDD_REF'!$C$244:$C$263)))</f>
        <v>16</v>
      </c>
      <c r="E24" s="22">
        <f>IF(Eligibilité_projet!D13="Hors climat Mediterranéen",LOOKUP(RECant_biom!$A$24,'(ne pas modifier) BDD_REF'!$A$244:$A$263,'(ne pas modifier) BDD_REF'!$B$244:$B$263),IF(Eligibilité_projet!D13="",0,LOOKUP(RECant_biom!$A$24,'(ne pas modifier) BDD_REF'!$A$244:$A$263,'(ne pas modifier) BDD_REF'!$C$244:$C$263)))</f>
        <v>16</v>
      </c>
      <c r="F24" s="22">
        <f>IF(Eligibilité_projet!E13="Hors climat Mediterranéen",LOOKUP(RECant_biom!$A$24,'(ne pas modifier) BDD_REF'!$A$244:$A$263,'(ne pas modifier) BDD_REF'!$B$244:$B$263),IF(Eligibilité_projet!E13="",0,LOOKUP(RECant_biom!$A$24,'(ne pas modifier) BDD_REF'!$A$244:$A$263,'(ne pas modifier) BDD_REF'!$C$244:$C$263)))</f>
        <v>0</v>
      </c>
      <c r="G24" s="22">
        <f>IF(Eligibilité_projet!F13="Hors climat Mediterranéen",LOOKUP(RECant_biom!$A$24,'(ne pas modifier) BDD_REF'!$A$244:$A$263,'(ne pas modifier) BDD_REF'!$B$244:$B$263),IF(Eligibilité_projet!F13="",0,LOOKUP(RECant_biom!$A$24,'(ne pas modifier) BDD_REF'!$A$244:$A$263,'(ne pas modifier) BDD_REF'!$C$244:$C$263)))</f>
        <v>0</v>
      </c>
      <c r="H24" s="22">
        <f>IF(Eligibilité_projet!G13="Hors climat Mediterranéen",LOOKUP(RECant_biom!$A$24,'(ne pas modifier) BDD_REF'!$A$244:$A$263,'(ne pas modifier) BDD_REF'!$B$244:$B$263),IF(Eligibilité_projet!G13="",0,LOOKUP(RECant_biom!$A$24,'(ne pas modifier) BDD_REF'!$A$244:$A$263,'(ne pas modifier) BDD_REF'!$C$244:$C$263)))</f>
        <v>0</v>
      </c>
      <c r="I24" s="22">
        <f>IF(Eligibilité_projet!H13="Hors climat Mediterranéen",LOOKUP(RECant_biom!$A$24,'(ne pas modifier) BDD_REF'!$A$244:$A$263,'(ne pas modifier) BDD_REF'!$B$244:$B$263),IF(Eligibilité_projet!H13="",0,LOOKUP(RECant_biom!$A$24,'(ne pas modifier) BDD_REF'!$A$244:$A$263,'(ne pas modifier) BDD_REF'!$C$244:$C$263)))</f>
        <v>0</v>
      </c>
      <c r="J24" s="22">
        <f>IF(Eligibilité_projet!I13="Hors climat Mediterranéen",LOOKUP(RECant_biom!$A$24,'(ne pas modifier) BDD_REF'!$A$244:$A$263,'(ne pas modifier) BDD_REF'!$B$244:$B$263),IF(Eligibilité_projet!I13="",0,LOOKUP(RECant_biom!$A$24,'(ne pas modifier) BDD_REF'!$A$244:$A$263,'(ne pas modifier) BDD_REF'!$C$244:$C$263)))</f>
        <v>0</v>
      </c>
      <c r="K24" s="22">
        <f>IF(Eligibilité_projet!J13="Hors climat Mediterranéen",LOOKUP(RECant_biom!$A$24,'(ne pas modifier) BDD_REF'!$A$244:$A$263,'(ne pas modifier) BDD_REF'!$B$244:$B$263),IF(Eligibilité_projet!J13="",0,LOOKUP(RECant_biom!$A$24,'(ne pas modifier) BDD_REF'!$A$244:$A$263,'(ne pas modifier) BDD_REF'!$C$244:$C$263)))</f>
        <v>0</v>
      </c>
      <c r="L24" s="22">
        <f>IF(Eligibilité_projet!K13="Hors climat Mediterranéen",LOOKUP(RECant_biom!$A$24,'(ne pas modifier) BDD_REF'!$A$244:$A$263,'(ne pas modifier) BDD_REF'!$B$244:$B$263),IF(Eligibilité_projet!K13="",0,LOOKUP(RECant_biom!$A$24,'(ne pas modifier) BDD_REF'!$A$244:$A$263,'(ne pas modifier) BDD_REF'!$C$244:$C$263)))</f>
        <v>0</v>
      </c>
      <c r="M24" s="22">
        <f t="shared" si="0"/>
        <v>48</v>
      </c>
      <c r="N24" s="2"/>
      <c r="O24" s="2"/>
      <c r="P24" s="2"/>
      <c r="Q24" s="2"/>
    </row>
    <row r="25" spans="1:17" x14ac:dyDescent="0.3">
      <c r="A25" s="7"/>
      <c r="B25" s="7" t="s">
        <v>210</v>
      </c>
      <c r="C25" s="22">
        <f>SUMIF($A5:$A24,"&lt;"&amp;Eligibilité_projet!B14+1,C5:C24)</f>
        <v>234.9</v>
      </c>
      <c r="D25" s="22">
        <f>SUMIF($A5:$A24,"&lt;"&amp;Eligibilité_projet!C14+1,D5:D24)</f>
        <v>234.9</v>
      </c>
      <c r="E25" s="22">
        <f>SUMIF($A5:$A24,"&lt;"&amp;Eligibilité_projet!D14+1,E5:E24)</f>
        <v>234.9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704.7</v>
      </c>
      <c r="N25" s="2"/>
      <c r="O25" s="2"/>
      <c r="P25" s="2"/>
      <c r="Q25" s="2"/>
    </row>
    <row r="26" spans="1:17" ht="28.8" x14ac:dyDescent="0.3">
      <c r="A26" s="7" t="s">
        <v>192</v>
      </c>
      <c r="B26" s="7" t="s">
        <v>211</v>
      </c>
      <c r="C26" s="39">
        <f>IF(Eligibilité_projet!B13="",0,IF(Eligibilité_projet!B13="Hors climat Mediterranéen",LOOKUP(Eligibilité_projet!B16,'(ne pas modifier) BDD_REF'!$A$237:$A$240,'(ne pas modifier) BDD_REF'!$B$237:$B$240),LOOKUP(Eligibilité_projet!B16,'(ne pas modifier) BDD_REF'!$A$237:$A$240,'(ne pas modifier) BDD_REF'!$D$237:$D$240)))</f>
        <v>0</v>
      </c>
      <c r="D26" s="39">
        <f>IF(Eligibilité_projet!C13="",0,IF(Eligibilité_projet!C13="Hors climat Mediterranéen",LOOKUP(Eligibilité_projet!C16,'(ne pas modifier) BDD_REF'!$A$237:$A$240,'(ne pas modifier) BDD_REF'!$B$237:$B$240),LOOKUP(Eligibilité_projet!C16,'(ne pas modifier) BDD_REF'!$A$237:$A$240,'(ne pas modifier) BDD_REF'!$D$237:$D$240)))</f>
        <v>0</v>
      </c>
      <c r="E26" s="39">
        <f>IF(Eligibilité_projet!D13="",0,IF(Eligibilité_projet!D13="Hors climat Mediterranéen",LOOKUP(Eligibilité_projet!D16,'(ne pas modifier) BDD_REF'!$A$237:$A$240,'(ne pas modifier) BDD_REF'!$B$237:$B$240),LOOKUP(Eligibilité_projet!D16,'(ne pas modifier) BDD_REF'!$A$237:$A$240,'(ne pas modifier) BDD_REF'!$D$237:$D$240)))</f>
        <v>0</v>
      </c>
      <c r="F26" s="39">
        <f>IF(Eligibilité_projet!E13="",0,IF(Eligibilité_projet!E13="Hors climat Mediterranéen",LOOKUP(Eligibilité_projet!E16,'(ne pas modifier) BDD_REF'!$A$237:$A$240,'(ne pas modifier) BDD_REF'!$B$237:$B$240),LOOKUP(Eligibilité_projet!E16,'(ne pas modifier) BDD_REF'!$A$237:$A$240,'(ne pas modifier) BDD_REF'!$D$237:$D$240)))</f>
        <v>0</v>
      </c>
      <c r="G26" s="39">
        <f>IF(Eligibilité_projet!F13="",0,IF(Eligibilité_projet!F13="Hors climat Mediterranéen",LOOKUP(Eligibilité_projet!F16,'(ne pas modifier) BDD_REF'!$A$237:$A$240,'(ne pas modifier) BDD_REF'!$B$237:$B$240),LOOKUP(Eligibilité_projet!F16,'(ne pas modifier) BDD_REF'!$A$237:$A$240,'(ne pas modifier) BDD_REF'!$D$237:$D$240)))</f>
        <v>0</v>
      </c>
      <c r="H26" s="39">
        <f>IF(Eligibilité_projet!G13="",0,IF(Eligibilité_projet!G13="Hors climat Mediterranéen",LOOKUP(Eligibilité_projet!G16,'(ne pas modifier) BDD_REF'!$A$237:$A$240,'(ne pas modifier) BDD_REF'!$B$237:$B$240),LOOKUP(Eligibilité_projet!G16,'(ne pas modifier) BDD_REF'!$A$237:$A$240,'(ne pas modifier) BDD_REF'!$D$237:$D$240)))</f>
        <v>0</v>
      </c>
      <c r="I26" s="39">
        <f>IF(Eligibilité_projet!H13="",0,IF(Eligibilité_projet!H13="Hors climat Mediterranéen",LOOKUP(Eligibilité_projet!H16,'(ne pas modifier) BDD_REF'!$A$237:$A$240,'(ne pas modifier) BDD_REF'!$B$237:$B$240),LOOKUP(Eligibilité_projet!H16,'(ne pas modifier) BDD_REF'!$A$237:$A$240,'(ne pas modifier) BDD_REF'!$D$237:$D$240)))</f>
        <v>0</v>
      </c>
      <c r="J26" s="39">
        <f>IF(Eligibilité_projet!I13="",0,IF(Eligibilité_projet!I13="Hors climat Mediterranéen",LOOKUP(Eligibilité_projet!I16,'(ne pas modifier) BDD_REF'!$A$237:$A$240,'(ne pas modifier) BDD_REF'!$B$237:$B$240),LOOKUP(Eligibilité_projet!I16,'(ne pas modifier) BDD_REF'!$A$237:$A$240,'(ne pas modifier) BDD_REF'!$D$237:$D$240)))</f>
        <v>0</v>
      </c>
      <c r="K26" s="39">
        <f>IF(Eligibilité_projet!J13="",0,IF(Eligibilité_projet!J13="Hors climat Mediterranéen",LOOKUP(Eligibilité_projet!J16,'(ne pas modifier) BDD_REF'!$A$237:$A$240,'(ne pas modifier) BDD_REF'!$B$237:$B$240),LOOKUP(Eligibilité_projet!J16,'(ne pas modifier) BDD_REF'!$A$237:$A$240,'(ne pas modifier) BDD_REF'!$D$237:$D$240)))</f>
        <v>0</v>
      </c>
      <c r="L26" s="39">
        <f>IF(Eligibilité_projet!K13="",0,IF(Eligibilité_projet!K13="Hors climat Mediterranéen",LOOKUP(Eligibilité_projet!K16,'(ne pas modifier) BDD_REF'!$A$237:$A$240,'(ne pas modifier) BDD_REF'!$B$237:$B$240),LOOKUP(Eligibilité_projet!K16,'(ne pas modifier) BDD_REF'!$A$237:$A$240,'(ne pas modifier) BDD_REF'!$D$237:$D$240)))</f>
        <v>0</v>
      </c>
      <c r="M26" s="22">
        <f t="shared" si="0"/>
        <v>0</v>
      </c>
      <c r="N26" s="2"/>
      <c r="O26" s="2"/>
      <c r="P26" s="2"/>
      <c r="Q26" s="2"/>
    </row>
    <row r="27" spans="1:17" ht="28.8" x14ac:dyDescent="0.3">
      <c r="B27" s="7" t="s">
        <v>200</v>
      </c>
      <c r="C27" s="40">
        <f>Eligibilité_projet!B14 + 1</f>
        <v>21</v>
      </c>
      <c r="D27" s="40">
        <f>Eligibilité_projet!C14 + 1</f>
        <v>21</v>
      </c>
      <c r="E27" s="40">
        <f>Eligibilité_projet!D14 + 1</f>
        <v>21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70</v>
      </c>
      <c r="N27" s="2"/>
      <c r="O27" s="2"/>
      <c r="P27" s="2"/>
      <c r="Q27" s="2"/>
    </row>
    <row r="28" spans="1:17" x14ac:dyDescent="0.3">
      <c r="B28" s="21" t="s">
        <v>296</v>
      </c>
      <c r="C28" s="24">
        <f>((C25/C27)-C26)*Eligibilité_projet!B8*44/12</f>
        <v>0.65622857142857149</v>
      </c>
      <c r="D28" s="24">
        <f>((D25/D27)-D26)*Eligibilité_projet!C8*44/12</f>
        <v>0.94332857142857163</v>
      </c>
      <c r="E28" s="24">
        <f>((E25/E27)-E26)*Eligibilité_projet!D8*44/12</f>
        <v>0.45115714285714287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2.0507142857142862</v>
      </c>
      <c r="N28" s="2"/>
      <c r="O28" s="2"/>
      <c r="P28" s="2"/>
      <c r="Q28" s="2"/>
    </row>
    <row r="29" spans="1:17" x14ac:dyDescent="0.3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D12" sqref="D12"/>
    </sheetView>
  </sheetViews>
  <sheetFormatPr baseColWidth="10" defaultColWidth="11.44140625" defaultRowHeight="14.4" x14ac:dyDescent="0.3"/>
  <cols>
    <col min="1" max="1" width="8.5546875" customWidth="1"/>
    <col min="2" max="2" width="33.6640625" customWidth="1"/>
    <col min="3" max="3" width="12.33203125" bestFit="1" customWidth="1"/>
  </cols>
  <sheetData>
    <row r="2" spans="1:16" x14ac:dyDescent="0.3">
      <c r="B2" s="109" t="s">
        <v>332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1"/>
    </row>
    <row r="4" spans="1:16" ht="28.8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">
      <c r="B5" s="7" t="s">
        <v>306</v>
      </c>
      <c r="C5" s="22">
        <f>IF(AND(Eligibilité_projet!B13="Hors climat Mediterranéen",Eligibilité_projet!B16="Grandes cultures"),'(ne pas modifier) BDD_REF'!$C$268,IF(AND(Eligibilité_projet!B13="Hors climat Mediterranéen",Eligibilité_projet!B16="Prairies permanentes"),'(ne pas modifier) BDD_REF'!$C$267,IF(AND(Eligibilité_projet!B13="Hors climat Mediterranéen",Eligibilité_projet!B16="Viticulture"),'(ne pas modifier) BDD_REF'!$C$266,IF(AND(Eligibilité_projet!B13="Climat Sec Mediterranéen",Eligibilité_projet!B16="Grandes cultures"),'(ne pas modifier) BDD_REF'!$B$268,IF(AND(Eligibilité_projet!B13="Climat Sec Mediterranéen",Eligibilité_projet!B16="Prairies permanentes"),'(ne pas modifier) BDD_REF'!$B$267,IF(Eligibilité_projet!B13="",0,'(ne pas modifier) BDD_REF'!$B$266))))))</f>
        <v>52</v>
      </c>
      <c r="D5" s="22">
        <f>IF(AND(Eligibilité_projet!C13="Hors climat Mediterranéen",Eligibilité_projet!C16="Grandes cultures"),'(ne pas modifier) BDD_REF'!$C$268,IF(AND(Eligibilité_projet!C13="Hors climat Mediterranéen",Eligibilité_projet!C16="Prairies permanentes"),'(ne pas modifier) BDD_REF'!$C$267,IF(AND(Eligibilité_projet!C13="Hors climat Mediterranéen",Eligibilité_projet!C16="Viticulture"),'(ne pas modifier) BDD_REF'!$C$266,IF(AND(Eligibilité_projet!C13="Climat Sec Mediterranéen",Eligibilité_projet!C16="Grandes cultures"),'(ne pas modifier) BDD_REF'!$B$268,IF(AND(Eligibilité_projet!C13="Climat Sec Mediterranéen",Eligibilité_projet!C16="Prairies permanentes"),'(ne pas modifier) BDD_REF'!$B$267,IF(Eligibilité_projet!C13="",0,'(ne pas modifier) BDD_REF'!$B$266))))))</f>
        <v>52</v>
      </c>
      <c r="E5" s="39">
        <f>IF(AND(Eligibilité_projet!D13="Hors climat Mediterranéen",Eligibilité_projet!D16="Grandes cultures"),'(ne pas modifier) BDD_REF'!$C$268,IF(AND(Eligibilité_projet!D13="Hors climat Mediterranéen",Eligibilité_projet!D16="Prairies permanentes"),'(ne pas modifier) BDD_REF'!$C$267,IF(AND(Eligibilité_projet!D13="Hors climat Mediterranéen",Eligibilité_projet!D16="Viticulture"),'(ne pas modifier) BDD_REF'!$C$266,IF(AND(Eligibilité_projet!D13="Climat Sec Mediterranéen",Eligibilité_projet!D16="Grandes cultures"),'(ne pas modifier) BDD_REF'!$B$268,IF(AND(Eligibilité_projet!D13="Climat Sec Mediterranéen",Eligibilité_projet!D16="Prairies permanentes"),'(ne pas modifier) BDD_REF'!$B$267,IF(Eligibilité_projet!D13="",0,'(ne pas modifier) BDD_REF'!$B$266))))))</f>
        <v>52</v>
      </c>
      <c r="F5" s="39">
        <f>IF(AND(Eligibilité_projet!E13="Hors climat Mediterranéen",Eligibilité_projet!E16="Grandes cultures"),'(ne pas modifier) BDD_REF'!$C$268,IF(AND(Eligibilité_projet!E13="Hors climat Mediterranéen",Eligibilité_projet!E16="Prairies permanentes"),'(ne pas modifier) BDD_REF'!$C$267,IF(AND(Eligibilité_projet!E13="Hors climat Mediterranéen",Eligibilité_projet!E16="Viticulture"),'(ne pas modifier) BDD_REF'!$C$266,IF(AND(Eligibilité_projet!E13="Climat Sec Mediterranéen",Eligibilité_projet!E16="Grandes cultures"),'(ne pas modifier) BDD_REF'!$B$268,IF(AND(Eligibilité_projet!E13="Climat Sec Mediterranéen",Eligibilité_projet!E16="Prairies permanentes"),'(ne pas modifier) BDD_REF'!$B$267,IF(Eligibilité_projet!E13="",0,'(ne pas modifier) BDD_REF'!$B$266))))))</f>
        <v>0</v>
      </c>
      <c r="G5" s="39">
        <f>IF(AND(Eligibilité_projet!F13="Hors climat Mediterranéen",Eligibilité_projet!F16="Grandes cultures"),'(ne pas modifier) BDD_REF'!$C$268,IF(AND(Eligibilité_projet!F13="Hors climat Mediterranéen",Eligibilité_projet!F16="Prairies permanentes"),'(ne pas modifier) BDD_REF'!$C$267,IF(AND(Eligibilité_projet!F13="Hors climat Mediterranéen",Eligibilité_projet!F16="Viticulture"),'(ne pas modifier) BDD_REF'!$C$266,IF(AND(Eligibilité_projet!F13="Climat Sec Mediterranéen",Eligibilité_projet!F16="Grandes cultures"),'(ne pas modifier) BDD_REF'!$B$268,IF(AND(Eligibilité_projet!F13="Climat Sec Mediterranéen",Eligibilité_projet!F16="Prairies permanentes"),'(ne pas modifier) BDD_REF'!$B$267,IF(Eligibilité_projet!F13="",0,'(ne pas modifier) BDD_REF'!$B$266))))))</f>
        <v>0</v>
      </c>
      <c r="H5" s="39">
        <f>IF(AND(Eligibilité_projet!G13="Hors climat Mediterranéen",Eligibilité_projet!G16="Grandes cultures"),'(ne pas modifier) BDD_REF'!$C$268,IF(AND(Eligibilité_projet!G13="Hors climat Mediterranéen",Eligibilité_projet!G16="Prairies permanentes"),'(ne pas modifier) BDD_REF'!$C$267,IF(AND(Eligibilité_projet!G13="Hors climat Mediterranéen",Eligibilité_projet!G16="Viticulture"),'(ne pas modifier) BDD_REF'!$C$266,IF(AND(Eligibilité_projet!G13="Climat Sec Mediterranéen",Eligibilité_projet!G16="Grandes cultures"),'(ne pas modifier) BDD_REF'!$B$268,IF(AND(Eligibilité_projet!G13="Climat Sec Mediterranéen",Eligibilité_projet!G16="Prairies permanentes"),'(ne pas modifier) BDD_REF'!$B$267,IF(Eligibilité_projet!G13="",0,'(ne pas modifier) BDD_REF'!$B$266))))))</f>
        <v>0</v>
      </c>
      <c r="I5" s="39">
        <f>IF(AND(Eligibilité_projet!H13="Hors climat Mediterranéen",Eligibilité_projet!H16="Grandes cultures"),'(ne pas modifier) BDD_REF'!$C$268,IF(AND(Eligibilité_projet!H13="Hors climat Mediterranéen",Eligibilité_projet!H16="Prairies permanentes"),'(ne pas modifier) BDD_REF'!$C$267,IF(AND(Eligibilité_projet!H13="Hors climat Mediterranéen",Eligibilité_projet!H16="Viticulture"),'(ne pas modifier) BDD_REF'!$C$266,IF(AND(Eligibilité_projet!H13="Climat Sec Mediterranéen",Eligibilité_projet!H16="Grandes cultures"),'(ne pas modifier) BDD_REF'!$B$268,IF(AND(Eligibilité_projet!H13="Climat Sec Mediterranéen",Eligibilité_projet!H16="Prairies permanentes"),'(ne pas modifier) BDD_REF'!$B$267,IF(Eligibilité_projet!H13="",0,'(ne pas modifier) BDD_REF'!$B$266))))))</f>
        <v>0</v>
      </c>
      <c r="J5" s="39">
        <f>IF(AND(Eligibilité_projet!I13="Hors climat Mediterranéen",Eligibilité_projet!I16="Grandes cultures"),'(ne pas modifier) BDD_REF'!$C$268,IF(AND(Eligibilité_projet!I13="Hors climat Mediterranéen",Eligibilité_projet!I16="Prairies permanentes"),'(ne pas modifier) BDD_REF'!$C$267,IF(AND(Eligibilité_projet!I13="Hors climat Mediterranéen",Eligibilité_projet!I16="Viticulture"),'(ne pas modifier) BDD_REF'!$C$266,IF(AND(Eligibilité_projet!I13="Climat Sec Mediterranéen",Eligibilité_projet!I16="Grandes cultures"),'(ne pas modifier) BDD_REF'!$B$268,IF(AND(Eligibilité_projet!I13="Climat Sec Mediterranéen",Eligibilité_projet!I16="Prairies permanentes"),'(ne pas modifier) BDD_REF'!$B$267,IF(Eligibilité_projet!I13="",0,'(ne pas modifier) BDD_REF'!$B$266))))))</f>
        <v>0</v>
      </c>
      <c r="K5" s="39">
        <f>IF(AND(Eligibilité_projet!J13="Hors climat Mediterranéen",Eligibilité_projet!J16="Grandes cultures"),'(ne pas modifier) BDD_REF'!$C$268,IF(AND(Eligibilité_projet!J13="Hors climat Mediterranéen",Eligibilité_projet!J16="Prairies permanentes"),'(ne pas modifier) BDD_REF'!$C$267,IF(AND(Eligibilité_projet!J13="Hors climat Mediterranéen",Eligibilité_projet!J16="Viticulture"),'(ne pas modifier) BDD_REF'!$C$266,IF(AND(Eligibilité_projet!J13="Climat Sec Mediterranéen",Eligibilité_projet!J16="Grandes cultures"),'(ne pas modifier) BDD_REF'!$B$268,IF(AND(Eligibilité_projet!J13="Climat Sec Mediterranéen",Eligibilité_projet!J16="Prairies permanentes"),'(ne pas modifier) BDD_REF'!$B$267,IF(Eligibilité_projet!J13="",0,'(ne pas modifier) BDD_REF'!$B$266))))))</f>
        <v>0</v>
      </c>
      <c r="L5" s="39">
        <f>IF(AND(Eligibilité_projet!K13="Hors climat Mediterranéen",Eligibilité_projet!K16="Grandes cultures"),'(ne pas modifier) BDD_REF'!$C$268,IF(AND(Eligibilité_projet!K13="Hors climat Mediterranéen",Eligibilité_projet!K16="Prairies permanentes"),'(ne pas modifier) BDD_REF'!$C$267,IF(AND(Eligibilité_projet!K13="Hors climat Mediterranéen",Eligibilité_projet!K16="Viticulture"),'(ne pas modifier) BDD_REF'!$C$266,IF(AND(Eligibilité_projet!K13="Climat Sec Mediterranéen",Eligibilité_projet!K16="Grandes cultures"),'(ne pas modifier) BDD_REF'!$B$268,IF(AND(Eligibilité_projet!K13="Climat Sec Mediterranéen",Eligibilité_projet!K16="Prairies permanentes"),'(ne pas modifier) BDD_REF'!$B$267,IF(Eligibilité_projet!K13="",0,'(ne pas modifier) BDD_REF'!$B$266))))))</f>
        <v>0</v>
      </c>
      <c r="M5" s="22">
        <f>SUM(C5:L5)</f>
        <v>156</v>
      </c>
      <c r="N5" s="2"/>
      <c r="O5" s="2"/>
      <c r="P5" s="2"/>
    </row>
    <row r="6" spans="1:16" x14ac:dyDescent="0.3">
      <c r="B6" s="7" t="s">
        <v>307</v>
      </c>
      <c r="C6" s="22">
        <f>IF(Eligibilité_projet!B13="Hors climat Mediterranéen",'(ne pas modifier) BDD_REF'!$C$272,IF(Eligibilité_projet!B13="",0,'(ne pas modifier) BDD_REF'!$B$272))</f>
        <v>47</v>
      </c>
      <c r="D6" s="22">
        <f>IF(Eligibilité_projet!C13="Hors climat Mediterranéen",'(ne pas modifier) BDD_REF'!$C$272,IF(Eligibilité_projet!C13="",0,'(ne pas modifier) BDD_REF'!$B$272))</f>
        <v>47</v>
      </c>
      <c r="E6" s="22">
        <f>IF(Eligibilité_projet!D13="Hors climat Mediterranéen",'(ne pas modifier) BDD_REF'!$C$272,IF(Eligibilité_projet!D13="",0,'(ne pas modifier) BDD_REF'!$B$272))</f>
        <v>47</v>
      </c>
      <c r="F6" s="22">
        <f>IF(Eligibilité_projet!E13="Hors climat Mediterranéen",'(ne pas modifier) BDD_REF'!$C$272,IF(Eligibilité_projet!E13="",0,'(ne pas modifier) BDD_REF'!$B$272))</f>
        <v>0</v>
      </c>
      <c r="G6" s="22">
        <f>IF(Eligibilité_projet!F13="Hors climat Mediterranéen",'(ne pas modifier) BDD_REF'!$C$272,IF(Eligibilité_projet!F13="",0,'(ne pas modifier) BDD_REF'!$B$272))</f>
        <v>0</v>
      </c>
      <c r="H6" s="22">
        <f>IF(Eligibilité_projet!G13="Hors climat Mediterranéen",'(ne pas modifier) BDD_REF'!$C$272,IF(Eligibilité_projet!G13="",0,'(ne pas modifier) BDD_REF'!$B$272))</f>
        <v>0</v>
      </c>
      <c r="I6" s="22">
        <f>IF(Eligibilité_projet!H13="Hors climat Mediterranéen",'(ne pas modifier) BDD_REF'!$C$272,IF(Eligibilité_projet!H13="",0,'(ne pas modifier) BDD_REF'!$B$272))</f>
        <v>0</v>
      </c>
      <c r="J6" s="22">
        <f>IF(Eligibilité_projet!I13="Hors climat Mediterranéen",'(ne pas modifier) BDD_REF'!$C$272,IF(Eligibilité_projet!I13="",0,'(ne pas modifier) BDD_REF'!$B$272))</f>
        <v>0</v>
      </c>
      <c r="K6" s="22">
        <f>IF(Eligibilité_projet!J13="Hors climat Mediterranéen",'(ne pas modifier) BDD_REF'!$C$272,IF(Eligibilité_projet!J13="",0,'(ne pas modifier) BDD_REF'!$B$272))</f>
        <v>0</v>
      </c>
      <c r="L6" s="22">
        <f>IF(Eligibilité_projet!K13="Hors climat Mediterranéen",'(ne pas modifier) BDD_REF'!$C$272,IF(Eligibilité_projet!K13="",0,'(ne pas modifier) BDD_REF'!$B$272))</f>
        <v>0</v>
      </c>
      <c r="M6" s="22">
        <f>SUM(C6:L6)</f>
        <v>141</v>
      </c>
      <c r="N6" s="2"/>
      <c r="O6" s="2"/>
      <c r="P6" s="2"/>
    </row>
    <row r="7" spans="1:16" x14ac:dyDescent="0.3">
      <c r="B7" s="7" t="s">
        <v>305</v>
      </c>
      <c r="C7" s="22">
        <f>Eligibilité_projet!B15</f>
        <v>1</v>
      </c>
      <c r="D7" s="22">
        <f>Eligibilité_projet!C15</f>
        <v>1</v>
      </c>
      <c r="E7" s="22">
        <f>Eligibilité_projet!D15</f>
        <v>1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3</v>
      </c>
      <c r="N7" s="2"/>
      <c r="O7" s="2"/>
      <c r="P7" s="2"/>
    </row>
    <row r="8" spans="1:16" ht="28.8" x14ac:dyDescent="0.3">
      <c r="B8" s="7" t="s">
        <v>297</v>
      </c>
      <c r="C8" s="22">
        <f>Eligibilité_projet!B14</f>
        <v>20</v>
      </c>
      <c r="D8" s="22">
        <f>Eligibilité_projet!C14</f>
        <v>20</v>
      </c>
      <c r="E8" s="22">
        <f>Eligibilité_projet!D14</f>
        <v>20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60</v>
      </c>
      <c r="N8" s="2"/>
      <c r="O8" s="2"/>
      <c r="P8" s="2"/>
    </row>
    <row r="9" spans="1:16" x14ac:dyDescent="0.3">
      <c r="B9" s="21" t="s">
        <v>298</v>
      </c>
      <c r="C9" s="21">
        <f>((C6-C5)+('(ne pas modifier) BDD_REF'!$B$276*C7*C8))*Eligibilité_projet!B8*44/12</f>
        <v>0.28160000000000002</v>
      </c>
      <c r="D9" s="21">
        <f>((D6-D5)+('(ne pas modifier) BDD_REF'!$B$276*D7*D8))*Eligibilité_projet!C8*44/12</f>
        <v>0.40480000000000005</v>
      </c>
      <c r="E9" s="21">
        <f>((E6-E5)+('(ne pas modifier) BDD_REF'!$B$276*E7*E8))*Eligibilité_projet!D8*44/12</f>
        <v>0.19360000000000002</v>
      </c>
      <c r="F9" s="21">
        <f>((F6-F5)+('(ne pas modifier) BDD_REF'!$B$276*F7*F8))*Eligibilité_projet!E8*44/12</f>
        <v>0</v>
      </c>
      <c r="G9" s="21">
        <f>((G6-G5)+('(ne pas modifier) BDD_REF'!$B$276*G7*G8))*Eligibilité_projet!F8*44/12</f>
        <v>0</v>
      </c>
      <c r="H9" s="21">
        <f>((H6-H5)+('(ne pas modifier) BDD_REF'!$B$276*H7*H8))*Eligibilité_projet!G8*44/12</f>
        <v>0</v>
      </c>
      <c r="I9" s="21">
        <f>((I6-I5)+('(ne pas modifier) BDD_REF'!$B$276*I7*I8))*Eligibilité_projet!H8*44/12</f>
        <v>0</v>
      </c>
      <c r="J9" s="21">
        <f>((J6-J5)+('(ne pas modifier) BDD_REF'!$B$276*J7*J8))*Eligibilité_projet!I8*44/12</f>
        <v>0</v>
      </c>
      <c r="K9" s="21">
        <f>((K6-K5)+('(ne pas modifier) BDD_REF'!$B$276*K7*K8))*Eligibilité_projet!J8*44/12</f>
        <v>0</v>
      </c>
      <c r="L9" s="21">
        <f>((L6-L5)+('(ne pas modifier) BDD_REF'!$B$276*L7*L8))*Eligibilité_projet!K8*44/12</f>
        <v>0</v>
      </c>
      <c r="M9" s="21">
        <f>SUM(C9:L9)</f>
        <v>0.88000000000000012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zoomScale="80" zoomScaleNormal="80" workbookViewId="0">
      <selection activeCell="E21" sqref="E21"/>
    </sheetView>
  </sheetViews>
  <sheetFormatPr baseColWidth="10" defaultColWidth="11.44140625" defaultRowHeight="14.4" x14ac:dyDescent="0.3"/>
  <cols>
    <col min="1" max="1" width="21.88671875" customWidth="1"/>
    <col min="2" max="2" width="44.44140625" customWidth="1"/>
    <col min="5" max="5" width="22.44140625" customWidth="1"/>
  </cols>
  <sheetData>
    <row r="1" spans="1:6" x14ac:dyDescent="0.3">
      <c r="D1" s="2"/>
      <c r="E1" s="2"/>
      <c r="F1" s="2"/>
    </row>
    <row r="2" spans="1:6" ht="47.25" customHeight="1" x14ac:dyDescent="0.3">
      <c r="B2" s="112" t="s">
        <v>333</v>
      </c>
      <c r="C2" s="114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15" t="s">
        <v>142</v>
      </c>
      <c r="C4" s="116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73" t="s">
        <v>304</v>
      </c>
      <c r="B6" s="3" t="s">
        <v>299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">
      <c r="A7" s="41" t="s">
        <v>143</v>
      </c>
      <c r="B7" s="3" t="s">
        <v>299</v>
      </c>
      <c r="C7" s="15">
        <f>IF(Eligibilité_projet!C2="OUI","/",'RECeff + REIamont (2)'!M144)</f>
        <v>-0.59223561746499997</v>
      </c>
      <c r="D7" s="2"/>
      <c r="E7" s="2"/>
      <c r="F7" s="2"/>
    </row>
    <row r="8" spans="1:6" x14ac:dyDescent="0.3">
      <c r="A8" s="16"/>
      <c r="B8" s="3" t="s">
        <v>199</v>
      </c>
      <c r="C8" s="15">
        <f>REIaval!M20</f>
        <v>0</v>
      </c>
      <c r="D8" s="2"/>
      <c r="E8" s="2"/>
      <c r="F8" s="2"/>
    </row>
    <row r="9" spans="1:6" x14ac:dyDescent="0.3">
      <c r="A9" s="2"/>
      <c r="B9" s="3" t="s">
        <v>300</v>
      </c>
      <c r="C9" s="15">
        <f>RECant_biom!M28</f>
        <v>2.0507142857142862</v>
      </c>
      <c r="D9" s="2"/>
      <c r="E9" s="2"/>
      <c r="F9" s="2"/>
    </row>
    <row r="10" spans="1:6" x14ac:dyDescent="0.3">
      <c r="A10" s="2"/>
      <c r="B10" s="3" t="s">
        <v>298</v>
      </c>
      <c r="C10" s="15">
        <f>RECant_sol!M9</f>
        <v>0.88000000000000012</v>
      </c>
      <c r="D10" s="2"/>
      <c r="E10" s="2"/>
      <c r="F10" s="2"/>
    </row>
    <row r="11" spans="1:6" x14ac:dyDescent="0.3">
      <c r="A11" s="2"/>
      <c r="B11" s="19" t="s">
        <v>301</v>
      </c>
      <c r="C11" s="42">
        <f>SUM(IF(Eligibilité_projet!C2="OUI",-C6,-C7),-C8,C10,C9)</f>
        <v>3.5229499031792861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15" t="s">
        <v>350</v>
      </c>
      <c r="C13" s="116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299</v>
      </c>
      <c r="C15" s="91">
        <f>IF(Eligibilité_projet!C2="OUI",C6*(1-0.15),C7)</f>
        <v>-0.59223561746499997</v>
      </c>
      <c r="D15" s="2"/>
      <c r="E15" s="2"/>
      <c r="F15" s="2"/>
    </row>
    <row r="16" spans="1:6" x14ac:dyDescent="0.3">
      <c r="A16" s="2"/>
      <c r="B16" s="3" t="s">
        <v>199</v>
      </c>
      <c r="C16" s="91">
        <f>C8</f>
        <v>0</v>
      </c>
      <c r="D16" s="2"/>
      <c r="E16" s="2"/>
      <c r="F16" s="2"/>
    </row>
    <row r="17" spans="1:6" x14ac:dyDescent="0.3">
      <c r="A17" s="2"/>
      <c r="B17" s="90" t="s">
        <v>300</v>
      </c>
      <c r="C17" s="15">
        <f>C9*(1-0.1)</f>
        <v>1.8456428571428576</v>
      </c>
      <c r="D17" s="2"/>
      <c r="E17" s="2"/>
      <c r="F17" s="2"/>
    </row>
    <row r="18" spans="1:6" x14ac:dyDescent="0.3">
      <c r="A18" s="2"/>
      <c r="B18" s="90" t="s">
        <v>298</v>
      </c>
      <c r="C18" s="15">
        <f>RE!C10</f>
        <v>0.88000000000000012</v>
      </c>
      <c r="D18" s="2"/>
      <c r="E18" s="2"/>
      <c r="F18" s="2"/>
    </row>
    <row r="19" spans="1:6" x14ac:dyDescent="0.3">
      <c r="A19" s="2"/>
      <c r="B19" s="3" t="s">
        <v>349</v>
      </c>
      <c r="C19" s="91">
        <f>(C17+C18)*0.9</f>
        <v>2.4530785714285721</v>
      </c>
      <c r="D19" s="2"/>
      <c r="E19" s="2"/>
      <c r="F19" s="2"/>
    </row>
    <row r="20" spans="1:6" x14ac:dyDescent="0.3">
      <c r="A20" s="2"/>
      <c r="B20" s="19" t="s">
        <v>301</v>
      </c>
      <c r="C20" s="92">
        <f>SUM(-C15,-C16,C19)</f>
        <v>3.0453141888935722</v>
      </c>
      <c r="D20" s="2"/>
      <c r="E20" s="2"/>
      <c r="F20" s="2"/>
    </row>
    <row r="21" spans="1:6" x14ac:dyDescent="0.3">
      <c r="A21" s="2"/>
      <c r="B21" s="2"/>
    </row>
    <row r="23" spans="1:6" s="34" customFormat="1" hidden="1" x14ac:dyDescent="0.3"/>
    <row r="24" spans="1:6" s="34" customFormat="1" hidden="1" x14ac:dyDescent="0.3"/>
    <row r="25" spans="1:6" s="34" customFormat="1" x14ac:dyDescent="0.3"/>
  </sheetData>
  <sheetProtection algorithmName="SHA-512" hashValue="nF292uGZEVdJmjkmXWPwoZzRQhpR5Ef0+W7zjz7TTeTXhaOE146OoqIFsJ1nSdnjG5DtQ0/fcw1zdy6v2KqQgA==" saltValue="W25Hk1p9YQzP1lw827h7sA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8"/>
  <sheetViews>
    <sheetView topLeftCell="A160" zoomScale="70" zoomScaleNormal="70" workbookViewId="0">
      <selection activeCell="B175" sqref="B175"/>
    </sheetView>
  </sheetViews>
  <sheetFormatPr baseColWidth="10" defaultColWidth="11.44140625" defaultRowHeight="14.4" x14ac:dyDescent="0.3"/>
  <cols>
    <col min="1" max="1" width="72.88671875" customWidth="1"/>
    <col min="2" max="2" width="41" customWidth="1"/>
    <col min="3" max="3" width="44.6640625" customWidth="1"/>
    <col min="4" max="4" width="28.5546875" customWidth="1"/>
    <col min="5" max="5" width="24.5546875" customWidth="1"/>
    <col min="6" max="6" width="28.88671875" customWidth="1"/>
    <col min="7" max="7" width="22.33203125" customWidth="1"/>
    <col min="8" max="8" width="19.109375" customWidth="1"/>
    <col min="9" max="9" width="21.88671875" customWidth="1"/>
    <col min="10" max="10" width="19.44140625" customWidth="1"/>
    <col min="11" max="11" width="25.109375" customWidth="1"/>
  </cols>
  <sheetData>
    <row r="1" spans="1:8" x14ac:dyDescent="0.3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">
      <c r="A7" s="51" t="s">
        <v>21</v>
      </c>
      <c r="B7" s="51" t="s">
        <v>5</v>
      </c>
      <c r="C7" s="38" t="b">
        <f>IF(Eligibilité_projet!B13="",'(ne pas modifier) BDD_REF'!B235:E235)</f>
        <v>0</v>
      </c>
      <c r="D7" s="38" t="str">
        <f t="shared" si="0"/>
        <v>Climat Sec Mediterranéen - FAUX</v>
      </c>
      <c r="E7" s="38">
        <v>49.5</v>
      </c>
    </row>
    <row r="8" spans="1:8" x14ac:dyDescent="0.3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6" x14ac:dyDescent="0.3">
      <c r="B44" s="117" t="s">
        <v>5</v>
      </c>
      <c r="C44" s="118"/>
      <c r="D44" s="119"/>
      <c r="E44" s="117" t="s">
        <v>69</v>
      </c>
      <c r="F44" s="118"/>
      <c r="G44" s="119"/>
    </row>
    <row r="45" spans="1:7" ht="31.2" x14ac:dyDescent="0.3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6" x14ac:dyDescent="0.3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">
      <c r="A134" s="60"/>
      <c r="C134" s="50"/>
    </row>
    <row r="135" spans="1:5" x14ac:dyDescent="0.3">
      <c r="A135" s="60"/>
      <c r="C135" s="50"/>
    </row>
    <row r="136" spans="1:5" ht="15.6" x14ac:dyDescent="0.3">
      <c r="A136" s="57" t="s">
        <v>71</v>
      </c>
      <c r="B136" s="57" t="s">
        <v>127</v>
      </c>
      <c r="C136" s="50"/>
    </row>
    <row r="137" spans="1:5" x14ac:dyDescent="0.3">
      <c r="A137" s="58" t="s">
        <v>72</v>
      </c>
      <c r="B137" s="61">
        <v>3023.6659187519999</v>
      </c>
      <c r="C137" s="50"/>
    </row>
    <row r="138" spans="1:5" x14ac:dyDescent="0.3">
      <c r="A138" s="58" t="s">
        <v>73</v>
      </c>
      <c r="B138" s="61">
        <v>3462.3325584952004</v>
      </c>
      <c r="C138" s="50"/>
    </row>
    <row r="139" spans="1:5" x14ac:dyDescent="0.3">
      <c r="A139" s="58" t="s">
        <v>74</v>
      </c>
      <c r="B139" s="61">
        <v>1051.9666372200002</v>
      </c>
      <c r="C139" s="50"/>
    </row>
    <row r="140" spans="1:5" x14ac:dyDescent="0.3">
      <c r="A140" s="58" t="s">
        <v>75</v>
      </c>
      <c r="B140" s="61">
        <v>680.11092420000011</v>
      </c>
      <c r="C140" s="50"/>
    </row>
    <row r="141" spans="1:5" x14ac:dyDescent="0.3">
      <c r="A141" s="58" t="s">
        <v>76</v>
      </c>
      <c r="B141" s="61">
        <v>3969.2165201334001</v>
      </c>
      <c r="C141" s="50"/>
    </row>
    <row r="142" spans="1:5" x14ac:dyDescent="0.3">
      <c r="A142" s="58" t="s">
        <v>77</v>
      </c>
      <c r="B142" s="61">
        <v>3120.9100082900004</v>
      </c>
      <c r="C142" s="50"/>
    </row>
    <row r="143" spans="1:5" x14ac:dyDescent="0.3">
      <c r="A143" s="58" t="s">
        <v>78</v>
      </c>
      <c r="B143" s="61">
        <v>3118.3572501499998</v>
      </c>
      <c r="C143" s="50"/>
    </row>
    <row r="144" spans="1:5" x14ac:dyDescent="0.3">
      <c r="A144" s="58" t="s">
        <v>79</v>
      </c>
      <c r="B144" s="61">
        <v>2602.140331525</v>
      </c>
      <c r="C144" s="50"/>
    </row>
    <row r="145" spans="1:2" x14ac:dyDescent="0.3">
      <c r="A145" s="58" t="s">
        <v>80</v>
      </c>
      <c r="B145" s="61">
        <v>4557.9951523</v>
      </c>
    </row>
    <row r="146" spans="1:2" x14ac:dyDescent="0.3">
      <c r="A146" s="58" t="s">
        <v>81</v>
      </c>
      <c r="B146" s="61">
        <v>3047.448611238</v>
      </c>
    </row>
    <row r="147" spans="1:2" x14ac:dyDescent="0.3">
      <c r="A147" s="58" t="s">
        <v>82</v>
      </c>
      <c r="B147" s="61">
        <v>740.69039574999999</v>
      </c>
    </row>
    <row r="148" spans="1:2" x14ac:dyDescent="0.3">
      <c r="A148" s="58" t="s">
        <v>83</v>
      </c>
      <c r="B148" s="61">
        <v>897.80714540400004</v>
      </c>
    </row>
    <row r="149" spans="1:2" x14ac:dyDescent="0.3">
      <c r="A149" s="58" t="s">
        <v>84</v>
      </c>
      <c r="B149" s="61">
        <v>883.16209499700005</v>
      </c>
    </row>
    <row r="150" spans="1:2" x14ac:dyDescent="0.3">
      <c r="A150" s="58" t="s">
        <v>85</v>
      </c>
      <c r="B150" s="61">
        <v>1019.94225066</v>
      </c>
    </row>
    <row r="151" spans="1:2" x14ac:dyDescent="0.3">
      <c r="A151" s="58" t="s">
        <v>86</v>
      </c>
      <c r="B151" s="61">
        <v>889.46139315170001</v>
      </c>
    </row>
    <row r="152" spans="1:2" x14ac:dyDescent="0.3">
      <c r="A152" s="58" t="s">
        <v>87</v>
      </c>
      <c r="B152" s="61">
        <v>752.72081800977992</v>
      </c>
    </row>
    <row r="153" spans="1:2" x14ac:dyDescent="0.3">
      <c r="A153" s="58" t="s">
        <v>88</v>
      </c>
      <c r="B153" s="61">
        <v>946.9611047855999</v>
      </c>
    </row>
    <row r="154" spans="1:2" x14ac:dyDescent="0.3">
      <c r="A154" s="58" t="s">
        <v>89</v>
      </c>
      <c r="B154" s="61">
        <v>1074.1029483240002</v>
      </c>
    </row>
    <row r="155" spans="1:2" x14ac:dyDescent="0.3">
      <c r="A155" s="58" t="s">
        <v>90</v>
      </c>
      <c r="B155" s="61">
        <v>1420.210775454</v>
      </c>
    </row>
    <row r="156" spans="1:2" x14ac:dyDescent="0.3">
      <c r="A156" s="58" t="s">
        <v>91</v>
      </c>
      <c r="B156" s="61">
        <v>774.61553566148007</v>
      </c>
    </row>
    <row r="157" spans="1:2" x14ac:dyDescent="0.3">
      <c r="A157" s="58" t="s">
        <v>92</v>
      </c>
      <c r="B157" s="61">
        <v>765.12397890409</v>
      </c>
    </row>
    <row r="158" spans="1:2" x14ac:dyDescent="0.3">
      <c r="A158" s="58" t="s">
        <v>93</v>
      </c>
      <c r="B158" s="61">
        <v>1001.1849360304</v>
      </c>
    </row>
    <row r="159" spans="1:2" x14ac:dyDescent="0.3">
      <c r="A159" s="58" t="s">
        <v>94</v>
      </c>
      <c r="B159" s="61">
        <v>1279.8013208596001</v>
      </c>
    </row>
    <row r="160" spans="1:2" x14ac:dyDescent="0.3">
      <c r="A160" s="58" t="s">
        <v>95</v>
      </c>
      <c r="B160" s="61">
        <v>723.80564597088994</v>
      </c>
    </row>
    <row r="161" spans="1:2" x14ac:dyDescent="0.3">
      <c r="A161" s="58" t="s">
        <v>96</v>
      </c>
      <c r="B161" s="61">
        <v>1232.6787939830401</v>
      </c>
    </row>
    <row r="162" spans="1:2" x14ac:dyDescent="0.3">
      <c r="A162" s="58" t="s">
        <v>97</v>
      </c>
      <c r="B162" s="61">
        <v>1788.5815223822999</v>
      </c>
    </row>
    <row r="163" spans="1:2" x14ac:dyDescent="0.3">
      <c r="A163" s="58" t="s">
        <v>98</v>
      </c>
      <c r="B163" s="61">
        <v>626.40579813411489</v>
      </c>
    </row>
    <row r="164" spans="1:2" x14ac:dyDescent="0.3">
      <c r="A164" s="58" t="s">
        <v>99</v>
      </c>
      <c r="B164" s="61">
        <v>1886.3492469093001</v>
      </c>
    </row>
    <row r="165" spans="1:2" x14ac:dyDescent="0.3">
      <c r="A165" s="58" t="s">
        <v>100</v>
      </c>
      <c r="B165" s="61">
        <v>1245.7052980295</v>
      </c>
    </row>
    <row r="166" spans="1:2" x14ac:dyDescent="0.3">
      <c r="A166" s="58" t="s">
        <v>101</v>
      </c>
      <c r="B166" s="61">
        <v>1283.4653141729998</v>
      </c>
    </row>
    <row r="167" spans="1:2" x14ac:dyDescent="0.3">
      <c r="A167" s="58" t="s">
        <v>102</v>
      </c>
      <c r="B167" s="61">
        <v>1487.4535399215001</v>
      </c>
    </row>
    <row r="168" spans="1:2" x14ac:dyDescent="0.3">
      <c r="A168" s="58" t="s">
        <v>103</v>
      </c>
      <c r="B168" s="61">
        <v>1457.6311863044998</v>
      </c>
    </row>
    <row r="169" spans="1:2" x14ac:dyDescent="0.3">
      <c r="A169" s="58" t="s">
        <v>104</v>
      </c>
      <c r="B169" s="61">
        <v>1441.472337333</v>
      </c>
    </row>
    <row r="170" spans="1:2" x14ac:dyDescent="0.3">
      <c r="A170" s="58" t="s">
        <v>105</v>
      </c>
      <c r="B170" s="61">
        <v>2444.8047991999997</v>
      </c>
    </row>
    <row r="171" spans="1:2" x14ac:dyDescent="0.3">
      <c r="A171" s="58" t="s">
        <v>106</v>
      </c>
      <c r="B171" s="61">
        <v>3601.9636359103997</v>
      </c>
    </row>
    <row r="172" spans="1:2" x14ac:dyDescent="0.3">
      <c r="A172" s="58" t="s">
        <v>347</v>
      </c>
      <c r="B172" s="61">
        <f>25000*0.17</f>
        <v>4250</v>
      </c>
    </row>
    <row r="173" spans="1:2" x14ac:dyDescent="0.3">
      <c r="A173" s="58" t="s">
        <v>107</v>
      </c>
      <c r="B173" s="61">
        <v>2724.2246671013995</v>
      </c>
    </row>
    <row r="174" spans="1:2" x14ac:dyDescent="0.3">
      <c r="A174" s="58" t="s">
        <v>108</v>
      </c>
      <c r="B174" s="61">
        <v>2678.1548398122004</v>
      </c>
    </row>
    <row r="175" spans="1:2" x14ac:dyDescent="0.3">
      <c r="A175" s="58" t="s">
        <v>109</v>
      </c>
      <c r="B175" s="61">
        <v>925.39090928000007</v>
      </c>
    </row>
    <row r="176" spans="1:2" x14ac:dyDescent="0.3">
      <c r="A176" s="58" t="s">
        <v>110</v>
      </c>
      <c r="B176" s="61">
        <v>832.84025582999993</v>
      </c>
    </row>
    <row r="177" spans="1:2" x14ac:dyDescent="0.3">
      <c r="A177" s="58" t="s">
        <v>111</v>
      </c>
      <c r="B177" s="61">
        <v>3847.6402921410004</v>
      </c>
    </row>
    <row r="178" spans="1:2" x14ac:dyDescent="0.3">
      <c r="A178" s="58" t="s">
        <v>112</v>
      </c>
      <c r="B178" s="61">
        <v>3849.2868810089999</v>
      </c>
    </row>
    <row r="179" spans="1:2" x14ac:dyDescent="0.3">
      <c r="A179" s="58" t="s">
        <v>113</v>
      </c>
      <c r="B179" s="61">
        <v>3453.8088875220001</v>
      </c>
    </row>
    <row r="180" spans="1:2" x14ac:dyDescent="0.3">
      <c r="A180" s="58" t="s">
        <v>114</v>
      </c>
      <c r="B180" s="61">
        <v>3391.1981881470001</v>
      </c>
    </row>
    <row r="181" spans="1:2" x14ac:dyDescent="0.3">
      <c r="A181" s="58" t="s">
        <v>115</v>
      </c>
      <c r="B181" s="61">
        <v>3759.2860042549196</v>
      </c>
    </row>
    <row r="182" spans="1:2" x14ac:dyDescent="0.3">
      <c r="A182" s="58" t="s">
        <v>116</v>
      </c>
      <c r="B182" s="61">
        <v>2658.9292517203125</v>
      </c>
    </row>
    <row r="183" spans="1:2" x14ac:dyDescent="0.3">
      <c r="A183" s="58" t="s">
        <v>117</v>
      </c>
      <c r="B183" s="61">
        <v>4303.8993272226562</v>
      </c>
    </row>
    <row r="184" spans="1:2" x14ac:dyDescent="0.3">
      <c r="A184" s="58" t="s">
        <v>118</v>
      </c>
      <c r="B184" s="61">
        <v>4054.8428879156254</v>
      </c>
    </row>
    <row r="185" spans="1:2" x14ac:dyDescent="0.3">
      <c r="A185" s="58" t="s">
        <v>119</v>
      </c>
      <c r="B185" s="61">
        <v>3165.3350675625002</v>
      </c>
    </row>
    <row r="186" spans="1:2" x14ac:dyDescent="0.3">
      <c r="A186" s="58" t="s">
        <v>120</v>
      </c>
      <c r="B186" s="61">
        <v>21727.520374600001</v>
      </c>
    </row>
    <row r="187" spans="1:2" x14ac:dyDescent="0.3">
      <c r="A187" s="58" t="s">
        <v>121</v>
      </c>
      <c r="B187" s="61">
        <v>763729.18826415588</v>
      </c>
    </row>
    <row r="188" spans="1:2" x14ac:dyDescent="0.3">
      <c r="A188" s="58" t="s">
        <v>122</v>
      </c>
      <c r="B188" s="61">
        <v>28201.949841089998</v>
      </c>
    </row>
    <row r="189" spans="1:2" x14ac:dyDescent="0.3">
      <c r="A189" s="58" t="s">
        <v>123</v>
      </c>
      <c r="B189" s="61">
        <v>745475.31653372501</v>
      </c>
    </row>
    <row r="190" spans="1:2" x14ac:dyDescent="0.3">
      <c r="A190" s="58" t="s">
        <v>124</v>
      </c>
      <c r="B190" s="61">
        <v>1313.2063369499999</v>
      </c>
    </row>
    <row r="191" spans="1:2" x14ac:dyDescent="0.3">
      <c r="A191" s="58" t="s">
        <v>125</v>
      </c>
      <c r="B191" s="61">
        <v>864.20333642999981</v>
      </c>
    </row>
    <row r="192" spans="1:2" x14ac:dyDescent="0.3">
      <c r="A192" s="58" t="s">
        <v>126</v>
      </c>
      <c r="B192" s="61">
        <v>2605.9006745199999</v>
      </c>
    </row>
    <row r="194" spans="1:2" x14ac:dyDescent="0.3">
      <c r="A194" s="23" t="s">
        <v>71</v>
      </c>
      <c r="B194" s="62" t="s">
        <v>127</v>
      </c>
    </row>
    <row r="195" spans="1:2" x14ac:dyDescent="0.3">
      <c r="A195" t="s">
        <v>128</v>
      </c>
      <c r="B195" s="63">
        <v>5895.9797374104</v>
      </c>
    </row>
    <row r="196" spans="1:2" x14ac:dyDescent="0.3">
      <c r="A196" t="s">
        <v>129</v>
      </c>
      <c r="B196" s="63">
        <v>2576.2094178333336</v>
      </c>
    </row>
    <row r="197" spans="1:2" x14ac:dyDescent="0.3">
      <c r="A197" t="s">
        <v>130</v>
      </c>
      <c r="B197" s="63">
        <v>4062.9965796000001</v>
      </c>
    </row>
    <row r="198" spans="1:2" x14ac:dyDescent="0.3">
      <c r="A198" t="s">
        <v>131</v>
      </c>
      <c r="B198" s="63">
        <v>4011.4789508640006</v>
      </c>
    </row>
    <row r="199" spans="1:2" x14ac:dyDescent="0.3">
      <c r="A199" t="s">
        <v>132</v>
      </c>
      <c r="B199" s="63">
        <v>2682.7232290992001</v>
      </c>
    </row>
    <row r="200" spans="1:2" x14ac:dyDescent="0.3">
      <c r="A200" t="s">
        <v>133</v>
      </c>
      <c r="B200" s="63">
        <v>2548.7495763313045</v>
      </c>
    </row>
    <row r="201" spans="1:2" x14ac:dyDescent="0.3">
      <c r="A201" t="s">
        <v>134</v>
      </c>
      <c r="B201" s="63">
        <v>3366.7024762240003</v>
      </c>
    </row>
    <row r="202" spans="1:2" x14ac:dyDescent="0.3">
      <c r="A202" t="s">
        <v>135</v>
      </c>
      <c r="B202" s="63">
        <v>3370.0393371360001</v>
      </c>
    </row>
    <row r="203" spans="1:2" x14ac:dyDescent="0.3">
      <c r="A203" t="s">
        <v>136</v>
      </c>
      <c r="B203" s="63">
        <v>3392.0923222031997</v>
      </c>
    </row>
    <row r="204" spans="1:2" x14ac:dyDescent="0.3">
      <c r="A204" t="s">
        <v>137</v>
      </c>
      <c r="B204" s="63">
        <v>3141.3860726075795</v>
      </c>
    </row>
    <row r="206" spans="1:2" x14ac:dyDescent="0.3">
      <c r="A206" s="23" t="s">
        <v>172</v>
      </c>
      <c r="B206" s="23" t="s">
        <v>24</v>
      </c>
    </row>
    <row r="207" spans="1:2" x14ac:dyDescent="0.3">
      <c r="A207" t="s">
        <v>153</v>
      </c>
      <c r="B207">
        <v>1.6E-2</v>
      </c>
    </row>
    <row r="208" spans="1:2" x14ac:dyDescent="0.3">
      <c r="A208" t="s">
        <v>152</v>
      </c>
      <c r="B208">
        <v>6.0000000000000001E-3</v>
      </c>
    </row>
    <row r="209" spans="1:5" x14ac:dyDescent="0.3">
      <c r="A209" t="s">
        <v>156</v>
      </c>
      <c r="B209" s="64">
        <v>0.01</v>
      </c>
    </row>
    <row r="210" spans="1:5" x14ac:dyDescent="0.3">
      <c r="A210" t="s">
        <v>158</v>
      </c>
      <c r="B210" s="64">
        <v>1.0999999999999999E-2</v>
      </c>
    </row>
    <row r="211" spans="1:5" x14ac:dyDescent="0.3">
      <c r="A211" t="s">
        <v>174</v>
      </c>
      <c r="B211" s="64">
        <v>5.7000000000000002E-2</v>
      </c>
    </row>
    <row r="212" spans="1:5" x14ac:dyDescent="0.3">
      <c r="A212" t="s">
        <v>176</v>
      </c>
      <c r="B212" s="64">
        <v>4.51</v>
      </c>
    </row>
    <row r="213" spans="1:5" x14ac:dyDescent="0.3">
      <c r="A213" t="s">
        <v>177</v>
      </c>
      <c r="B213" s="64">
        <v>1.45</v>
      </c>
    </row>
    <row r="214" spans="1:5" x14ac:dyDescent="0.3">
      <c r="A214" t="s">
        <v>178</v>
      </c>
      <c r="B214" s="64">
        <v>0.71</v>
      </c>
    </row>
    <row r="215" spans="1:5" x14ac:dyDescent="0.3">
      <c r="A215" s="65" t="s">
        <v>180</v>
      </c>
      <c r="B215" s="64">
        <v>6.0090000000000003</v>
      </c>
    </row>
    <row r="216" spans="1:5" x14ac:dyDescent="0.3">
      <c r="A216" s="65" t="s">
        <v>181</v>
      </c>
      <c r="B216" s="64">
        <v>8.9849999999999994</v>
      </c>
    </row>
    <row r="217" spans="1:5" x14ac:dyDescent="0.3">
      <c r="A217" s="65" t="s">
        <v>182</v>
      </c>
      <c r="B217" s="64">
        <v>25.134</v>
      </c>
    </row>
    <row r="218" spans="1:5" x14ac:dyDescent="0.3">
      <c r="A218" s="66" t="s">
        <v>183</v>
      </c>
      <c r="B218" s="64">
        <v>8.4779999999999998</v>
      </c>
    </row>
    <row r="219" spans="1:5" x14ac:dyDescent="0.3">
      <c r="A219" s="67"/>
    </row>
    <row r="220" spans="1:5" x14ac:dyDescent="0.3">
      <c r="A220" t="s">
        <v>154</v>
      </c>
      <c r="B220">
        <v>0.11</v>
      </c>
    </row>
    <row r="221" spans="1:5" x14ac:dyDescent="0.3">
      <c r="A221" t="s">
        <v>155</v>
      </c>
      <c r="B221">
        <v>0.21</v>
      </c>
    </row>
    <row r="222" spans="1:5" x14ac:dyDescent="0.3">
      <c r="A222" s="68" t="s">
        <v>157</v>
      </c>
      <c r="B222">
        <v>0.24</v>
      </c>
    </row>
    <row r="224" spans="1:5" x14ac:dyDescent="0.3">
      <c r="A224" s="23" t="s">
        <v>159</v>
      </c>
      <c r="B224" s="23" t="s">
        <v>160</v>
      </c>
      <c r="C224" s="23" t="s">
        <v>161</v>
      </c>
      <c r="D224" s="23" t="s">
        <v>162</v>
      </c>
      <c r="E224" s="23" t="s">
        <v>163</v>
      </c>
    </row>
    <row r="225" spans="1:5" x14ac:dyDescent="0.3">
      <c r="A225" t="s">
        <v>164</v>
      </c>
      <c r="B225" t="s">
        <v>165</v>
      </c>
      <c r="C225">
        <f>D225+E225</f>
        <v>3.0680000000000001</v>
      </c>
      <c r="D225">
        <v>2.6459999999999999</v>
      </c>
      <c r="E225">
        <v>0.42199999999999999</v>
      </c>
    </row>
    <row r="226" spans="1:5" x14ac:dyDescent="0.3">
      <c r="A226" t="s">
        <v>166</v>
      </c>
      <c r="B226" t="s">
        <v>165</v>
      </c>
      <c r="C226">
        <f t="shared" ref="C226:C230" si="7">D226+E226</f>
        <v>3.0709999999999997</v>
      </c>
      <c r="D226">
        <v>2.6459999999999999</v>
      </c>
      <c r="E226">
        <v>0.42499999999999999</v>
      </c>
    </row>
    <row r="227" spans="1:5" x14ac:dyDescent="0.3">
      <c r="A227" t="s">
        <v>167</v>
      </c>
      <c r="B227" t="s">
        <v>165</v>
      </c>
      <c r="C227">
        <f t="shared" si="7"/>
        <v>3.286</v>
      </c>
      <c r="D227">
        <v>2.698</v>
      </c>
      <c r="E227">
        <v>0.58799999999999997</v>
      </c>
    </row>
    <row r="228" spans="1:5" x14ac:dyDescent="0.3">
      <c r="A228" t="s">
        <v>168</v>
      </c>
      <c r="B228" t="s">
        <v>169</v>
      </c>
      <c r="C228">
        <f t="shared" si="7"/>
        <v>3.4169999999999998</v>
      </c>
      <c r="D228">
        <v>2.827</v>
      </c>
      <c r="E228">
        <v>0.59</v>
      </c>
    </row>
    <row r="229" spans="1:5" x14ac:dyDescent="0.3">
      <c r="A229" t="s">
        <v>168</v>
      </c>
      <c r="B229" t="s">
        <v>170</v>
      </c>
      <c r="C229">
        <f t="shared" si="7"/>
        <v>0.24819999999999998</v>
      </c>
      <c r="D229">
        <v>0.20519999999999999</v>
      </c>
      <c r="E229">
        <v>4.2999999999999997E-2</v>
      </c>
    </row>
    <row r="230" spans="1:5" x14ac:dyDescent="0.3">
      <c r="A230" t="s">
        <v>171</v>
      </c>
      <c r="B230" t="s">
        <v>169</v>
      </c>
      <c r="C230">
        <f t="shared" si="7"/>
        <v>3.5430000000000001</v>
      </c>
      <c r="D230">
        <v>2.944</v>
      </c>
      <c r="E230">
        <v>0.59899999999999998</v>
      </c>
    </row>
    <row r="232" spans="1:5" x14ac:dyDescent="0.3">
      <c r="A232" t="s">
        <v>187</v>
      </c>
      <c r="B232">
        <v>265</v>
      </c>
    </row>
    <row r="235" spans="1:5" ht="15" customHeight="1" x14ac:dyDescent="0.3">
      <c r="A235" s="38"/>
      <c r="B235" s="38" t="s">
        <v>202</v>
      </c>
      <c r="C235" s="38"/>
      <c r="D235" s="38" t="s">
        <v>203</v>
      </c>
      <c r="E235" s="38"/>
    </row>
    <row r="236" spans="1:5" ht="15.6" x14ac:dyDescent="0.35">
      <c r="A236" s="38" t="s">
        <v>204</v>
      </c>
      <c r="B236" s="38" t="s">
        <v>214</v>
      </c>
      <c r="C236" s="38" t="s">
        <v>205</v>
      </c>
      <c r="D236" s="38" t="s">
        <v>214</v>
      </c>
      <c r="E236" s="38" t="s">
        <v>205</v>
      </c>
    </row>
    <row r="237" spans="1:5" x14ac:dyDescent="0.3">
      <c r="A237" s="38" t="s">
        <v>0</v>
      </c>
      <c r="B237" s="38">
        <v>0</v>
      </c>
      <c r="C237" s="38" t="s">
        <v>206</v>
      </c>
      <c r="D237" s="38">
        <v>0</v>
      </c>
      <c r="E237" s="38" t="s">
        <v>206</v>
      </c>
    </row>
    <row r="238" spans="1:5" x14ac:dyDescent="0.3">
      <c r="A238" s="38" t="s">
        <v>1</v>
      </c>
      <c r="B238" s="38">
        <v>0</v>
      </c>
      <c r="C238" s="38" t="s">
        <v>206</v>
      </c>
      <c r="D238" s="38">
        <v>0</v>
      </c>
      <c r="E238" s="38" t="s">
        <v>206</v>
      </c>
    </row>
    <row r="239" spans="1:5" x14ac:dyDescent="0.3">
      <c r="A239" s="38" t="s">
        <v>2</v>
      </c>
      <c r="B239" s="38">
        <v>5</v>
      </c>
      <c r="C239" s="38" t="s">
        <v>207</v>
      </c>
      <c r="D239" s="38">
        <v>9.9</v>
      </c>
      <c r="E239" s="38" t="s">
        <v>208</v>
      </c>
    </row>
    <row r="240" spans="1:5" x14ac:dyDescent="0.3">
      <c r="A240" s="38" t="s">
        <v>209</v>
      </c>
      <c r="B240" s="38">
        <v>16</v>
      </c>
      <c r="C240" s="38" t="s">
        <v>207</v>
      </c>
      <c r="D240" s="38">
        <v>14.3</v>
      </c>
      <c r="E240" s="38" t="s">
        <v>208</v>
      </c>
    </row>
    <row r="242" spans="1:3" ht="15" customHeight="1" x14ac:dyDescent="0.3">
      <c r="A242" s="38"/>
      <c r="B242" s="38" t="s">
        <v>202</v>
      </c>
      <c r="C242" s="38" t="s">
        <v>203</v>
      </c>
    </row>
    <row r="243" spans="1:3" ht="18.75" customHeight="1" x14ac:dyDescent="0.4">
      <c r="A243" s="38" t="s">
        <v>212</v>
      </c>
      <c r="B243" s="38" t="s">
        <v>213</v>
      </c>
      <c r="C243" s="38" t="s">
        <v>213</v>
      </c>
    </row>
    <row r="244" spans="1:3" x14ac:dyDescent="0.3">
      <c r="A244" s="38">
        <v>1</v>
      </c>
      <c r="B244" s="38">
        <v>2.7</v>
      </c>
      <c r="C244" s="38">
        <v>2.4</v>
      </c>
    </row>
    <row r="245" spans="1:3" x14ac:dyDescent="0.3">
      <c r="A245" s="38">
        <v>2</v>
      </c>
      <c r="B245" s="38">
        <v>4.2</v>
      </c>
      <c r="C245" s="38">
        <v>3.72</v>
      </c>
    </row>
    <row r="246" spans="1:3" x14ac:dyDescent="0.3">
      <c r="A246" s="38">
        <v>3</v>
      </c>
      <c r="B246" s="38">
        <v>5.6</v>
      </c>
      <c r="C246" s="38">
        <v>5.04</v>
      </c>
    </row>
    <row r="247" spans="1:3" x14ac:dyDescent="0.3">
      <c r="A247" s="38">
        <v>4</v>
      </c>
      <c r="B247" s="38">
        <v>7.1</v>
      </c>
      <c r="C247" s="38">
        <v>6.36</v>
      </c>
    </row>
    <row r="248" spans="1:3" x14ac:dyDescent="0.3">
      <c r="A248" s="38">
        <v>5</v>
      </c>
      <c r="B248" s="38">
        <v>7.4</v>
      </c>
      <c r="C248" s="38">
        <v>6.6</v>
      </c>
    </row>
    <row r="249" spans="1:3" x14ac:dyDescent="0.3">
      <c r="A249" s="38">
        <v>6</v>
      </c>
      <c r="B249" s="38">
        <v>8.6</v>
      </c>
      <c r="C249" s="38">
        <v>7.7</v>
      </c>
    </row>
    <row r="250" spans="1:3" x14ac:dyDescent="0.3">
      <c r="A250" s="38">
        <v>7</v>
      </c>
      <c r="B250" s="38">
        <v>9.8000000000000007</v>
      </c>
      <c r="C250" s="38">
        <v>8.8000000000000007</v>
      </c>
    </row>
    <row r="251" spans="1:3" x14ac:dyDescent="0.3">
      <c r="A251" s="38">
        <v>8</v>
      </c>
      <c r="B251" s="38">
        <v>11.1</v>
      </c>
      <c r="C251" s="38">
        <v>9.9</v>
      </c>
    </row>
    <row r="252" spans="1:3" x14ac:dyDescent="0.3">
      <c r="A252" s="38">
        <v>9</v>
      </c>
      <c r="B252" s="38">
        <v>12.3</v>
      </c>
      <c r="C252" s="38">
        <v>11</v>
      </c>
    </row>
    <row r="253" spans="1:3" x14ac:dyDescent="0.3">
      <c r="A253" s="38">
        <v>10</v>
      </c>
      <c r="B253" s="38">
        <v>13.5</v>
      </c>
      <c r="C253" s="38">
        <v>12.1</v>
      </c>
    </row>
    <row r="254" spans="1:3" x14ac:dyDescent="0.3">
      <c r="A254" s="38">
        <v>11</v>
      </c>
      <c r="B254" s="38">
        <v>13.9</v>
      </c>
      <c r="C254" s="38">
        <v>12.46</v>
      </c>
    </row>
    <row r="255" spans="1:3" x14ac:dyDescent="0.3">
      <c r="A255" s="38">
        <v>12</v>
      </c>
      <c r="B255" s="38">
        <v>14.3</v>
      </c>
      <c r="C255" s="38">
        <v>12.82</v>
      </c>
    </row>
    <row r="256" spans="1:3" x14ac:dyDescent="0.3">
      <c r="A256" s="38">
        <v>13</v>
      </c>
      <c r="B256" s="38">
        <v>14.7</v>
      </c>
      <c r="C256" s="38">
        <v>13.18</v>
      </c>
    </row>
    <row r="257" spans="1:3" x14ac:dyDescent="0.3">
      <c r="A257" s="38">
        <v>14</v>
      </c>
      <c r="B257" s="38">
        <v>15.1</v>
      </c>
      <c r="C257" s="38">
        <v>13.54</v>
      </c>
    </row>
    <row r="258" spans="1:3" x14ac:dyDescent="0.3">
      <c r="A258" s="38">
        <v>15</v>
      </c>
      <c r="B258" s="38">
        <v>15.6</v>
      </c>
      <c r="C258" s="38">
        <v>13.9</v>
      </c>
    </row>
    <row r="259" spans="1:3" x14ac:dyDescent="0.3">
      <c r="A259" s="38">
        <v>16</v>
      </c>
      <c r="B259" s="38">
        <v>15.6</v>
      </c>
      <c r="C259" s="38">
        <v>13.98</v>
      </c>
    </row>
    <row r="260" spans="1:3" x14ac:dyDescent="0.3">
      <c r="A260" s="38">
        <v>17</v>
      </c>
      <c r="B260" s="38">
        <v>15.7</v>
      </c>
      <c r="C260" s="38">
        <v>14.06</v>
      </c>
    </row>
    <row r="261" spans="1:3" x14ac:dyDescent="0.3">
      <c r="A261" s="38">
        <v>18</v>
      </c>
      <c r="B261" s="38">
        <v>15.8</v>
      </c>
      <c r="C261" s="38">
        <v>14.14</v>
      </c>
    </row>
    <row r="262" spans="1:3" x14ac:dyDescent="0.3">
      <c r="A262" s="38">
        <v>19</v>
      </c>
      <c r="B262" s="38">
        <v>15.9</v>
      </c>
      <c r="C262" s="38">
        <v>14.22</v>
      </c>
    </row>
    <row r="263" spans="1:3" x14ac:dyDescent="0.3">
      <c r="A263" s="38">
        <v>20</v>
      </c>
      <c r="B263" s="38">
        <v>16</v>
      </c>
      <c r="C263" s="38">
        <v>14.3</v>
      </c>
    </row>
    <row r="265" spans="1:3" ht="15" customHeight="1" x14ac:dyDescent="0.3">
      <c r="A265" s="38" t="s">
        <v>8</v>
      </c>
      <c r="B265" s="38" t="s">
        <v>219</v>
      </c>
      <c r="C265" s="38" t="s">
        <v>220</v>
      </c>
    </row>
    <row r="266" spans="1:3" x14ac:dyDescent="0.3">
      <c r="A266" s="38" t="s">
        <v>2</v>
      </c>
      <c r="B266" s="38">
        <v>34.299999999999997</v>
      </c>
      <c r="C266" s="38">
        <v>34</v>
      </c>
    </row>
    <row r="267" spans="1:3" x14ac:dyDescent="0.3">
      <c r="A267" s="38" t="s">
        <v>1</v>
      </c>
      <c r="B267" s="38">
        <v>49.5</v>
      </c>
      <c r="C267" s="38">
        <v>85</v>
      </c>
    </row>
    <row r="268" spans="1:3" x14ac:dyDescent="0.3">
      <c r="A268" s="38" t="s">
        <v>0</v>
      </c>
      <c r="B268" s="38">
        <v>43.1</v>
      </c>
      <c r="C268" s="38">
        <v>52</v>
      </c>
    </row>
    <row r="269" spans="1:3" x14ac:dyDescent="0.3">
      <c r="A269" s="38" t="s">
        <v>216</v>
      </c>
      <c r="B269" s="38" t="s">
        <v>217</v>
      </c>
      <c r="C269" s="38" t="s">
        <v>218</v>
      </c>
    </row>
    <row r="271" spans="1:3" ht="15" customHeight="1" x14ac:dyDescent="0.3">
      <c r="A271" s="38" t="s">
        <v>8</v>
      </c>
      <c r="B271" s="38" t="s">
        <v>221</v>
      </c>
      <c r="C271" s="38" t="s">
        <v>220</v>
      </c>
    </row>
    <row r="272" spans="1:3" x14ac:dyDescent="0.3">
      <c r="A272" s="38" t="s">
        <v>209</v>
      </c>
      <c r="B272" s="38">
        <v>41.5</v>
      </c>
      <c r="C272" s="38">
        <v>47</v>
      </c>
    </row>
    <row r="273" spans="1:3" x14ac:dyDescent="0.3">
      <c r="A273" s="38" t="s">
        <v>216</v>
      </c>
      <c r="B273" s="38" t="s">
        <v>217</v>
      </c>
      <c r="C273" s="38" t="s">
        <v>218</v>
      </c>
    </row>
    <row r="276" spans="1:3" x14ac:dyDescent="0.3">
      <c r="A276" s="38" t="s">
        <v>225</v>
      </c>
      <c r="B276" s="38">
        <v>0.49</v>
      </c>
    </row>
    <row r="278" spans="1:3" x14ac:dyDescent="0.3">
      <c r="A278" s="38" t="s">
        <v>228</v>
      </c>
      <c r="B278" s="38">
        <v>277.77800000000002</v>
      </c>
    </row>
  </sheetData>
  <sheetProtection algorithmName="SHA-512" hashValue="Czv7UHUdYObXNrAXbn8up03eZmXGXPflI+hK9HARyyiQbeAth+7y4z5F14pEWt0KnF+vkPWj5ER24Pew3cagFw==" saltValue="v+aXL33mOD1LaAqHO3NB/Q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Claire Gassiat</cp:lastModifiedBy>
  <dcterms:created xsi:type="dcterms:W3CDTF">2020-09-28T09:31:11Z</dcterms:created>
  <dcterms:modified xsi:type="dcterms:W3CDTF">2024-01-31T08:38:13Z</dcterms:modified>
</cp:coreProperties>
</file>