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iredegez/Downloads/"/>
    </mc:Choice>
  </mc:AlternateContent>
  <xr:revisionPtr revIDLastSave="0" documentId="13_ncr:1_{10FF5DC2-3F17-5748-8396-8EE1B0D901DE}" xr6:coauthVersionLast="47" xr6:coauthVersionMax="47" xr10:uidLastSave="{00000000-0000-0000-0000-000000000000}"/>
  <bookViews>
    <workbookView xWindow="0" yWindow="500" windowWidth="28800" windowHeight="1580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L59" i="5" l="1"/>
  <c r="H59" i="5"/>
  <c r="D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E73" i="5"/>
  <c r="E76" i="5" s="1"/>
  <c r="E87" i="5" s="1"/>
  <c r="I73" i="5"/>
  <c r="I76" i="5" s="1"/>
  <c r="I87" i="5" s="1"/>
  <c r="C73" i="5"/>
  <c r="C76" i="5" s="1"/>
  <c r="C87" i="5" s="1"/>
  <c r="I46" i="5"/>
  <c r="I49" i="5" s="1"/>
  <c r="I60" i="5" s="1"/>
  <c r="C46" i="5"/>
  <c r="C49" i="5" s="1"/>
  <c r="C60" i="5" s="1"/>
  <c r="C100" i="5"/>
  <c r="C103" i="5" s="1"/>
  <c r="C114" i="5" s="1"/>
  <c r="E46" i="5"/>
  <c r="E49" i="5" s="1"/>
  <c r="E60" i="5" s="1"/>
  <c r="K46" i="5"/>
  <c r="K49" i="5" s="1"/>
  <c r="K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E19" i="5"/>
  <c r="E22" i="5" s="1"/>
  <c r="E33" i="5" s="1"/>
  <c r="I19" i="5"/>
  <c r="I22" i="5" s="1"/>
  <c r="I33" i="5" s="1"/>
  <c r="G19" i="5"/>
  <c r="G22" i="5" s="1"/>
  <c r="G33" i="5" s="1"/>
  <c r="K19" i="5"/>
  <c r="K22" i="5" s="1"/>
  <c r="K33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C19" i="5"/>
  <c r="C22" i="5" s="1"/>
  <c r="H19" i="5"/>
  <c r="H22" i="5" s="1"/>
  <c r="H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<sst xmlns="http://schemas.openxmlformats.org/spreadsheetml/2006/main" count="885" uniqueCount="347">
  <si>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</si>
  <si>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</si>
  <si>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</si>
  <si>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</si>
  <si>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</si>
  <si>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</si>
  <si>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</si>
  <si>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</si>
  <si>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</si>
  <si>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</si>
  <si>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</si>
  <si>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</si>
  <si>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</si>
  <si>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</si>
  <si>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</si>
  <si>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</si>
  <si>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</si>
  <si>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</si>
  <si>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</si>
  <si>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</si>
  <si>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</si>
  <si>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</si>
  <si>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</si>
  <si>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</si>
  <si>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</si>
  <si>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</si>
  <si>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</si>
  <si>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</si>
  <si>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</si>
  <si>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</si>
  <si>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</si>
  <si>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</si>
  <si>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</si>
  <si>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</si>
  <si>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</si>
  <si>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</si>
  <si>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</si>
  <si>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</si>
  <si>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</si>
  <si>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</si>
  <si>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</si>
  <si>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</si>
  <si>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</si>
  <si>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</si>
  <si>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</si>
  <si>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</si>
  <si>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</si>
  <si>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</si>
  <si>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</si>
  <si>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</si>
  <si>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</si>
  <si>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</si>
  <si>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</si>
  <si>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</si>
  <si>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</si>
  <si>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</si>
  <si>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</si>
  <si>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</si>
  <si>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</si>
  <si>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</si>
  <si>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</si>
  <si>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</si>
  <si>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</si>
  <si>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</si>
  <si>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</si>
  <si>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</si>
  <si>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</si>
  <si>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</si>
  <si>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</si>
  <si>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</si>
  <si>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</si>
  <si>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</si>
  <si>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</si>
  <si>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</si>
  <si>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</si>
  <si>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</si>
  <si>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</si>
  <si>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</si>
  <si>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</si>
  <si>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</si>
  <si>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</si>
  <si>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</si>
  <si>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</si>
  <si>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</si>
  <si>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</si>
  <si>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</si>
  <si>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</si>
  <si>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</si>
  <si>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</si>
  <si>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</si>
  <si>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</si>
  <si>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</si>
  <si>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</si>
  <si>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</si>
  <si>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</si>
  <si>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</si>
  <si>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</si>
  <si>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</si>
  <si>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</si>
  <si>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</si>
  <si>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</si>
  <si>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</si>
  <si>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</si>
  <si>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</si>
  <si>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</si>
  <si>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</si>
  <si>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</si>
  <si>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</si>
  <si>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</si>
  <si>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</si>
  <si>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</si>
  <si>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</si>
  <si>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</si>
  <si>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</si>
  <si>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</si>
  <si>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</si>
  <si>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</si>
  <si>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</si>
  <si>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</si>
  <si>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</si>
  <si>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</si>
  <si>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</si>
  <si>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</si>
  <si>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</si>
  <si>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</si>
  <si>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</si>
  <si>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</si>
  <si>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</si>
  <si>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</si>
  <si>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</si>
  <si>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</si>
  <si>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</si>
  <si>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</si>
  <si>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</si>
  <si>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</si>
  <si>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</si>
  <si>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</si>
  <si>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</si>
  <si>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</si>
  <si>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</si>
  <si>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</si>
  <si>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</si>
  <si>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</si>
  <si>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</si>
  <si>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</si>
  <si>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</si>
  <si>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</si>
  <si>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</si>
  <si>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</si>
  <si>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</si>
  <si>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</si>
  <si>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</si>
  <si>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</si>
  <si>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</si>
  <si>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</si>
  <si>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</si>
  <si>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</si>
  <si>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</si>
  <si>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</si>
  <si>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</si>
  <si>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</si>
  <si>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</si>
  <si>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</si>
  <si>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</si>
  <si>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</si>
  <si>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</si>
  <si>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</si>
  <si>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</si>
  <si>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</si>
  <si>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</si>
  <si>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</si>
  <si>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</si>
  <si>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</si>
  <si>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</si>
  <si>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</si>
  <si>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</si>
  <si>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</si>
  <si>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</si>
  <si>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</si>
  <si>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</si>
  <si>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</si>
  <si>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</si>
  <si>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</si>
  <si>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</si>
  <si>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</si>
  <si>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</si>
  <si>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</si>
  <si>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</si>
  <si>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</si>
  <si>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</si>
  <si>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</si>
  <si>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</si>
  <si>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</si>
  <si>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</si>
  <si>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</si>
  <si>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</si>
  <si>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</si>
  <si>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</si>
  <si>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</si>
  <si>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</si>
  <si>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</si>
  <si>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</si>
  <si>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</si>
  <si>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</si>
  <si>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</si>
  <si>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</si>
  <si>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</si>
  <si>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</si>
  <si>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</si>
  <si>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</si>
  <si>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</si>
  <si>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</si>
  <si>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</si>
  <si>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</si>
  <si>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</si>
  <si>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</si>
  <si>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</si>
  <si>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</si>
  <si>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</si>
  <si>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</si>
  <si>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</si>
  <si>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</si>
  <si>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</si>
  <si>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</si>
  <si>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</si>
  <si>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</si>
  <si>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</si>
  <si>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</si>
  <si>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</si>
  <si>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</si>
  <si>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</si>
  <si>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</si>
  <si>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</si>
  <si>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</si>
  <si>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</si>
  <si>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</si>
  <si>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</si>
  <si>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</si>
  <si>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</si>
  <si>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</si>
  <si>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</si>
  <si>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</si>
  <si>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</si>
  <si>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</si>
  <si>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</si>
  <si>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</si>
  <si>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</si>
  <si>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</si>
  <si>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</si>
  <si>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</si>
  <si>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</si>
  <si>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</si>
  <si>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</si>
  <si>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</si>
  <si>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</si>
  <si>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</si>
  <si>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</si>
  <si>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</si>
  <si>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</si>
  <si>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</si>
  <si>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</si>
  <si>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</si>
  <si>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</si>
  <si>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</si>
  <si>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</si>
  <si>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</si>
  <si>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</si>
  <si>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</si>
  <si>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</si>
  <si>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</si>
  <si>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</si>
  <si>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</si>
  <si>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</si>
  <si>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</si>
  <si>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</si>
  <si>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</si>
  <si>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</si>
  <si>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</si>
  <si>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</si>
  <si>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</si>
  <si>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</si>
  <si>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</si>
  <si>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</si>
  <si>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</si>
  <si>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</si>
  <si>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</si>
  <si>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</si>
  <si>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</si>
  <si>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</si>
  <si>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</si>
  <si>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</si>
  <si>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</si>
  <si>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</si>
  <si>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</si>
  <si>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</si>
  <si>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</si>
  <si>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</si>
  <si>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</si>
  <si>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</si>
  <si>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</si>
  <si>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</si>
  <si>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</si>
  <si>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</si>
  <si>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</si>
  <si>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</si>
  <si>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</si>
  <si>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</si>
  <si>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</si>
  <si>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</si>
  <si>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</si>
  <si>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</si>
  <si>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</si>
  <si>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</si>
  <si>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</si>
  <si>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</si>
  <si>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</si>
  <si>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</si>
  <si>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</si>
  <si>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</si>
  <si>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</si>
  <si>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</si>
  <si>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</si>
  <si>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</si>
  <si>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</si>
  <si>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</si>
  <si>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</si>
  <si>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</si>
  <si>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</si>
  <si>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</si>
  <si>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</si>
  <si>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</si>
  <si>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</si>
  <si>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</si>
  <si>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</si>
  <si>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</si>
  <si>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</si>
  <si>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</si>
  <si>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</si>
  <si>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</si>
  <si>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</si>
  <si>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</si>
  <si>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</si>
  <si>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</si>
  <si>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</si>
  <si>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</si>
  <si>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</si>
  <si>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Frenelles en vexin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</si>
</sst>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 applyProtection="1"/>
    <xf numFmtId="164" fontId="10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10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 applyProtection="1">
      <alignment horizontal="right"/>
    </xf>
    <xf numFmtId="2" fontId="3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3" fillId="2" borderId="4" xfId="0" applyFont="1" applyFill="1" applyBorder="1" applyProtection="1"/>
    <xf numFmtId="0" fontId="4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3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4" fillId="0" borderId="0" xfId="0" applyFont="1" applyAlignment="1" applyProtection="1">
      <alignment vertical="center"/>
    </xf>
    <xf numFmtId="0" fontId="15" fillId="0" borderId="0" xfId="0" applyFont="1" applyProtection="1"/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10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0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10" fillId="9" borderId="1" xfId="0" applyNumberFormat="1" applyFont="1" applyFill="1" applyBorder="1" applyAlignment="1" applyProtection="1">
      <alignment vertical="center" wrapText="1"/>
    </xf>
    <xf numFmtId="0" fontId="10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30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0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4" xfId="0" applyFont="1" applyFill="1" applyBorder="1" applyAlignment="1" applyProtection="1">
      <alignment horizontal="center" vertical="center" wrapText="1"/>
    </xf>
    <xf numFmtId="0" fontId="25" fillId="11" borderId="23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109" zoomScaleNormal="60" workbookViewId="0">
      <selection activeCell="B7" sqref="B7:P9"/>
    </sheetView>
  </sheetViews>
  <sheetFormatPr baseColWidth="10" defaultRowHeight="15" x14ac:dyDescent="0.2"/>
  <cols>
    <col min="1" max="1" width="4.83203125" customWidth="1"/>
    <col min="15" max="15" width="11.5" customWidth="1"/>
  </cols>
  <sheetData>
    <row r="3" spans="2:16" ht="15" customHeight="1" x14ac:dyDescent="0.2">
      <c r="K3" s="104" t="s">
        <v>315</v>
      </c>
      <c r="L3" s="104"/>
      <c r="M3" s="104"/>
      <c r="N3" s="104"/>
      <c r="O3" s="104"/>
      <c r="P3" s="104"/>
    </row>
    <row r="4" spans="2:16" x14ac:dyDescent="0.2">
      <c r="K4" s="104"/>
      <c r="L4" s="104"/>
      <c r="M4" s="104"/>
      <c r="N4" s="104"/>
      <c r="O4" s="104"/>
      <c r="P4" s="104"/>
    </row>
    <row r="5" spans="2:16" x14ac:dyDescent="0.2">
      <c r="K5" s="104"/>
      <c r="L5" s="104"/>
      <c r="M5" s="104"/>
      <c r="N5" s="104"/>
      <c r="O5" s="104"/>
      <c r="P5" s="104"/>
    </row>
    <row r="7" spans="2:16" ht="15" customHeight="1" x14ac:dyDescent="0.2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2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2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2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2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2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2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2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2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2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2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2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2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2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2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2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2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2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2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2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2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2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2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5" defaultRowHeight="15" x14ac:dyDescent="0.2"/>
  <cols>
    <col min="1" max="1" width="25" style="8" bestFit="1" customWidth="1"/>
    <col min="2" max="2" width="20.1640625" style="8" bestFit="1" customWidth="1"/>
    <col min="3" max="3" width="15.5" style="8" bestFit="1" customWidth="1"/>
    <col min="4" max="16384" width="11.5" style="8"/>
  </cols>
  <sheetData>
    <row r="1" spans="1:6" x14ac:dyDescent="0.2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2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2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2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2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2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2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2">
      <c r="C8" s="8" t="s">
        <v>40</v>
      </c>
      <c r="E8" s="65">
        <v>16</v>
      </c>
      <c r="F8" s="8" t="s">
        <v>78</v>
      </c>
    </row>
    <row r="9" spans="1:6" x14ac:dyDescent="0.2">
      <c r="C9" s="8" t="s">
        <v>41</v>
      </c>
      <c r="E9" s="65">
        <v>17</v>
      </c>
      <c r="F9" s="8" t="s">
        <v>79</v>
      </c>
    </row>
    <row r="10" spans="1:6" x14ac:dyDescent="0.2">
      <c r="C10" s="8" t="s">
        <v>42</v>
      </c>
      <c r="E10" s="65">
        <v>18</v>
      </c>
      <c r="F10" s="8" t="s">
        <v>80</v>
      </c>
    </row>
    <row r="11" spans="1:6" x14ac:dyDescent="0.2">
      <c r="C11" s="8" t="s">
        <v>44</v>
      </c>
      <c r="E11" s="65">
        <v>19</v>
      </c>
      <c r="F11" s="8" t="s">
        <v>81</v>
      </c>
    </row>
    <row r="12" spans="1:6" x14ac:dyDescent="0.2">
      <c r="C12" s="8" t="s">
        <v>45</v>
      </c>
      <c r="E12" s="65">
        <v>20</v>
      </c>
      <c r="F12" s="8" t="s">
        <v>82</v>
      </c>
    </row>
    <row r="13" spans="1:6" x14ac:dyDescent="0.2">
      <c r="C13" s="8" t="s">
        <v>46</v>
      </c>
      <c r="F13" s="8" t="s">
        <v>83</v>
      </c>
    </row>
    <row r="14" spans="1:6" x14ac:dyDescent="0.2">
      <c r="C14" s="8" t="s">
        <v>49</v>
      </c>
      <c r="F14" s="8" t="s">
        <v>84</v>
      </c>
    </row>
    <row r="15" spans="1:6" x14ac:dyDescent="0.2">
      <c r="C15" s="8" t="s">
        <v>50</v>
      </c>
      <c r="F15" s="8" t="s">
        <v>85</v>
      </c>
    </row>
    <row r="16" spans="1:6" x14ac:dyDescent="0.2">
      <c r="C16" s="8" t="s">
        <v>51</v>
      </c>
      <c r="F16" s="8" t="s">
        <v>86</v>
      </c>
    </row>
    <row r="17" spans="6:6" x14ac:dyDescent="0.2">
      <c r="F17" s="8" t="s">
        <v>87</v>
      </c>
    </row>
    <row r="18" spans="6:6" x14ac:dyDescent="0.2">
      <c r="F18" s="8" t="s">
        <v>88</v>
      </c>
    </row>
    <row r="19" spans="6:6" x14ac:dyDescent="0.2">
      <c r="F19" s="8" t="s">
        <v>89</v>
      </c>
    </row>
    <row r="20" spans="6:6" x14ac:dyDescent="0.2">
      <c r="F20" s="8" t="s">
        <v>90</v>
      </c>
    </row>
    <row r="21" spans="6:6" x14ac:dyDescent="0.2">
      <c r="F21" s="8" t="s">
        <v>91</v>
      </c>
    </row>
    <row r="22" spans="6:6" x14ac:dyDescent="0.2">
      <c r="F22" s="8" t="s">
        <v>92</v>
      </c>
    </row>
    <row r="23" spans="6:6" x14ac:dyDescent="0.2">
      <c r="F23" s="8" t="s">
        <v>93</v>
      </c>
    </row>
    <row r="24" spans="6:6" x14ac:dyDescent="0.2">
      <c r="F24" s="8" t="s">
        <v>94</v>
      </c>
    </row>
    <row r="25" spans="6:6" x14ac:dyDescent="0.2">
      <c r="F25" s="8" t="s">
        <v>95</v>
      </c>
    </row>
    <row r="26" spans="6:6" x14ac:dyDescent="0.2">
      <c r="F26" s="8" t="s">
        <v>96</v>
      </c>
    </row>
    <row r="27" spans="6:6" x14ac:dyDescent="0.2">
      <c r="F27" s="8" t="s">
        <v>97</v>
      </c>
    </row>
    <row r="28" spans="6:6" x14ac:dyDescent="0.2">
      <c r="F28" s="8" t="s">
        <v>98</v>
      </c>
    </row>
    <row r="29" spans="6:6" x14ac:dyDescent="0.2">
      <c r="F29" s="8" t="s">
        <v>99</v>
      </c>
    </row>
    <row r="30" spans="6:6" x14ac:dyDescent="0.2">
      <c r="F30" s="8" t="s">
        <v>100</v>
      </c>
    </row>
    <row r="31" spans="6:6" x14ac:dyDescent="0.2">
      <c r="F31" s="8" t="s">
        <v>101</v>
      </c>
    </row>
    <row r="32" spans="6:6" x14ac:dyDescent="0.2">
      <c r="F32" s="8" t="s">
        <v>102</v>
      </c>
    </row>
    <row r="33" spans="6:6" x14ac:dyDescent="0.2">
      <c r="F33" s="8" t="s">
        <v>103</v>
      </c>
    </row>
    <row r="34" spans="6:6" x14ac:dyDescent="0.2">
      <c r="F34" s="8" t="s">
        <v>104</v>
      </c>
    </row>
    <row r="35" spans="6:6" x14ac:dyDescent="0.2">
      <c r="F35" s="8" t="s">
        <v>105</v>
      </c>
    </row>
    <row r="36" spans="6:6" x14ac:dyDescent="0.2">
      <c r="F36" s="8" t="s">
        <v>106</v>
      </c>
    </row>
    <row r="37" spans="6:6" x14ac:dyDescent="0.2">
      <c r="F37" s="8" t="s">
        <v>107</v>
      </c>
    </row>
    <row r="38" spans="6:6" x14ac:dyDescent="0.2">
      <c r="F38" s="8" t="s">
        <v>108</v>
      </c>
    </row>
    <row r="39" spans="6:6" x14ac:dyDescent="0.2">
      <c r="F39" s="8" t="s">
        <v>109</v>
      </c>
    </row>
    <row r="40" spans="6:6" x14ac:dyDescent="0.2">
      <c r="F40" s="8" t="s">
        <v>110</v>
      </c>
    </row>
    <row r="41" spans="6:6" x14ac:dyDescent="0.2">
      <c r="F41" s="8" t="s">
        <v>111</v>
      </c>
    </row>
    <row r="42" spans="6:6" x14ac:dyDescent="0.2">
      <c r="F42" s="8" t="s">
        <v>112</v>
      </c>
    </row>
    <row r="43" spans="6:6" x14ac:dyDescent="0.2">
      <c r="F43" s="8" t="s">
        <v>113</v>
      </c>
    </row>
    <row r="44" spans="6:6" x14ac:dyDescent="0.2">
      <c r="F44" s="8" t="s">
        <v>114</v>
      </c>
    </row>
    <row r="45" spans="6:6" x14ac:dyDescent="0.2">
      <c r="F45" s="8" t="s">
        <v>115</v>
      </c>
    </row>
    <row r="46" spans="6:6" x14ac:dyDescent="0.2">
      <c r="F46" s="8" t="s">
        <v>116</v>
      </c>
    </row>
    <row r="47" spans="6:6" x14ac:dyDescent="0.2">
      <c r="F47" s="8" t="s">
        <v>117</v>
      </c>
    </row>
    <row r="48" spans="6:6" x14ac:dyDescent="0.2">
      <c r="F48" s="8" t="s">
        <v>118</v>
      </c>
    </row>
    <row r="49" spans="6:6" x14ac:dyDescent="0.2">
      <c r="F49" s="8" t="s">
        <v>119</v>
      </c>
    </row>
    <row r="50" spans="6:6" x14ac:dyDescent="0.2">
      <c r="F50" s="8" t="s">
        <v>120</v>
      </c>
    </row>
    <row r="51" spans="6:6" x14ac:dyDescent="0.2">
      <c r="F51" s="8" t="s">
        <v>121</v>
      </c>
    </row>
    <row r="52" spans="6:6" x14ac:dyDescent="0.2">
      <c r="F52" s="8" t="s">
        <v>122</v>
      </c>
    </row>
    <row r="53" spans="6:6" x14ac:dyDescent="0.2">
      <c r="F53" s="8" t="s">
        <v>123</v>
      </c>
    </row>
    <row r="54" spans="6:6" x14ac:dyDescent="0.2">
      <c r="F54" s="8" t="s">
        <v>124</v>
      </c>
    </row>
    <row r="55" spans="6:6" x14ac:dyDescent="0.2">
      <c r="F55" s="8" t="s">
        <v>125</v>
      </c>
    </row>
    <row r="56" spans="6:6" x14ac:dyDescent="0.2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4" zoomScale="119" zoomScaleNormal="70" workbookViewId="0">
      <selection activeCell="C21" sqref="C21"/>
    </sheetView>
  </sheetViews>
  <sheetFormatPr baseColWidth="10" defaultColWidth="11.5" defaultRowHeight="15" x14ac:dyDescent="0.2"/>
  <cols>
    <col min="1" max="1" width="71.33203125" style="8" customWidth="1"/>
    <col min="2" max="2" width="16.5" style="2" customWidth="1"/>
    <col min="3" max="3" width="14.6640625" style="2" customWidth="1"/>
    <col min="4" max="4" width="17" style="2" customWidth="1"/>
    <col min="5" max="5" width="15" style="2" customWidth="1"/>
    <col min="6" max="6" width="16.164062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5" style="2"/>
  </cols>
  <sheetData>
    <row r="1" spans="1:52" s="77" customFormat="1" ht="12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5" customHeight="1" x14ac:dyDescent="0.2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2">
      <c r="A3" s="2"/>
      <c r="AG3" s="2" t="s">
        <v>341</v>
      </c>
    </row>
    <row r="4" spans="1:52" s="56" customFormat="1" ht="16" thickBot="1" x14ac:dyDescent="0.2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2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ht="16" x14ac:dyDescent="0.2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ht="16" x14ac:dyDescent="0.2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3" t="s">
        <v>65</v>
      </c>
      <c r="B8" s="26">
        <v>4.33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4.33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ht="16" x14ac:dyDescent="0.2">
      <c r="A9" s="3" t="s">
        <v>313</v>
      </c>
      <c r="B9" s="1" t="s">
        <v>50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32" x14ac:dyDescent="0.2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ht="16" x14ac:dyDescent="0.2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ht="16" x14ac:dyDescent="0.2">
      <c r="A12" s="3" t="s">
        <v>291</v>
      </c>
      <c r="B12" s="1">
        <v>1037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2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ht="16" x14ac:dyDescent="0.2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ht="16" x14ac:dyDescent="0.2">
      <c r="A15" s="3" t="s">
        <v>19</v>
      </c>
      <c r="B15" s="29">
        <v>0.9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16" x14ac:dyDescent="0.2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30" x14ac:dyDescent="0.2">
      <c r="A17" s="4" t="s">
        <v>295</v>
      </c>
      <c r="B17" s="1" t="s">
        <v>72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30" x14ac:dyDescent="0.2">
      <c r="A18" s="4" t="s">
        <v>296</v>
      </c>
      <c r="B18" s="1" t="s">
        <v>75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30" x14ac:dyDescent="0.2">
      <c r="A19" s="4" t="s">
        <v>297</v>
      </c>
      <c r="B19" s="1" t="s">
        <v>72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16" x14ac:dyDescent="0.2">
      <c r="A20" s="3" t="s">
        <v>140</v>
      </c>
      <c r="B20" s="30">
        <v>34.01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31" x14ac:dyDescent="0.2">
      <c r="A21" s="3" t="s">
        <v>141</v>
      </c>
      <c r="B21" s="31">
        <v>49.34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6" thickBot="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6" thickBot="1" x14ac:dyDescent="0.2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ht="16" x14ac:dyDescent="0.2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t="16" hidden="1" x14ac:dyDescent="0.2">
      <c r="A26" s="6" t="s">
        <v>66</v>
      </c>
      <c r="B26" s="11" t="str">
        <f t="shared" ref="B26:K26" si="0">CONCATENATE(B9," - ",B11)</f>
        <v>Pommier - Axe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ht="16" x14ac:dyDescent="0.2">
      <c r="A27" s="7" t="s">
        <v>60</v>
      </c>
      <c r="B27" s="12">
        <f>IF(B12="","",VLOOKUP(B26,'(ne pas modifier) BDD_REF'!$C$21:$D$42,2,FALSE))</f>
        <v>1000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32" x14ac:dyDescent="0.2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2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ht="16" x14ac:dyDescent="0.2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2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ht="16" x14ac:dyDescent="0.2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48" hidden="1" x14ac:dyDescent="0.2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64" hidden="1" x14ac:dyDescent="0.2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ht="16" x14ac:dyDescent="0.2">
      <c r="A36" s="7" t="s">
        <v>306</v>
      </c>
      <c r="B36" s="47">
        <f>RECant_sol!C9</f>
        <v>60.64886666666667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60.64886666666667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ht="16" x14ac:dyDescent="0.2">
      <c r="A37" s="7" t="s">
        <v>307</v>
      </c>
      <c r="B37" s="48">
        <f>RECant_biom!C28</f>
        <v>177.59185714285715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177.59185714285715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ht="16" x14ac:dyDescent="0.2">
      <c r="A38" s="49" t="s">
        <v>227</v>
      </c>
      <c r="B38" s="48">
        <f t="shared" ref="B38:K38" si="3">IF(B36="","",B36+B37)</f>
        <v>238.24072380952381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238.24072380952381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ht="16" x14ac:dyDescent="0.2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2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2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ht="16" x14ac:dyDescent="0.2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ht="16" x14ac:dyDescent="0.2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  <row r="57" spans="1:11" x14ac:dyDescent="0.2">
      <c r="A57" s="2"/>
    </row>
    <row r="58" spans="1:11" x14ac:dyDescent="0.2">
      <c r="A58" s="2"/>
    </row>
    <row r="59" spans="1:11" x14ac:dyDescent="0.2">
      <c r="A59" s="2"/>
    </row>
    <row r="60" spans="1:11" x14ac:dyDescent="0.2">
      <c r="A60" s="2"/>
    </row>
    <row r="61" spans="1:11" x14ac:dyDescent="0.2">
      <c r="A61" s="2"/>
    </row>
    <row r="62" spans="1:11" x14ac:dyDescent="0.2">
      <c r="A62" s="2"/>
    </row>
    <row r="63" spans="1:11" x14ac:dyDescent="0.2">
      <c r="A63" s="2"/>
    </row>
    <row r="64" spans="1:11" x14ac:dyDescent="0.2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5" defaultRowHeight="15" x14ac:dyDescent="0.2"/>
  <cols>
    <col min="1" max="1" width="46.6640625" style="8" customWidth="1"/>
    <col min="2" max="16384" width="11.5" style="8"/>
  </cols>
  <sheetData>
    <row r="2" spans="1:14" ht="14.25" customHeight="1" x14ac:dyDescent="0.2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2">
      <c r="M3" s="2"/>
      <c r="N3" s="2"/>
    </row>
    <row r="4" spans="1:14" ht="32" x14ac:dyDescent="0.2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ht="16" x14ac:dyDescent="0.2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2.2424809205680001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2.2424809205680001</v>
      </c>
      <c r="M5" s="2"/>
      <c r="N5" s="2"/>
    </row>
    <row r="6" spans="1:14" ht="16" x14ac:dyDescent="0.2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ht="16" x14ac:dyDescent="0.2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-48.5497119302972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-48.5497119302972</v>
      </c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34" zoomScale="150" zoomScaleNormal="70" workbookViewId="0">
      <selection activeCell="D148" sqref="D148"/>
    </sheetView>
  </sheetViews>
  <sheetFormatPr baseColWidth="10" defaultColWidth="11.5" defaultRowHeight="15" x14ac:dyDescent="0.2"/>
  <cols>
    <col min="1" max="1" width="12.5" style="18" customWidth="1"/>
    <col min="2" max="2" width="53.83203125" style="8" customWidth="1"/>
    <col min="3" max="12" width="11.5" style="2"/>
    <col min="13" max="13" width="11.5" style="8"/>
    <col min="14" max="15" width="11.5" style="2"/>
    <col min="16" max="108" width="11.5" style="8"/>
    <col min="109" max="16384" width="11.5" style="2"/>
  </cols>
  <sheetData>
    <row r="2" spans="1:15" ht="36.5" customHeight="1" x14ac:dyDescent="0.2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9" customHeight="1" x14ac:dyDescent="0.2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ht="16" x14ac:dyDescent="0.2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2.2424809205680001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2.2424809205680001</v>
      </c>
      <c r="N5" s="2"/>
      <c r="O5" s="2"/>
    </row>
    <row r="6" spans="1:15" s="8" customFormat="1" x14ac:dyDescent="0.2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ht="16" x14ac:dyDescent="0.2">
      <c r="A7" s="14" t="s">
        <v>147</v>
      </c>
      <c r="B7" s="7" t="s">
        <v>316</v>
      </c>
      <c r="C7" s="93">
        <v>0</v>
      </c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ht="16" x14ac:dyDescent="0.2">
      <c r="B8" s="7" t="s">
        <v>317</v>
      </c>
      <c r="C8" s="93">
        <v>72</v>
      </c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72</v>
      </c>
    </row>
    <row r="9" spans="1:15" ht="16" x14ac:dyDescent="0.2">
      <c r="B9" s="7" t="s">
        <v>318</v>
      </c>
      <c r="C9" s="93">
        <v>30</v>
      </c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30</v>
      </c>
    </row>
    <row r="10" spans="1:15" ht="16" x14ac:dyDescent="0.2">
      <c r="B10" s="20" t="s">
        <v>332</v>
      </c>
      <c r="C10" s="42">
        <f>C7*'(ne pas modifier) BDD_REF'!$B$206 + (C8+C9)*'(ne pas modifier) BDD_REF'!$B$207</f>
        <v>0.61199999999999999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0.61199999999999999</v>
      </c>
    </row>
    <row r="11" spans="1:15" ht="16" x14ac:dyDescent="0.2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0.21419999999999997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0.21419999999999997</v>
      </c>
    </row>
    <row r="12" spans="1:15" ht="16" x14ac:dyDescent="0.2">
      <c r="B12" s="20" t="s">
        <v>334</v>
      </c>
      <c r="C12" s="42">
        <f>(C7+C8+C9)*'(ne pas modifier) BDD_REF'!$B$221*'(ne pas modifier) BDD_REF'!$B$209</f>
        <v>0.26927999999999996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0.26927999999999996</v>
      </c>
    </row>
    <row r="13" spans="1:15" ht="16" x14ac:dyDescent="0.2">
      <c r="B13" s="7" t="s">
        <v>319</v>
      </c>
      <c r="C13" s="93">
        <v>0</v>
      </c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ht="16" x14ac:dyDescent="0.2">
      <c r="B14" s="7" t="s">
        <v>320</v>
      </c>
      <c r="C14" s="93">
        <v>10</v>
      </c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10</v>
      </c>
    </row>
    <row r="15" spans="1:15" ht="16" x14ac:dyDescent="0.2">
      <c r="B15" s="7" t="s">
        <v>321</v>
      </c>
      <c r="C15" s="93">
        <v>0</v>
      </c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ht="16" x14ac:dyDescent="0.2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ht="16" x14ac:dyDescent="0.2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ht="16" x14ac:dyDescent="0.2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ht="16" x14ac:dyDescent="0.2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3.0709999999999998E-2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3.0709999999999998E-2</v>
      </c>
    </row>
    <row r="20" spans="1:108" ht="16" x14ac:dyDescent="0.2">
      <c r="B20" s="7" t="s">
        <v>325</v>
      </c>
      <c r="C20" s="93">
        <v>150</v>
      </c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150</v>
      </c>
    </row>
    <row r="21" spans="1:108" ht="16" x14ac:dyDescent="0.2">
      <c r="B21" s="3" t="s">
        <v>185</v>
      </c>
      <c r="C21" s="42">
        <f>(C20*'(ne pas modifier) BDD_REF'!$B$210)/1000</f>
        <v>8.5500000000000003E-3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8.5500000000000003E-3</v>
      </c>
    </row>
    <row r="22" spans="1:108" s="17" customFormat="1" ht="16" x14ac:dyDescent="0.2">
      <c r="A22" s="19"/>
      <c r="B22" s="20" t="s">
        <v>186</v>
      </c>
      <c r="C22" s="94">
        <f>C19+C21</f>
        <v>3.9259999999999996E-2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3.9259999999999996E-2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ht="16" x14ac:dyDescent="0.2">
      <c r="B23" s="7" t="s">
        <v>326</v>
      </c>
      <c r="C23" s="93">
        <v>90</v>
      </c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90</v>
      </c>
    </row>
    <row r="24" spans="1:108" ht="16" x14ac:dyDescent="0.2">
      <c r="B24" s="7" t="s">
        <v>327</v>
      </c>
      <c r="C24" s="93">
        <v>90</v>
      </c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90</v>
      </c>
    </row>
    <row r="25" spans="1:108" ht="16" x14ac:dyDescent="0.2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0.19440000000000002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0.19440000000000002</v>
      </c>
    </row>
    <row r="26" spans="1:108" ht="16" hidden="1" x14ac:dyDescent="0.2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32" x14ac:dyDescent="0.2">
      <c r="A27" s="78" t="s">
        <v>294</v>
      </c>
      <c r="B27" s="7" t="s">
        <v>328</v>
      </c>
      <c r="C27" s="93">
        <v>5</v>
      </c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5</v>
      </c>
    </row>
    <row r="28" spans="1:108" ht="16" x14ac:dyDescent="0.2">
      <c r="B28" s="7" t="s">
        <v>329</v>
      </c>
      <c r="C28" s="93">
        <v>0</v>
      </c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ht="16" x14ac:dyDescent="0.2">
      <c r="B29" s="7" t="s">
        <v>330</v>
      </c>
      <c r="C29" s="93">
        <v>5</v>
      </c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5</v>
      </c>
    </row>
    <row r="30" spans="1:108" ht="16" x14ac:dyDescent="0.2">
      <c r="B30" s="7" t="s">
        <v>331</v>
      </c>
      <c r="C30" s="93">
        <v>0</v>
      </c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ht="16" x14ac:dyDescent="0.2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0.15571499999999999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0.15571499999999999</v>
      </c>
    </row>
    <row r="32" spans="1:108" s="17" customFormat="1" ht="16" x14ac:dyDescent="0.2">
      <c r="A32" s="19"/>
      <c r="B32" s="20" t="s">
        <v>187</v>
      </c>
      <c r="C32" s="94">
        <f>C25+C26+C31</f>
        <v>0.35011500000000001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0.35011500000000001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ht="16" x14ac:dyDescent="0.2">
      <c r="A33" s="19"/>
      <c r="B33" s="21" t="s">
        <v>145</v>
      </c>
      <c r="C33" s="96">
        <f>((C10+C11+C12)/1000*44/28*'(ne pas modifier) BDD_REF'!$B$231)+'RECeff + REIamont (2)'!C22+'RECeff + REIamont (2)'!C32</f>
        <v>0.84556417142857132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0.84556417142857132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ht="16" x14ac:dyDescent="0.2">
      <c r="A34" s="14" t="s">
        <v>148</v>
      </c>
      <c r="B34" s="7" t="s">
        <v>316</v>
      </c>
      <c r="C34" s="93">
        <v>0</v>
      </c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ht="16" x14ac:dyDescent="0.2">
      <c r="B35" s="7" t="s">
        <v>317</v>
      </c>
      <c r="C35" s="93">
        <v>72</v>
      </c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72</v>
      </c>
    </row>
    <row r="36" spans="1:108" ht="16" x14ac:dyDescent="0.2">
      <c r="B36" s="7" t="s">
        <v>318</v>
      </c>
      <c r="C36" s="93">
        <v>30</v>
      </c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30</v>
      </c>
    </row>
    <row r="37" spans="1:108" ht="15.75" customHeight="1" x14ac:dyDescent="0.2">
      <c r="B37" s="20" t="s">
        <v>332</v>
      </c>
      <c r="C37" s="42">
        <f>C34*'(ne pas modifier) BDD_REF'!$B$206 + (C35+C36)*'(ne pas modifier) BDD_REF'!$B$207</f>
        <v>0.61199999999999999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0.61199999999999999</v>
      </c>
    </row>
    <row r="38" spans="1:108" ht="16" x14ac:dyDescent="0.2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0.21419999999999997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0.21419999999999997</v>
      </c>
    </row>
    <row r="39" spans="1:108" ht="16" x14ac:dyDescent="0.2">
      <c r="B39" s="20" t="s">
        <v>334</v>
      </c>
      <c r="C39" s="42">
        <f>(C34+C35+C36)*'(ne pas modifier) BDD_REF'!$B$221*'(ne pas modifier) BDD_REF'!$B$209</f>
        <v>0.26927999999999996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0.26927999999999996</v>
      </c>
    </row>
    <row r="40" spans="1:108" ht="16" x14ac:dyDescent="0.2">
      <c r="B40" s="7" t="s">
        <v>319</v>
      </c>
      <c r="C40" s="93">
        <v>0</v>
      </c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ht="16" x14ac:dyDescent="0.2">
      <c r="B41" s="7" t="s">
        <v>320</v>
      </c>
      <c r="C41" s="93">
        <v>15</v>
      </c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15</v>
      </c>
    </row>
    <row r="42" spans="1:108" ht="16" x14ac:dyDescent="0.2">
      <c r="B42" s="7" t="s">
        <v>321</v>
      </c>
      <c r="C42" s="93"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ht="16" x14ac:dyDescent="0.2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ht="16" x14ac:dyDescent="0.2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ht="16" x14ac:dyDescent="0.2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ht="16" x14ac:dyDescent="0.2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4.6064999999999995E-2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4.6064999999999995E-2</v>
      </c>
    </row>
    <row r="47" spans="1:108" ht="16" x14ac:dyDescent="0.2">
      <c r="B47" s="7" t="s">
        <v>325</v>
      </c>
      <c r="C47" s="93">
        <v>70</v>
      </c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70</v>
      </c>
    </row>
    <row r="48" spans="1:108" ht="16" x14ac:dyDescent="0.2">
      <c r="B48" s="3" t="s">
        <v>185</v>
      </c>
      <c r="C48" s="42">
        <f>(C47*'(ne pas modifier) BDD_REF'!$B$210)/1000</f>
        <v>3.9900000000000005E-3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3.9900000000000005E-3</v>
      </c>
    </row>
    <row r="49" spans="1:108" s="17" customFormat="1" ht="16" x14ac:dyDescent="0.2">
      <c r="A49" s="19"/>
      <c r="B49" s="20" t="s">
        <v>186</v>
      </c>
      <c r="C49" s="94">
        <f>C46+C48</f>
        <v>5.0054999999999995E-2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5.0054999999999995E-2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ht="16" x14ac:dyDescent="0.2">
      <c r="B50" s="7" t="s">
        <v>326</v>
      </c>
      <c r="C50" s="93">
        <v>90</v>
      </c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90</v>
      </c>
    </row>
    <row r="51" spans="1:108" ht="16" x14ac:dyDescent="0.2">
      <c r="B51" s="7" t="s">
        <v>327</v>
      </c>
      <c r="C51" s="93">
        <v>90</v>
      </c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90</v>
      </c>
    </row>
    <row r="52" spans="1:108" ht="16" x14ac:dyDescent="0.2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0.19440000000000002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0.19440000000000002</v>
      </c>
    </row>
    <row r="53" spans="1:108" ht="16" hidden="1" x14ac:dyDescent="0.2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ht="16" x14ac:dyDescent="0.2">
      <c r="B54" s="7" t="s">
        <v>328</v>
      </c>
      <c r="C54" s="93">
        <v>5</v>
      </c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5</v>
      </c>
    </row>
    <row r="55" spans="1:108" ht="16" x14ac:dyDescent="0.2">
      <c r="B55" s="7" t="s">
        <v>329</v>
      </c>
      <c r="C55" s="93">
        <v>0</v>
      </c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ht="16" x14ac:dyDescent="0.2">
      <c r="B56" s="7" t="s">
        <v>330</v>
      </c>
      <c r="C56" s="93">
        <v>5</v>
      </c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5</v>
      </c>
    </row>
    <row r="57" spans="1:108" ht="16" x14ac:dyDescent="0.2">
      <c r="B57" s="7" t="s">
        <v>331</v>
      </c>
      <c r="C57" s="93">
        <v>0</v>
      </c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ht="16" x14ac:dyDescent="0.2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0.15571499999999999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0.15571499999999999</v>
      </c>
    </row>
    <row r="59" spans="1:108" s="17" customFormat="1" ht="16" x14ac:dyDescent="0.2">
      <c r="A59" s="19"/>
      <c r="B59" s="20" t="s">
        <v>187</v>
      </c>
      <c r="C59" s="94">
        <f>C52+C53+C58</f>
        <v>0.35011500000000001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0.35011500000000001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ht="16" x14ac:dyDescent="0.2">
      <c r="A60" s="19"/>
      <c r="B60" s="21" t="s">
        <v>145</v>
      </c>
      <c r="C60" s="96">
        <f>((C37+C38+C39)/1000*44/28*'(ne pas modifier) BDD_REF'!$B$231)+'RECeff + REIamont (2)'!C49+'RECeff + REIamont (2)'!C59</f>
        <v>0.85635917142857143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0.85635917142857143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ht="16" x14ac:dyDescent="0.2">
      <c r="A61" s="14" t="s">
        <v>149</v>
      </c>
      <c r="B61" s="7" t="s">
        <v>316</v>
      </c>
      <c r="C61" s="93">
        <v>0</v>
      </c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ht="16" x14ac:dyDescent="0.2">
      <c r="B62" s="7" t="s">
        <v>317</v>
      </c>
      <c r="C62" s="93">
        <v>72</v>
      </c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72</v>
      </c>
    </row>
    <row r="63" spans="1:108" ht="16" x14ac:dyDescent="0.2">
      <c r="B63" s="7" t="s">
        <v>318</v>
      </c>
      <c r="C63" s="93">
        <v>30</v>
      </c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30</v>
      </c>
    </row>
    <row r="64" spans="1:108" ht="16" x14ac:dyDescent="0.2">
      <c r="B64" s="20" t="s">
        <v>332</v>
      </c>
      <c r="C64" s="42">
        <f>C61*'(ne pas modifier) BDD_REF'!$B$206 + (C62+C63)*'(ne pas modifier) BDD_REF'!$B$207</f>
        <v>0.61199999999999999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0.61199999999999999</v>
      </c>
    </row>
    <row r="65" spans="1:108" ht="16" x14ac:dyDescent="0.2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0.21419999999999997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0.21419999999999997</v>
      </c>
    </row>
    <row r="66" spans="1:108" ht="16" x14ac:dyDescent="0.2">
      <c r="B66" s="20" t="s">
        <v>334</v>
      </c>
      <c r="C66" s="42">
        <f>(C61+C62+C63)*'(ne pas modifier) BDD_REF'!$B$221*'(ne pas modifier) BDD_REF'!$B$209</f>
        <v>0.26927999999999996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0.26927999999999996</v>
      </c>
    </row>
    <row r="67" spans="1:108" ht="16" x14ac:dyDescent="0.2">
      <c r="B67" s="7" t="s">
        <v>319</v>
      </c>
      <c r="C67" s="93">
        <v>0</v>
      </c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ht="16" x14ac:dyDescent="0.2">
      <c r="B68" s="7" t="s">
        <v>320</v>
      </c>
      <c r="C68" s="93">
        <v>20</v>
      </c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20</v>
      </c>
    </row>
    <row r="69" spans="1:108" ht="16" x14ac:dyDescent="0.2">
      <c r="B69" s="7" t="s">
        <v>321</v>
      </c>
      <c r="C69" s="93">
        <v>0</v>
      </c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ht="16" x14ac:dyDescent="0.2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ht="16" x14ac:dyDescent="0.2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ht="16" x14ac:dyDescent="0.2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ht="16" x14ac:dyDescent="0.2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6.1419999999999995E-2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6.1419999999999995E-2</v>
      </c>
    </row>
    <row r="74" spans="1:108" ht="16" x14ac:dyDescent="0.2">
      <c r="B74" s="7" t="s">
        <v>325</v>
      </c>
      <c r="C74" s="93">
        <v>0</v>
      </c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ht="16" x14ac:dyDescent="0.2">
      <c r="B75" s="3" t="s">
        <v>185</v>
      </c>
      <c r="C75" s="42">
        <f>(C74*'(ne pas modifier) BDD_REF'!$B$210)/1000</f>
        <v>0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0</v>
      </c>
    </row>
    <row r="76" spans="1:108" s="17" customFormat="1" ht="16" x14ac:dyDescent="0.2">
      <c r="A76" s="19"/>
      <c r="B76" s="20" t="s">
        <v>186</v>
      </c>
      <c r="C76" s="94">
        <f>C73+C75</f>
        <v>6.1419999999999995E-2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6.1419999999999995E-2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ht="16" x14ac:dyDescent="0.2">
      <c r="B77" s="7" t="s">
        <v>326</v>
      </c>
      <c r="C77" s="93">
        <v>90</v>
      </c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90</v>
      </c>
    </row>
    <row r="78" spans="1:108" ht="16" x14ac:dyDescent="0.2">
      <c r="B78" s="7" t="s">
        <v>327</v>
      </c>
      <c r="C78" s="93">
        <v>90</v>
      </c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90</v>
      </c>
    </row>
    <row r="79" spans="1:108" ht="16" x14ac:dyDescent="0.2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0.19440000000000002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0.19440000000000002</v>
      </c>
    </row>
    <row r="80" spans="1:108" ht="16" hidden="1" x14ac:dyDescent="0.2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ht="16" x14ac:dyDescent="0.2">
      <c r="B81" s="7" t="s">
        <v>328</v>
      </c>
      <c r="C81" s="93">
        <v>5</v>
      </c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5</v>
      </c>
    </row>
    <row r="82" spans="1:108" ht="16" x14ac:dyDescent="0.2">
      <c r="B82" s="7" t="s">
        <v>329</v>
      </c>
      <c r="C82" s="93">
        <v>0</v>
      </c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ht="16" x14ac:dyDescent="0.2">
      <c r="B83" s="7" t="s">
        <v>330</v>
      </c>
      <c r="C83" s="93">
        <v>10</v>
      </c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10</v>
      </c>
    </row>
    <row r="84" spans="1:108" ht="16" x14ac:dyDescent="0.2">
      <c r="B84" s="7" t="s">
        <v>331</v>
      </c>
      <c r="C84" s="93">
        <v>0</v>
      </c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ht="16" x14ac:dyDescent="0.2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0.281385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0.281385</v>
      </c>
    </row>
    <row r="86" spans="1:108" s="17" customFormat="1" ht="16" x14ac:dyDescent="0.2">
      <c r="A86" s="19"/>
      <c r="B86" s="20" t="s">
        <v>187</v>
      </c>
      <c r="C86" s="94">
        <f>C79+C80+C85</f>
        <v>0.47578500000000001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0.47578500000000001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ht="16" x14ac:dyDescent="0.2">
      <c r="A87" s="19"/>
      <c r="B87" s="21" t="s">
        <v>145</v>
      </c>
      <c r="C87" s="96">
        <f>((C64+C65+C66)/1000*44/28*'(ne pas modifier) BDD_REF'!$B$231)+'RECeff + REIamont (2)'!C76+'RECeff + REIamont (2)'!C86</f>
        <v>0.99339417142857134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0.99339417142857134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ht="16" x14ac:dyDescent="0.2">
      <c r="A88" s="14" t="s">
        <v>150</v>
      </c>
      <c r="B88" s="7" t="s">
        <v>316</v>
      </c>
      <c r="C88" s="93">
        <v>0</v>
      </c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ht="16" x14ac:dyDescent="0.2">
      <c r="B89" s="7" t="s">
        <v>317</v>
      </c>
      <c r="C89" s="93">
        <v>72</v>
      </c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72</v>
      </c>
    </row>
    <row r="90" spans="1:108" ht="16" x14ac:dyDescent="0.2">
      <c r="B90" s="7" t="s">
        <v>318</v>
      </c>
      <c r="C90" s="93">
        <v>30</v>
      </c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30</v>
      </c>
    </row>
    <row r="91" spans="1:108" ht="16" x14ac:dyDescent="0.2">
      <c r="B91" s="20" t="s">
        <v>332</v>
      </c>
      <c r="C91" s="42">
        <f>C88*'(ne pas modifier) BDD_REF'!$B$206 + (C89+C90)*'(ne pas modifier) BDD_REF'!$B$207</f>
        <v>0.61199999999999999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0.61199999999999999</v>
      </c>
    </row>
    <row r="92" spans="1:108" ht="16" x14ac:dyDescent="0.2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0.21419999999999997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0.21419999999999997</v>
      </c>
    </row>
    <row r="93" spans="1:108" ht="16" x14ac:dyDescent="0.2">
      <c r="B93" s="20" t="s">
        <v>334</v>
      </c>
      <c r="C93" s="42">
        <f>(C88+C89+C90)*'(ne pas modifier) BDD_REF'!$B$221*'(ne pas modifier) BDD_REF'!$B$209</f>
        <v>0.26927999999999996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0.26927999999999996</v>
      </c>
    </row>
    <row r="94" spans="1:108" ht="16" x14ac:dyDescent="0.2">
      <c r="B94" s="7" t="s">
        <v>319</v>
      </c>
      <c r="C94" s="93">
        <v>0</v>
      </c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ht="16" x14ac:dyDescent="0.2">
      <c r="B95" s="7" t="s">
        <v>320</v>
      </c>
      <c r="C95" s="93">
        <v>30</v>
      </c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30</v>
      </c>
    </row>
    <row r="96" spans="1:108" ht="16" x14ac:dyDescent="0.2">
      <c r="B96" s="7" t="s">
        <v>321</v>
      </c>
      <c r="C96" s="93">
        <v>0</v>
      </c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ht="16" x14ac:dyDescent="0.2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ht="16" x14ac:dyDescent="0.2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ht="16" x14ac:dyDescent="0.2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ht="16" x14ac:dyDescent="0.2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9.212999999999999E-2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9.212999999999999E-2</v>
      </c>
    </row>
    <row r="101" spans="1:108" ht="16" x14ac:dyDescent="0.2">
      <c r="B101" s="7" t="s">
        <v>325</v>
      </c>
      <c r="C101" s="93">
        <v>0</v>
      </c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ht="16" x14ac:dyDescent="0.2">
      <c r="B102" s="3" t="s">
        <v>185</v>
      </c>
      <c r="C102" s="42">
        <f>(C101*'(ne pas modifier) BDD_REF'!$B$210)/1000</f>
        <v>0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0</v>
      </c>
    </row>
    <row r="103" spans="1:108" s="17" customFormat="1" ht="16" x14ac:dyDescent="0.2">
      <c r="A103" s="19"/>
      <c r="B103" s="20" t="s">
        <v>186</v>
      </c>
      <c r="C103" s="94">
        <f>C100+C102</f>
        <v>9.212999999999999E-2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9.212999999999999E-2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ht="16" x14ac:dyDescent="0.2">
      <c r="B104" s="7" t="s">
        <v>326</v>
      </c>
      <c r="C104" s="93">
        <v>90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90</v>
      </c>
    </row>
    <row r="105" spans="1:108" ht="16" x14ac:dyDescent="0.2">
      <c r="B105" s="7" t="s">
        <v>327</v>
      </c>
      <c r="C105" s="93">
        <v>90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90</v>
      </c>
    </row>
    <row r="106" spans="1:108" ht="16" x14ac:dyDescent="0.2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0.19440000000000002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0.19440000000000002</v>
      </c>
    </row>
    <row r="107" spans="1:108" ht="16" hidden="1" x14ac:dyDescent="0.2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ht="16" x14ac:dyDescent="0.2">
      <c r="B108" s="7" t="s">
        <v>328</v>
      </c>
      <c r="C108" s="93">
        <v>5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5</v>
      </c>
    </row>
    <row r="109" spans="1:108" ht="16" x14ac:dyDescent="0.2">
      <c r="B109" s="7" t="s">
        <v>329</v>
      </c>
      <c r="C109" s="93">
        <v>0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ht="16" x14ac:dyDescent="0.2">
      <c r="B110" s="7" t="s">
        <v>330</v>
      </c>
      <c r="C110" s="93">
        <v>10</v>
      </c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10</v>
      </c>
    </row>
    <row r="111" spans="1:108" ht="16" x14ac:dyDescent="0.2">
      <c r="B111" s="7" t="s">
        <v>331</v>
      </c>
      <c r="C111" s="93">
        <v>0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ht="16" x14ac:dyDescent="0.2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0.281385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0.281385</v>
      </c>
    </row>
    <row r="113" spans="1:108" s="17" customFormat="1" ht="16" x14ac:dyDescent="0.2">
      <c r="A113" s="19"/>
      <c r="B113" s="20" t="s">
        <v>187</v>
      </c>
      <c r="C113" s="94">
        <f>C106+C107+C112</f>
        <v>0.47578500000000001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0.47578500000000001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ht="16" x14ac:dyDescent="0.2">
      <c r="A114" s="19"/>
      <c r="B114" s="21" t="s">
        <v>145</v>
      </c>
      <c r="C114" s="96">
        <f>((C91+C92+C93)/1000*44/28*'(ne pas modifier) BDD_REF'!$B$231)+'RECeff + REIamont (2)'!C103+'RECeff + REIamont (2)'!C113</f>
        <v>1.0241041714285712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1.0241041714285712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ht="16" x14ac:dyDescent="0.2">
      <c r="A115" s="14" t="s">
        <v>151</v>
      </c>
      <c r="B115" s="7" t="s">
        <v>316</v>
      </c>
      <c r="C115" s="93">
        <v>0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ht="16" x14ac:dyDescent="0.2">
      <c r="B116" s="7" t="s">
        <v>317</v>
      </c>
      <c r="C116" s="93">
        <v>96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96</v>
      </c>
    </row>
    <row r="117" spans="1:108" ht="16" x14ac:dyDescent="0.2">
      <c r="B117" s="7" t="s">
        <v>318</v>
      </c>
      <c r="C117" s="93">
        <v>30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30</v>
      </c>
    </row>
    <row r="118" spans="1:108" ht="16" x14ac:dyDescent="0.2">
      <c r="B118" s="20" t="s">
        <v>332</v>
      </c>
      <c r="C118" s="42">
        <f>C115*'(ne pas modifier) BDD_REF'!$B$206 + (C116+C117)*'(ne pas modifier) BDD_REF'!$B$207</f>
        <v>0.75600000000000001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0.75600000000000001</v>
      </c>
    </row>
    <row r="119" spans="1:108" ht="16" x14ac:dyDescent="0.2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0.2646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0.2646</v>
      </c>
    </row>
    <row r="120" spans="1:108" ht="16" x14ac:dyDescent="0.2">
      <c r="B120" s="20" t="s">
        <v>334</v>
      </c>
      <c r="C120" s="42">
        <f>(C115+C116+C117)*'(ne pas modifier) BDD_REF'!$B$221*'(ne pas modifier) BDD_REF'!$B$209</f>
        <v>0.33263999999999999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0.33263999999999999</v>
      </c>
    </row>
    <row r="121" spans="1:108" ht="16" x14ac:dyDescent="0.2">
      <c r="B121" s="7" t="s">
        <v>319</v>
      </c>
      <c r="C121" s="93">
        <v>0</v>
      </c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ht="16" x14ac:dyDescent="0.2">
      <c r="B122" s="7" t="s">
        <v>320</v>
      </c>
      <c r="C122" s="93">
        <v>30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30</v>
      </c>
    </row>
    <row r="123" spans="1:108" ht="16" x14ac:dyDescent="0.2">
      <c r="B123" s="7" t="s">
        <v>321</v>
      </c>
      <c r="C123" s="93">
        <v>0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ht="16" x14ac:dyDescent="0.2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ht="16" x14ac:dyDescent="0.2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ht="16" x14ac:dyDescent="0.2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ht="16" x14ac:dyDescent="0.2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9.212999999999999E-2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9.212999999999999E-2</v>
      </c>
    </row>
    <row r="128" spans="1:108" ht="16" x14ac:dyDescent="0.2">
      <c r="B128" s="7" t="s">
        <v>325</v>
      </c>
      <c r="C128" s="93">
        <v>0</v>
      </c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ht="16" x14ac:dyDescent="0.2">
      <c r="B129" s="3" t="s">
        <v>185</v>
      </c>
      <c r="C129" s="42">
        <f>(C128*'(ne pas modifier) BDD_REF'!$B$210)/1000</f>
        <v>0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0</v>
      </c>
    </row>
    <row r="130" spans="1:108" s="17" customFormat="1" ht="16" x14ac:dyDescent="0.2">
      <c r="A130" s="19"/>
      <c r="B130" s="20" t="s">
        <v>186</v>
      </c>
      <c r="C130" s="94">
        <f>C127+C129</f>
        <v>9.212999999999999E-2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9.212999999999999E-2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ht="16" x14ac:dyDescent="0.2">
      <c r="B131" s="7" t="s">
        <v>326</v>
      </c>
      <c r="C131" s="93">
        <v>120</v>
      </c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120</v>
      </c>
    </row>
    <row r="132" spans="1:108" ht="16" x14ac:dyDescent="0.2">
      <c r="B132" s="7" t="s">
        <v>327</v>
      </c>
      <c r="C132" s="93">
        <v>120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120</v>
      </c>
    </row>
    <row r="133" spans="1:108" ht="16" x14ac:dyDescent="0.2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0.25919999999999999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0.25919999999999999</v>
      </c>
    </row>
    <row r="134" spans="1:108" ht="16" hidden="1" x14ac:dyDescent="0.2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ht="16" x14ac:dyDescent="0.2">
      <c r="B135" s="7" t="s">
        <v>328</v>
      </c>
      <c r="C135" s="93">
        <v>5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5</v>
      </c>
    </row>
    <row r="136" spans="1:108" ht="16" x14ac:dyDescent="0.2">
      <c r="B136" s="7" t="s">
        <v>329</v>
      </c>
      <c r="C136" s="93">
        <v>0</v>
      </c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ht="16" x14ac:dyDescent="0.2">
      <c r="B137" s="7" t="s">
        <v>330</v>
      </c>
      <c r="C137" s="93">
        <v>10</v>
      </c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10</v>
      </c>
    </row>
    <row r="138" spans="1:108" ht="16" x14ac:dyDescent="0.2">
      <c r="B138" s="7" t="s">
        <v>331</v>
      </c>
      <c r="C138" s="93">
        <v>0</v>
      </c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ht="16" x14ac:dyDescent="0.2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0.281385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0.281385</v>
      </c>
    </row>
    <row r="140" spans="1:108" s="17" customFormat="1" ht="16" x14ac:dyDescent="0.2">
      <c r="A140" s="19"/>
      <c r="B140" s="20" t="s">
        <v>187</v>
      </c>
      <c r="C140" s="94">
        <f>C133+C134+C139</f>
        <v>0.54058499999999998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0.54058499999999998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ht="16" x14ac:dyDescent="0.2">
      <c r="A141" s="19"/>
      <c r="B141" s="21" t="s">
        <v>145</v>
      </c>
      <c r="C141" s="96">
        <f>((C118+C119+C120)/1000*44/28*'(ne pas modifier) BDD_REF'!$B$231)+'RECeff + REIamont (2)'!C130+'RECeff + REIamont (2)'!C140</f>
        <v>1.1962427999999998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1.1962427999999998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ht="16" x14ac:dyDescent="0.2">
      <c r="B142" s="79" t="s">
        <v>190</v>
      </c>
      <c r="C142" s="97">
        <f>C33+C60+C87+C114+C141</f>
        <v>4.9156644857142853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4.9156644857142853</v>
      </c>
    </row>
    <row r="143" spans="1:108" ht="16" x14ac:dyDescent="0.2">
      <c r="B143" s="79" t="s">
        <v>223</v>
      </c>
      <c r="C143" s="97">
        <f>(C142-C5*5)</f>
        <v>-6.2967401171257142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ht="16" x14ac:dyDescent="0.2">
      <c r="B144" s="22" t="s">
        <v>189</v>
      </c>
      <c r="C144" s="91">
        <f>C143*Eligibilité_projet!B8</f>
        <v>-27.264884707154344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-27.264884707154344</v>
      </c>
    </row>
    <row r="145" spans="1:13" x14ac:dyDescent="0.2">
      <c r="B145" s="2"/>
      <c r="M145" s="2"/>
    </row>
    <row r="146" spans="1:13" x14ac:dyDescent="0.2">
      <c r="B146" s="2"/>
      <c r="M146" s="2"/>
    </row>
    <row r="147" spans="1:13" x14ac:dyDescent="0.2">
      <c r="B147" s="2"/>
      <c r="M147" s="2"/>
    </row>
    <row r="148" spans="1:13" x14ac:dyDescent="0.2">
      <c r="B148" s="2"/>
      <c r="M148" s="2"/>
    </row>
    <row r="149" spans="1:13" s="8" customFormat="1" x14ac:dyDescent="0.2">
      <c r="A149" s="18"/>
    </row>
    <row r="150" spans="1:13" s="8" customFormat="1" x14ac:dyDescent="0.2">
      <c r="A150" s="18"/>
    </row>
    <row r="151" spans="1:13" s="8" customFormat="1" x14ac:dyDescent="0.2">
      <c r="A151" s="18"/>
    </row>
    <row r="152" spans="1:13" s="8" customFormat="1" x14ac:dyDescent="0.2">
      <c r="A152" s="18"/>
    </row>
    <row r="153" spans="1:13" s="8" customFormat="1" x14ac:dyDescent="0.2">
      <c r="A153" s="18"/>
    </row>
    <row r="154" spans="1:13" s="8" customFormat="1" x14ac:dyDescent="0.2">
      <c r="A154" s="18"/>
    </row>
    <row r="155" spans="1:13" s="8" customFormat="1" x14ac:dyDescent="0.2">
      <c r="A155" s="18"/>
    </row>
    <row r="156" spans="1:13" s="8" customFormat="1" x14ac:dyDescent="0.2">
      <c r="A156" s="18"/>
    </row>
    <row r="157" spans="1:13" s="8" customFormat="1" x14ac:dyDescent="0.2">
      <c r="A157" s="18"/>
    </row>
    <row r="158" spans="1:13" s="8" customFormat="1" x14ac:dyDescent="0.2">
      <c r="A158" s="18"/>
    </row>
    <row r="159" spans="1:13" s="8" customFormat="1" x14ac:dyDescent="0.2">
      <c r="A159" s="18"/>
    </row>
    <row r="160" spans="1:13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1" s="8" customFormat="1" x14ac:dyDescent="0.2">
      <c r="A209" s="18"/>
    </row>
    <row r="210" spans="1:1" s="8" customFormat="1" x14ac:dyDescent="0.2">
      <c r="A210" s="18"/>
    </row>
    <row r="211" spans="1:1" s="8" customFormat="1" x14ac:dyDescent="0.2">
      <c r="A211" s="18"/>
    </row>
    <row r="212" spans="1:1" s="8" customFormat="1" x14ac:dyDescent="0.2">
      <c r="A212" s="18"/>
    </row>
    <row r="213" spans="1:1" s="8" customFormat="1" x14ac:dyDescent="0.2">
      <c r="A213" s="18"/>
    </row>
    <row r="214" spans="1:1" s="8" customFormat="1" x14ac:dyDescent="0.2">
      <c r="A214" s="18"/>
    </row>
    <row r="215" spans="1:1" s="8" customFormat="1" x14ac:dyDescent="0.2">
      <c r="A215" s="18"/>
    </row>
    <row r="216" spans="1:1" s="8" customFormat="1" x14ac:dyDescent="0.2">
      <c r="A216" s="18"/>
    </row>
    <row r="217" spans="1:1" s="8" customFormat="1" x14ac:dyDescent="0.2">
      <c r="A217" s="18"/>
    </row>
    <row r="218" spans="1:1" s="8" customFormat="1" x14ac:dyDescent="0.2">
      <c r="A218" s="18"/>
    </row>
    <row r="219" spans="1:1" s="8" customFormat="1" x14ac:dyDescent="0.2">
      <c r="A219" s="18"/>
    </row>
    <row r="220" spans="1:1" s="8" customFormat="1" x14ac:dyDescent="0.2">
      <c r="A220" s="18"/>
    </row>
    <row r="221" spans="1:1" s="8" customFormat="1" x14ac:dyDescent="0.2">
      <c r="A221" s="18"/>
    </row>
    <row r="222" spans="1:1" s="8" customFormat="1" x14ac:dyDescent="0.2">
      <c r="A222" s="18"/>
    </row>
    <row r="223" spans="1:1" s="8" customFormat="1" x14ac:dyDescent="0.2">
      <c r="A223" s="18"/>
    </row>
    <row r="224" spans="1:1" s="8" customFormat="1" x14ac:dyDescent="0.2">
      <c r="A224" s="18"/>
    </row>
    <row r="225" spans="1:1" s="8" customFormat="1" x14ac:dyDescent="0.2">
      <c r="A225" s="18"/>
    </row>
    <row r="226" spans="1:1" s="8" customFormat="1" x14ac:dyDescent="0.2">
      <c r="A226" s="18"/>
    </row>
    <row r="227" spans="1:1" s="8" customFormat="1" x14ac:dyDescent="0.2">
      <c r="A227" s="18"/>
    </row>
    <row r="228" spans="1:1" s="8" customFormat="1" x14ac:dyDescent="0.2">
      <c r="A228" s="18"/>
    </row>
    <row r="229" spans="1:1" s="8" customFormat="1" x14ac:dyDescent="0.2">
      <c r="A229" s="18"/>
    </row>
    <row r="230" spans="1:1" s="8" customFormat="1" x14ac:dyDescent="0.2">
      <c r="A230" s="18"/>
    </row>
    <row r="231" spans="1:1" s="8" customFormat="1" x14ac:dyDescent="0.2">
      <c r="A231" s="18"/>
    </row>
    <row r="232" spans="1:1" s="8" customFormat="1" x14ac:dyDescent="0.2">
      <c r="A232" s="18"/>
    </row>
    <row r="233" spans="1:1" s="8" customFormat="1" x14ac:dyDescent="0.2">
      <c r="A233" s="18"/>
    </row>
    <row r="234" spans="1:1" s="8" customFormat="1" x14ac:dyDescent="0.2">
      <c r="A234" s="18"/>
    </row>
    <row r="235" spans="1:1" s="8" customFormat="1" x14ac:dyDescent="0.2">
      <c r="A235" s="18"/>
    </row>
    <row r="236" spans="1:1" s="8" customFormat="1" x14ac:dyDescent="0.2">
      <c r="A236" s="18"/>
    </row>
    <row r="237" spans="1:1" s="8" customFormat="1" x14ac:dyDescent="0.2">
      <c r="A237" s="18"/>
    </row>
    <row r="238" spans="1:1" s="8" customFormat="1" x14ac:dyDescent="0.2">
      <c r="A238" s="18"/>
    </row>
    <row r="239" spans="1:1" s="8" customFormat="1" x14ac:dyDescent="0.2">
      <c r="A239" s="18"/>
    </row>
    <row r="240" spans="1:1" s="8" customFormat="1" x14ac:dyDescent="0.2">
      <c r="A240" s="18"/>
    </row>
    <row r="241" spans="1:1" s="8" customFormat="1" x14ac:dyDescent="0.2">
      <c r="A241" s="18"/>
    </row>
    <row r="242" spans="1:1" s="8" customFormat="1" x14ac:dyDescent="0.2">
      <c r="A242" s="18"/>
    </row>
    <row r="243" spans="1:1" s="8" customFormat="1" x14ac:dyDescent="0.2">
      <c r="A243" s="18"/>
    </row>
    <row r="244" spans="1:1" s="8" customFormat="1" x14ac:dyDescent="0.2">
      <c r="A244" s="18"/>
    </row>
    <row r="245" spans="1:1" s="8" customFormat="1" x14ac:dyDescent="0.2">
      <c r="A245" s="18"/>
    </row>
    <row r="246" spans="1:1" s="8" customFormat="1" x14ac:dyDescent="0.2">
      <c r="A246" s="18"/>
    </row>
    <row r="247" spans="1:1" s="8" customFormat="1" x14ac:dyDescent="0.2">
      <c r="A247" s="18"/>
    </row>
    <row r="248" spans="1:1" s="8" customFormat="1" x14ac:dyDescent="0.2">
      <c r="A248" s="18"/>
    </row>
    <row r="249" spans="1:1" s="8" customFormat="1" x14ac:dyDescent="0.2">
      <c r="A249" s="18"/>
    </row>
    <row r="250" spans="1:1" s="8" customFormat="1" x14ac:dyDescent="0.2">
      <c r="A250" s="18"/>
    </row>
    <row r="251" spans="1:1" s="8" customFormat="1" x14ac:dyDescent="0.2">
      <c r="A251" s="18"/>
    </row>
    <row r="252" spans="1:1" s="8" customFormat="1" x14ac:dyDescent="0.2">
      <c r="A252" s="18"/>
    </row>
    <row r="253" spans="1:1" s="8" customFormat="1" x14ac:dyDescent="0.2">
      <c r="A253" s="18"/>
    </row>
    <row r="254" spans="1:1" s="8" customFormat="1" x14ac:dyDescent="0.2">
      <c r="A254" s="18"/>
    </row>
    <row r="255" spans="1:1" s="8" customFormat="1" x14ac:dyDescent="0.2">
      <c r="A255" s="18"/>
    </row>
    <row r="256" spans="1:1" s="8" customFormat="1" x14ac:dyDescent="0.2">
      <c r="A256" s="18"/>
    </row>
    <row r="257" spans="1:1" s="8" customFormat="1" x14ac:dyDescent="0.2">
      <c r="A257" s="18"/>
    </row>
    <row r="258" spans="1:1" s="8" customFormat="1" x14ac:dyDescent="0.2">
      <c r="A258" s="18"/>
    </row>
    <row r="259" spans="1:1" s="8" customFormat="1" x14ac:dyDescent="0.2">
      <c r="A259" s="18"/>
    </row>
    <row r="260" spans="1:1" s="8" customFormat="1" x14ac:dyDescent="0.2">
      <c r="A260" s="18"/>
    </row>
    <row r="261" spans="1:1" s="8" customFormat="1" x14ac:dyDescent="0.2">
      <c r="A261" s="18"/>
    </row>
    <row r="262" spans="1:1" s="8" customFormat="1" x14ac:dyDescent="0.2">
      <c r="A262" s="18"/>
    </row>
    <row r="263" spans="1:1" s="8" customFormat="1" x14ac:dyDescent="0.2">
      <c r="A263" s="18"/>
    </row>
    <row r="264" spans="1:1" s="8" customFormat="1" x14ac:dyDescent="0.2">
      <c r="A264" s="18"/>
    </row>
    <row r="265" spans="1:1" s="8" customFormat="1" x14ac:dyDescent="0.2">
      <c r="A265" s="18"/>
    </row>
    <row r="266" spans="1:1" s="8" customFormat="1" x14ac:dyDescent="0.2">
      <c r="A266" s="18"/>
    </row>
    <row r="267" spans="1:1" s="8" customFormat="1" x14ac:dyDescent="0.2">
      <c r="A267" s="18"/>
    </row>
    <row r="268" spans="1:1" s="8" customFormat="1" x14ac:dyDescent="0.2">
      <c r="A268" s="18"/>
    </row>
    <row r="269" spans="1:1" s="8" customFormat="1" x14ac:dyDescent="0.2">
      <c r="A269" s="18"/>
    </row>
    <row r="270" spans="1:1" s="8" customFormat="1" x14ac:dyDescent="0.2">
      <c r="A270" s="18"/>
    </row>
    <row r="271" spans="1:1" s="8" customFormat="1" x14ac:dyDescent="0.2">
      <c r="A271" s="18"/>
    </row>
    <row r="272" spans="1:1" s="8" customFormat="1" x14ac:dyDescent="0.2">
      <c r="A272" s="18"/>
    </row>
    <row r="273" spans="1:1" s="8" customFormat="1" x14ac:dyDescent="0.2">
      <c r="A273" s="18"/>
    </row>
    <row r="274" spans="1:1" s="8" customFormat="1" x14ac:dyDescent="0.2">
      <c r="A274" s="18"/>
    </row>
    <row r="275" spans="1:1" s="8" customFormat="1" x14ac:dyDescent="0.2">
      <c r="A275" s="18"/>
    </row>
    <row r="276" spans="1:1" s="8" customFormat="1" x14ac:dyDescent="0.2">
      <c r="A276" s="18"/>
    </row>
    <row r="277" spans="1:1" s="8" customFormat="1" x14ac:dyDescent="0.2">
      <c r="A277" s="18"/>
    </row>
    <row r="278" spans="1:1" s="8" customFormat="1" x14ac:dyDescent="0.2">
      <c r="A278" s="18"/>
    </row>
    <row r="279" spans="1:1" s="8" customFormat="1" x14ac:dyDescent="0.2">
      <c r="A279" s="18"/>
    </row>
    <row r="280" spans="1:1" s="8" customFormat="1" x14ac:dyDescent="0.2">
      <c r="A280" s="18"/>
    </row>
    <row r="281" spans="1:1" s="8" customFormat="1" x14ac:dyDescent="0.2">
      <c r="A281" s="18"/>
    </row>
    <row r="282" spans="1:1" s="8" customFormat="1" x14ac:dyDescent="0.2">
      <c r="A282" s="18"/>
    </row>
    <row r="283" spans="1:1" s="8" customFormat="1" x14ac:dyDescent="0.2">
      <c r="A283" s="18"/>
    </row>
    <row r="284" spans="1:1" s="8" customFormat="1" x14ac:dyDescent="0.2">
      <c r="A284" s="18"/>
    </row>
    <row r="285" spans="1:1" s="8" customFormat="1" x14ac:dyDescent="0.2">
      <c r="A285" s="18"/>
    </row>
    <row r="286" spans="1:1" s="8" customFormat="1" x14ac:dyDescent="0.2">
      <c r="A286" s="18"/>
    </row>
    <row r="287" spans="1:1" s="8" customFormat="1" x14ac:dyDescent="0.2">
      <c r="A287" s="18"/>
    </row>
    <row r="288" spans="1:1" s="8" customFormat="1" x14ac:dyDescent="0.2">
      <c r="A288" s="18"/>
    </row>
    <row r="289" spans="1:1" s="8" customFormat="1" x14ac:dyDescent="0.2">
      <c r="A289" s="18"/>
    </row>
    <row r="290" spans="1:1" s="8" customFormat="1" x14ac:dyDescent="0.2">
      <c r="A290" s="18"/>
    </row>
    <row r="291" spans="1:1" s="8" customFormat="1" x14ac:dyDescent="0.2">
      <c r="A291" s="18"/>
    </row>
    <row r="292" spans="1:1" s="8" customFormat="1" x14ac:dyDescent="0.2">
      <c r="A292" s="18"/>
    </row>
    <row r="293" spans="1:1" s="8" customFormat="1" x14ac:dyDescent="0.2">
      <c r="A293" s="18"/>
    </row>
    <row r="294" spans="1:1" s="8" customFormat="1" x14ac:dyDescent="0.2">
      <c r="A294" s="18"/>
    </row>
    <row r="295" spans="1:1" s="8" customFormat="1" x14ac:dyDescent="0.2">
      <c r="A295" s="18"/>
    </row>
    <row r="296" spans="1:1" s="8" customFormat="1" x14ac:dyDescent="0.2">
      <c r="A296" s="18"/>
    </row>
    <row r="297" spans="1:1" s="8" customFormat="1" x14ac:dyDescent="0.2">
      <c r="A297" s="18"/>
    </row>
    <row r="298" spans="1:1" s="8" customFormat="1" x14ac:dyDescent="0.2">
      <c r="A298" s="18"/>
    </row>
    <row r="299" spans="1:1" s="8" customFormat="1" x14ac:dyDescent="0.2">
      <c r="A299" s="18"/>
    </row>
    <row r="300" spans="1:1" s="8" customFormat="1" x14ac:dyDescent="0.2">
      <c r="A300" s="18"/>
    </row>
    <row r="301" spans="1:1" s="8" customFormat="1" x14ac:dyDescent="0.2">
      <c r="A301" s="18"/>
    </row>
    <row r="302" spans="1:1" s="8" customFormat="1" x14ac:dyDescent="0.2">
      <c r="A302" s="18"/>
    </row>
    <row r="303" spans="1:1" s="8" customFormat="1" x14ac:dyDescent="0.2">
      <c r="A303" s="18"/>
    </row>
    <row r="304" spans="1:1" s="8" customFormat="1" x14ac:dyDescent="0.2">
      <c r="A304" s="18"/>
    </row>
    <row r="305" spans="1:1" s="8" customFormat="1" x14ac:dyDescent="0.2">
      <c r="A305" s="18"/>
    </row>
    <row r="306" spans="1:1" s="8" customFormat="1" x14ac:dyDescent="0.2">
      <c r="A306" s="18"/>
    </row>
    <row r="307" spans="1:1" s="8" customFormat="1" x14ac:dyDescent="0.2">
      <c r="A307" s="18"/>
    </row>
    <row r="308" spans="1:1" s="8" customFormat="1" x14ac:dyDescent="0.2">
      <c r="A308" s="18"/>
    </row>
    <row r="309" spans="1:1" s="8" customFormat="1" x14ac:dyDescent="0.2">
      <c r="A309" s="18"/>
    </row>
    <row r="310" spans="1:1" s="8" customFormat="1" x14ac:dyDescent="0.2">
      <c r="A310" s="18"/>
    </row>
    <row r="311" spans="1:1" s="8" customFormat="1" x14ac:dyDescent="0.2">
      <c r="A311" s="18"/>
    </row>
    <row r="312" spans="1:1" s="8" customFormat="1" x14ac:dyDescent="0.2">
      <c r="A312" s="18"/>
    </row>
    <row r="313" spans="1:1" s="8" customFormat="1" x14ac:dyDescent="0.2">
      <c r="A313" s="18"/>
    </row>
    <row r="314" spans="1:1" s="8" customFormat="1" x14ac:dyDescent="0.2">
      <c r="A314" s="18"/>
    </row>
    <row r="315" spans="1:1" s="8" customFormat="1" x14ac:dyDescent="0.2">
      <c r="A315" s="18"/>
    </row>
    <row r="316" spans="1:1" s="8" customFormat="1" x14ac:dyDescent="0.2">
      <c r="A316" s="18"/>
    </row>
    <row r="317" spans="1:1" s="8" customFormat="1" x14ac:dyDescent="0.2">
      <c r="A317" s="18"/>
    </row>
    <row r="318" spans="1:1" s="8" customFormat="1" x14ac:dyDescent="0.2">
      <c r="A318" s="18"/>
    </row>
    <row r="319" spans="1:1" s="8" customFormat="1" x14ac:dyDescent="0.2">
      <c r="A319" s="18"/>
    </row>
    <row r="320" spans="1:1" s="8" customFormat="1" x14ac:dyDescent="0.2">
      <c r="A320" s="18"/>
    </row>
    <row r="321" spans="1:1" s="8" customFormat="1" x14ac:dyDescent="0.2">
      <c r="A321" s="18"/>
    </row>
    <row r="322" spans="1:1" s="8" customFormat="1" x14ac:dyDescent="0.2">
      <c r="A322" s="18"/>
    </row>
    <row r="323" spans="1:1" s="8" customFormat="1" x14ac:dyDescent="0.2">
      <c r="A323" s="18"/>
    </row>
    <row r="324" spans="1:1" s="8" customFormat="1" x14ac:dyDescent="0.2">
      <c r="A324" s="18"/>
    </row>
    <row r="325" spans="1:1" s="8" customFormat="1" x14ac:dyDescent="0.2">
      <c r="A325" s="18"/>
    </row>
    <row r="326" spans="1:1" s="8" customFormat="1" x14ac:dyDescent="0.2">
      <c r="A326" s="18"/>
    </row>
    <row r="327" spans="1:1" s="8" customFormat="1" x14ac:dyDescent="0.2">
      <c r="A327" s="18"/>
    </row>
    <row r="328" spans="1:1" s="8" customFormat="1" x14ac:dyDescent="0.2">
      <c r="A328" s="18"/>
    </row>
    <row r="329" spans="1:1" s="8" customFormat="1" x14ac:dyDescent="0.2">
      <c r="A329" s="18"/>
    </row>
    <row r="330" spans="1:1" s="8" customFormat="1" x14ac:dyDescent="0.2">
      <c r="A330" s="18"/>
    </row>
    <row r="331" spans="1:1" s="8" customFormat="1" x14ac:dyDescent="0.2">
      <c r="A331" s="18"/>
    </row>
    <row r="332" spans="1:1" s="8" customFormat="1" x14ac:dyDescent="0.2">
      <c r="A332" s="18"/>
    </row>
    <row r="333" spans="1:1" s="8" customFormat="1" x14ac:dyDescent="0.2">
      <c r="A333" s="18"/>
    </row>
    <row r="334" spans="1:1" s="8" customFormat="1" x14ac:dyDescent="0.2">
      <c r="A334" s="18"/>
    </row>
    <row r="335" spans="1:1" s="8" customFormat="1" x14ac:dyDescent="0.2">
      <c r="A335" s="18"/>
    </row>
    <row r="336" spans="1:1" s="8" customFormat="1" x14ac:dyDescent="0.2">
      <c r="A336" s="18"/>
    </row>
    <row r="337" spans="1:1" s="8" customFormat="1" x14ac:dyDescent="0.2">
      <c r="A337" s="18"/>
    </row>
    <row r="338" spans="1:1" s="8" customFormat="1" x14ac:dyDescent="0.2">
      <c r="A338" s="18"/>
    </row>
    <row r="339" spans="1:1" s="8" customFormat="1" x14ac:dyDescent="0.2">
      <c r="A339" s="18"/>
    </row>
    <row r="340" spans="1:1" s="8" customFormat="1" x14ac:dyDescent="0.2">
      <c r="A340" s="18"/>
    </row>
    <row r="341" spans="1:1" s="8" customFormat="1" x14ac:dyDescent="0.2">
      <c r="A341" s="18"/>
    </row>
    <row r="342" spans="1:1" s="8" customFormat="1" x14ac:dyDescent="0.2">
      <c r="A342" s="18"/>
    </row>
    <row r="343" spans="1:1" s="8" customFormat="1" x14ac:dyDescent="0.2">
      <c r="A343" s="18"/>
    </row>
    <row r="344" spans="1:1" s="8" customFormat="1" x14ac:dyDescent="0.2">
      <c r="A344" s="18"/>
    </row>
    <row r="345" spans="1:1" s="8" customFormat="1" x14ac:dyDescent="0.2">
      <c r="A345" s="18"/>
    </row>
    <row r="346" spans="1:1" s="8" customFormat="1" x14ac:dyDescent="0.2">
      <c r="A346" s="18"/>
    </row>
    <row r="347" spans="1:1" s="8" customFormat="1" x14ac:dyDescent="0.2">
      <c r="A347" s="18"/>
    </row>
    <row r="348" spans="1:1" s="8" customFormat="1" x14ac:dyDescent="0.2">
      <c r="A348" s="18"/>
    </row>
    <row r="349" spans="1:1" s="8" customFormat="1" x14ac:dyDescent="0.2">
      <c r="A349" s="18"/>
    </row>
    <row r="350" spans="1:1" s="8" customFormat="1" x14ac:dyDescent="0.2">
      <c r="A350" s="18"/>
    </row>
    <row r="351" spans="1:1" s="8" customFormat="1" x14ac:dyDescent="0.2">
      <c r="A351" s="18"/>
    </row>
    <row r="352" spans="1:1" s="8" customFormat="1" x14ac:dyDescent="0.2">
      <c r="A352" s="18"/>
    </row>
    <row r="353" spans="1:1" s="8" customFormat="1" x14ac:dyDescent="0.2">
      <c r="A353" s="18"/>
    </row>
    <row r="354" spans="1:1" s="8" customFormat="1" x14ac:dyDescent="0.2">
      <c r="A354" s="18"/>
    </row>
    <row r="355" spans="1:1" s="8" customFormat="1" x14ac:dyDescent="0.2">
      <c r="A355" s="18"/>
    </row>
    <row r="356" spans="1:1" s="8" customFormat="1" x14ac:dyDescent="0.2">
      <c r="A356" s="18"/>
    </row>
    <row r="357" spans="1:1" s="8" customFormat="1" x14ac:dyDescent="0.2">
      <c r="A357" s="18"/>
    </row>
    <row r="358" spans="1:1" s="8" customFormat="1" x14ac:dyDescent="0.2">
      <c r="A358" s="18"/>
    </row>
    <row r="359" spans="1:1" s="8" customFormat="1" x14ac:dyDescent="0.2">
      <c r="A359" s="18"/>
    </row>
    <row r="360" spans="1:1" s="8" customFormat="1" x14ac:dyDescent="0.2">
      <c r="A360" s="18"/>
    </row>
    <row r="361" spans="1:1" s="8" customFormat="1" x14ac:dyDescent="0.2">
      <c r="A361" s="18"/>
    </row>
    <row r="362" spans="1:1" s="8" customFormat="1" x14ac:dyDescent="0.2">
      <c r="A362" s="18"/>
    </row>
    <row r="363" spans="1:1" s="8" customFormat="1" x14ac:dyDescent="0.2">
      <c r="A363" s="18"/>
    </row>
    <row r="364" spans="1:1" s="8" customFormat="1" x14ac:dyDescent="0.2">
      <c r="A364" s="18"/>
    </row>
    <row r="365" spans="1:1" s="8" customFormat="1" x14ac:dyDescent="0.2">
      <c r="A365" s="18"/>
    </row>
    <row r="366" spans="1:1" s="8" customFormat="1" x14ac:dyDescent="0.2">
      <c r="A366" s="18"/>
    </row>
    <row r="367" spans="1:1" s="8" customFormat="1" x14ac:dyDescent="0.2">
      <c r="A367" s="18"/>
    </row>
    <row r="368" spans="1:1" s="8" customFormat="1" x14ac:dyDescent="0.2">
      <c r="A368" s="18"/>
    </row>
    <row r="369" spans="1:1" s="8" customFormat="1" x14ac:dyDescent="0.2">
      <c r="A369" s="18"/>
    </row>
    <row r="370" spans="1:1" s="8" customFormat="1" x14ac:dyDescent="0.2">
      <c r="A370" s="18"/>
    </row>
    <row r="371" spans="1:1" s="8" customFormat="1" x14ac:dyDescent="0.2">
      <c r="A371" s="18"/>
    </row>
    <row r="372" spans="1:1" s="8" customFormat="1" x14ac:dyDescent="0.2">
      <c r="A372" s="18"/>
    </row>
    <row r="373" spans="1:1" s="8" customFormat="1" x14ac:dyDescent="0.2">
      <c r="A373" s="18"/>
    </row>
    <row r="374" spans="1:1" s="8" customFormat="1" x14ac:dyDescent="0.2">
      <c r="A374" s="18"/>
    </row>
    <row r="375" spans="1:1" s="8" customFormat="1" x14ac:dyDescent="0.2">
      <c r="A375" s="18"/>
    </row>
    <row r="376" spans="1:1" s="8" customFormat="1" x14ac:dyDescent="0.2">
      <c r="A376" s="18"/>
    </row>
    <row r="377" spans="1:1" s="8" customFormat="1" x14ac:dyDescent="0.2">
      <c r="A377" s="18"/>
    </row>
    <row r="378" spans="1:1" s="8" customFormat="1" x14ac:dyDescent="0.2">
      <c r="A378" s="18"/>
    </row>
    <row r="379" spans="1:1" s="8" customFormat="1" x14ac:dyDescent="0.2">
      <c r="A379" s="18"/>
    </row>
    <row r="380" spans="1:1" s="8" customFormat="1" x14ac:dyDescent="0.2">
      <c r="A380" s="18"/>
    </row>
    <row r="381" spans="1:1" s="8" customFormat="1" x14ac:dyDescent="0.2">
      <c r="A381" s="18"/>
    </row>
    <row r="382" spans="1:1" s="8" customFormat="1" x14ac:dyDescent="0.2">
      <c r="A382" s="18"/>
    </row>
    <row r="383" spans="1:1" s="8" customFormat="1" x14ac:dyDescent="0.2">
      <c r="A383" s="18"/>
    </row>
    <row r="384" spans="1:1" s="8" customFormat="1" x14ac:dyDescent="0.2">
      <c r="A384" s="18"/>
    </row>
    <row r="385" spans="1:1" s="8" customFormat="1" x14ac:dyDescent="0.2">
      <c r="A385" s="18"/>
    </row>
    <row r="386" spans="1:1" s="8" customFormat="1" x14ac:dyDescent="0.2">
      <c r="A386" s="18"/>
    </row>
    <row r="387" spans="1:1" s="8" customFormat="1" x14ac:dyDescent="0.2">
      <c r="A387" s="18"/>
    </row>
    <row r="388" spans="1:1" s="8" customFormat="1" x14ac:dyDescent="0.2">
      <c r="A388" s="18"/>
    </row>
    <row r="389" spans="1:1" s="8" customFormat="1" x14ac:dyDescent="0.2">
      <c r="A389" s="18"/>
    </row>
    <row r="390" spans="1:1" s="8" customFormat="1" x14ac:dyDescent="0.2">
      <c r="A390" s="18"/>
    </row>
    <row r="391" spans="1:1" s="8" customFormat="1" x14ac:dyDescent="0.2">
      <c r="A391" s="18"/>
    </row>
    <row r="392" spans="1:1" s="8" customFormat="1" x14ac:dyDescent="0.2">
      <c r="A392" s="18"/>
    </row>
    <row r="393" spans="1:1" s="8" customFormat="1" x14ac:dyDescent="0.2">
      <c r="A393" s="18"/>
    </row>
    <row r="394" spans="1:1" s="8" customFormat="1" x14ac:dyDescent="0.2">
      <c r="A394" s="18"/>
    </row>
    <row r="395" spans="1:1" s="8" customFormat="1" x14ac:dyDescent="0.2">
      <c r="A395" s="18"/>
    </row>
    <row r="396" spans="1:1" s="8" customFormat="1" x14ac:dyDescent="0.2">
      <c r="A396" s="18"/>
    </row>
    <row r="397" spans="1:1" s="8" customFormat="1" x14ac:dyDescent="0.2">
      <c r="A397" s="18"/>
    </row>
    <row r="398" spans="1:1" s="8" customFormat="1" x14ac:dyDescent="0.2">
      <c r="A398" s="18"/>
    </row>
    <row r="399" spans="1:1" s="8" customFormat="1" x14ac:dyDescent="0.2">
      <c r="A399" s="18"/>
    </row>
    <row r="400" spans="1:1" s="8" customFormat="1" x14ac:dyDescent="0.2">
      <c r="A400" s="18"/>
    </row>
    <row r="401" spans="1:1" s="8" customFormat="1" x14ac:dyDescent="0.2">
      <c r="A401" s="18"/>
    </row>
    <row r="402" spans="1:1" s="8" customFormat="1" x14ac:dyDescent="0.2">
      <c r="A402" s="18"/>
    </row>
    <row r="403" spans="1:1" s="8" customFormat="1" x14ac:dyDescent="0.2">
      <c r="A403" s="18"/>
    </row>
    <row r="404" spans="1:1" s="8" customFormat="1" x14ac:dyDescent="0.2">
      <c r="A404" s="18"/>
    </row>
    <row r="405" spans="1:1" s="8" customFormat="1" x14ac:dyDescent="0.2">
      <c r="A405" s="18"/>
    </row>
    <row r="406" spans="1:1" s="8" customFormat="1" x14ac:dyDescent="0.2">
      <c r="A406" s="18"/>
    </row>
    <row r="407" spans="1:1" s="8" customFormat="1" x14ac:dyDescent="0.2">
      <c r="A407" s="18"/>
    </row>
    <row r="408" spans="1:1" s="8" customFormat="1" x14ac:dyDescent="0.2">
      <c r="A408" s="18"/>
    </row>
    <row r="409" spans="1:1" s="8" customFormat="1" x14ac:dyDescent="0.2">
      <c r="A409" s="18"/>
    </row>
    <row r="410" spans="1:1" s="8" customFormat="1" x14ac:dyDescent="0.2">
      <c r="A410" s="18"/>
    </row>
    <row r="411" spans="1:1" s="8" customFormat="1" x14ac:dyDescent="0.2">
      <c r="A411" s="18"/>
    </row>
    <row r="412" spans="1:1" s="8" customFormat="1" x14ac:dyDescent="0.2">
      <c r="A412" s="18"/>
    </row>
    <row r="413" spans="1:1" s="8" customFormat="1" x14ac:dyDescent="0.2">
      <c r="A413" s="18"/>
    </row>
    <row r="414" spans="1:1" s="8" customFormat="1" x14ac:dyDescent="0.2">
      <c r="A414" s="18"/>
    </row>
    <row r="415" spans="1:1" s="8" customFormat="1" x14ac:dyDescent="0.2">
      <c r="A415" s="18"/>
    </row>
    <row r="416" spans="1:1" s="8" customFormat="1" x14ac:dyDescent="0.2">
      <c r="A416" s="18"/>
    </row>
    <row r="417" spans="1:1" s="8" customFormat="1" x14ac:dyDescent="0.2">
      <c r="A417" s="18"/>
    </row>
    <row r="418" spans="1:1" s="8" customFormat="1" x14ac:dyDescent="0.2">
      <c r="A418" s="18"/>
    </row>
    <row r="419" spans="1:1" s="8" customFormat="1" x14ac:dyDescent="0.2">
      <c r="A419" s="18"/>
    </row>
    <row r="420" spans="1:1" s="8" customFormat="1" x14ac:dyDescent="0.2">
      <c r="A420" s="18"/>
    </row>
    <row r="421" spans="1:1" s="8" customFormat="1" x14ac:dyDescent="0.2">
      <c r="A421" s="18"/>
    </row>
    <row r="422" spans="1:1" s="8" customFormat="1" x14ac:dyDescent="0.2">
      <c r="A422" s="18"/>
    </row>
    <row r="423" spans="1:1" s="8" customFormat="1" x14ac:dyDescent="0.2">
      <c r="A423" s="18"/>
    </row>
    <row r="424" spans="1:1" s="8" customFormat="1" x14ac:dyDescent="0.2">
      <c r="A424" s="18"/>
    </row>
    <row r="425" spans="1:1" s="8" customFormat="1" x14ac:dyDescent="0.2">
      <c r="A425" s="18"/>
    </row>
    <row r="426" spans="1:1" s="8" customFormat="1" x14ac:dyDescent="0.2">
      <c r="A426" s="18"/>
    </row>
    <row r="427" spans="1:1" s="8" customFormat="1" x14ac:dyDescent="0.2">
      <c r="A427" s="18"/>
    </row>
    <row r="428" spans="1:1" s="8" customFormat="1" x14ac:dyDescent="0.2">
      <c r="A428" s="18"/>
    </row>
    <row r="429" spans="1:1" s="8" customFormat="1" x14ac:dyDescent="0.2">
      <c r="A429" s="18"/>
    </row>
    <row r="430" spans="1:1" s="8" customFormat="1" x14ac:dyDescent="0.2">
      <c r="A430" s="18"/>
    </row>
    <row r="431" spans="1:1" s="8" customFormat="1" x14ac:dyDescent="0.2">
      <c r="A431" s="18"/>
    </row>
    <row r="432" spans="1:1" s="8" customFormat="1" x14ac:dyDescent="0.2">
      <c r="A432" s="18"/>
    </row>
    <row r="433" spans="1:1" s="8" customFormat="1" x14ac:dyDescent="0.2">
      <c r="A433" s="18"/>
    </row>
    <row r="434" spans="1:1" s="8" customFormat="1" x14ac:dyDescent="0.2">
      <c r="A434" s="18"/>
    </row>
    <row r="435" spans="1:1" s="8" customFormat="1" x14ac:dyDescent="0.2">
      <c r="A435" s="18"/>
    </row>
    <row r="436" spans="1:1" s="8" customFormat="1" x14ac:dyDescent="0.2">
      <c r="A436" s="18"/>
    </row>
    <row r="437" spans="1:1" s="8" customFormat="1" x14ac:dyDescent="0.2">
      <c r="A437" s="18"/>
    </row>
    <row r="438" spans="1:1" s="8" customFormat="1" x14ac:dyDescent="0.2">
      <c r="A438" s="18"/>
    </row>
    <row r="439" spans="1:1" s="8" customFormat="1" x14ac:dyDescent="0.2">
      <c r="A439" s="18"/>
    </row>
    <row r="440" spans="1:1" s="8" customFormat="1" x14ac:dyDescent="0.2">
      <c r="A440" s="18"/>
    </row>
    <row r="441" spans="1:1" s="8" customFormat="1" x14ac:dyDescent="0.2">
      <c r="A441" s="18"/>
    </row>
    <row r="442" spans="1:1" s="8" customFormat="1" x14ac:dyDescent="0.2">
      <c r="A442" s="18"/>
    </row>
    <row r="443" spans="1:1" s="8" customFormat="1" x14ac:dyDescent="0.2">
      <c r="A443" s="18"/>
    </row>
    <row r="444" spans="1:1" s="8" customFormat="1" x14ac:dyDescent="0.2">
      <c r="A444" s="18"/>
    </row>
    <row r="445" spans="1:1" s="8" customFormat="1" x14ac:dyDescent="0.2">
      <c r="A445" s="18"/>
    </row>
    <row r="446" spans="1:1" s="8" customFormat="1" x14ac:dyDescent="0.2">
      <c r="A446" s="18"/>
    </row>
    <row r="447" spans="1:1" s="8" customFormat="1" x14ac:dyDescent="0.2">
      <c r="A447" s="18"/>
    </row>
    <row r="448" spans="1:1" s="8" customFormat="1" x14ac:dyDescent="0.2">
      <c r="A448" s="18"/>
    </row>
    <row r="449" spans="1:1" s="8" customFormat="1" x14ac:dyDescent="0.2">
      <c r="A449" s="18"/>
    </row>
    <row r="450" spans="1:1" s="8" customFormat="1" x14ac:dyDescent="0.2">
      <c r="A450" s="18"/>
    </row>
    <row r="451" spans="1:1" s="8" customFormat="1" x14ac:dyDescent="0.2">
      <c r="A451" s="18"/>
    </row>
    <row r="452" spans="1:1" s="8" customFormat="1" x14ac:dyDescent="0.2">
      <c r="A452" s="18"/>
    </row>
    <row r="453" spans="1:1" s="8" customFormat="1" x14ac:dyDescent="0.2">
      <c r="A453" s="18"/>
    </row>
    <row r="454" spans="1:1" s="8" customFormat="1" x14ac:dyDescent="0.2">
      <c r="A454" s="18"/>
    </row>
    <row r="455" spans="1:1" s="8" customFormat="1" x14ac:dyDescent="0.2">
      <c r="A455" s="18"/>
    </row>
    <row r="456" spans="1:1" s="8" customFormat="1" x14ac:dyDescent="0.2">
      <c r="A456" s="18"/>
    </row>
    <row r="457" spans="1:1" s="8" customFormat="1" x14ac:dyDescent="0.2">
      <c r="A457" s="18"/>
    </row>
    <row r="458" spans="1:1" s="8" customFormat="1" x14ac:dyDescent="0.2">
      <c r="A458" s="18"/>
    </row>
    <row r="459" spans="1:1" s="8" customFormat="1" x14ac:dyDescent="0.2">
      <c r="A459" s="18"/>
    </row>
    <row r="460" spans="1:1" s="8" customFormat="1" x14ac:dyDescent="0.2">
      <c r="A460" s="18"/>
    </row>
    <row r="461" spans="1:1" s="8" customFormat="1" x14ac:dyDescent="0.2">
      <c r="A461" s="18"/>
    </row>
    <row r="462" spans="1:1" s="8" customFormat="1" x14ac:dyDescent="0.2">
      <c r="A462" s="18"/>
    </row>
    <row r="463" spans="1:1" s="8" customFormat="1" x14ac:dyDescent="0.2">
      <c r="A463" s="18"/>
    </row>
    <row r="464" spans="1:1" s="8" customFormat="1" x14ac:dyDescent="0.2">
      <c r="A464" s="18"/>
    </row>
    <row r="465" spans="1:1" s="8" customFormat="1" x14ac:dyDescent="0.2">
      <c r="A465" s="18"/>
    </row>
    <row r="466" spans="1:1" s="8" customFormat="1" x14ac:dyDescent="0.2">
      <c r="A466" s="18"/>
    </row>
    <row r="467" spans="1:1" s="8" customFormat="1" x14ac:dyDescent="0.2">
      <c r="A467" s="18"/>
    </row>
    <row r="468" spans="1:1" s="8" customFormat="1" x14ac:dyDescent="0.2">
      <c r="A468" s="18"/>
    </row>
    <row r="469" spans="1:1" s="8" customFormat="1" x14ac:dyDescent="0.2">
      <c r="A469" s="18"/>
    </row>
    <row r="470" spans="1:1" s="8" customFormat="1" x14ac:dyDescent="0.2">
      <c r="A470" s="18"/>
    </row>
    <row r="471" spans="1:1" s="8" customFormat="1" x14ac:dyDescent="0.2">
      <c r="A471" s="18"/>
    </row>
    <row r="472" spans="1:1" s="8" customFormat="1" x14ac:dyDescent="0.2">
      <c r="A472" s="18"/>
    </row>
    <row r="473" spans="1:1" s="8" customFormat="1" x14ac:dyDescent="0.2">
      <c r="A473" s="18"/>
    </row>
    <row r="474" spans="1:1" s="8" customFormat="1" x14ac:dyDescent="0.2">
      <c r="A474" s="18"/>
    </row>
    <row r="475" spans="1:1" s="8" customFormat="1" x14ac:dyDescent="0.2">
      <c r="A475" s="18"/>
    </row>
    <row r="476" spans="1:1" s="8" customFormat="1" x14ac:dyDescent="0.2">
      <c r="A476" s="18"/>
    </row>
    <row r="477" spans="1:1" s="8" customFormat="1" x14ac:dyDescent="0.2">
      <c r="A477" s="18"/>
    </row>
    <row r="478" spans="1:1" s="8" customFormat="1" x14ac:dyDescent="0.2">
      <c r="A478" s="18"/>
    </row>
    <row r="479" spans="1:1" s="8" customFormat="1" x14ac:dyDescent="0.2">
      <c r="A479" s="18"/>
    </row>
    <row r="480" spans="1:1" s="8" customFormat="1" x14ac:dyDescent="0.2">
      <c r="A480" s="18"/>
    </row>
    <row r="481" spans="1:1" s="8" customFormat="1" x14ac:dyDescent="0.2">
      <c r="A481" s="18"/>
    </row>
    <row r="482" spans="1:1" s="8" customFormat="1" x14ac:dyDescent="0.2">
      <c r="A482" s="18"/>
    </row>
    <row r="483" spans="1:1" s="8" customFormat="1" x14ac:dyDescent="0.2">
      <c r="A483" s="18"/>
    </row>
    <row r="484" spans="1:1" s="8" customFormat="1" x14ac:dyDescent="0.2">
      <c r="A484" s="18"/>
    </row>
    <row r="485" spans="1:1" s="8" customFormat="1" x14ac:dyDescent="0.2">
      <c r="A485" s="18"/>
    </row>
    <row r="486" spans="1:1" s="8" customFormat="1" x14ac:dyDescent="0.2">
      <c r="A486" s="18"/>
    </row>
    <row r="487" spans="1:1" s="8" customFormat="1" x14ac:dyDescent="0.2">
      <c r="A487" s="18"/>
    </row>
    <row r="488" spans="1:1" s="8" customFormat="1" x14ac:dyDescent="0.2">
      <c r="A488" s="18"/>
    </row>
    <row r="489" spans="1:1" s="8" customFormat="1" x14ac:dyDescent="0.2">
      <c r="A489" s="18"/>
    </row>
    <row r="490" spans="1:1" s="8" customFormat="1" x14ac:dyDescent="0.2">
      <c r="A490" s="18"/>
    </row>
    <row r="491" spans="1:1" s="8" customFormat="1" x14ac:dyDescent="0.2">
      <c r="A491" s="18"/>
    </row>
    <row r="492" spans="1:1" s="8" customFormat="1" x14ac:dyDescent="0.2">
      <c r="A492" s="18"/>
    </row>
    <row r="493" spans="1:1" s="8" customFormat="1" x14ac:dyDescent="0.2">
      <c r="A493" s="18"/>
    </row>
    <row r="494" spans="1:1" s="8" customFormat="1" x14ac:dyDescent="0.2">
      <c r="A494" s="18"/>
    </row>
    <row r="495" spans="1:1" s="8" customFormat="1" x14ac:dyDescent="0.2">
      <c r="A495" s="18"/>
    </row>
    <row r="496" spans="1:1" s="8" customFormat="1" x14ac:dyDescent="0.2">
      <c r="A496" s="18"/>
    </row>
    <row r="497" spans="1:1" s="8" customFormat="1" x14ac:dyDescent="0.2">
      <c r="A497" s="18"/>
    </row>
    <row r="498" spans="1:1" s="8" customFormat="1" x14ac:dyDescent="0.2">
      <c r="A498" s="18"/>
    </row>
    <row r="499" spans="1:1" s="8" customFormat="1" x14ac:dyDescent="0.2">
      <c r="A499" s="18"/>
    </row>
    <row r="500" spans="1:1" s="8" customFormat="1" x14ac:dyDescent="0.2">
      <c r="A500" s="18"/>
    </row>
    <row r="501" spans="1:1" s="8" customFormat="1" x14ac:dyDescent="0.2">
      <c r="A501" s="18"/>
    </row>
    <row r="502" spans="1:1" s="8" customFormat="1" x14ac:dyDescent="0.2">
      <c r="A502" s="18"/>
    </row>
    <row r="503" spans="1:1" s="8" customFormat="1" x14ac:dyDescent="0.2">
      <c r="A503" s="18"/>
    </row>
    <row r="504" spans="1:1" s="8" customFormat="1" x14ac:dyDescent="0.2">
      <c r="A504" s="18"/>
    </row>
    <row r="505" spans="1:1" s="8" customFormat="1" x14ac:dyDescent="0.2">
      <c r="A505" s="18"/>
    </row>
    <row r="506" spans="1:1" s="8" customFormat="1" x14ac:dyDescent="0.2">
      <c r="A506" s="18"/>
    </row>
    <row r="507" spans="1:1" s="8" customFormat="1" x14ac:dyDescent="0.2">
      <c r="A507" s="18"/>
    </row>
    <row r="508" spans="1:1" s="8" customFormat="1" x14ac:dyDescent="0.2">
      <c r="A508" s="18"/>
    </row>
    <row r="509" spans="1:1" s="8" customFormat="1" x14ac:dyDescent="0.2">
      <c r="A509" s="18"/>
    </row>
    <row r="510" spans="1:1" s="8" customFormat="1" x14ac:dyDescent="0.2">
      <c r="A510" s="18"/>
    </row>
    <row r="511" spans="1:1" s="8" customFormat="1" x14ac:dyDescent="0.2">
      <c r="A511" s="18"/>
    </row>
    <row r="512" spans="1:1" s="8" customFormat="1" x14ac:dyDescent="0.2">
      <c r="A512" s="18"/>
    </row>
    <row r="513" spans="1:1" s="8" customFormat="1" x14ac:dyDescent="0.2">
      <c r="A513" s="18"/>
    </row>
    <row r="514" spans="1:1" s="8" customFormat="1" x14ac:dyDescent="0.2">
      <c r="A514" s="18"/>
    </row>
    <row r="515" spans="1:1" s="8" customFormat="1" x14ac:dyDescent="0.2">
      <c r="A515" s="18"/>
    </row>
    <row r="516" spans="1:1" s="8" customFormat="1" x14ac:dyDescent="0.2">
      <c r="A516" s="18"/>
    </row>
    <row r="517" spans="1:1" s="8" customFormat="1" x14ac:dyDescent="0.2">
      <c r="A517" s="18"/>
    </row>
    <row r="518" spans="1:1" s="8" customFormat="1" x14ac:dyDescent="0.2">
      <c r="A518" s="18"/>
    </row>
    <row r="519" spans="1:1" s="8" customFormat="1" x14ac:dyDescent="0.2">
      <c r="A519" s="18"/>
    </row>
    <row r="520" spans="1:1" s="8" customFormat="1" x14ac:dyDescent="0.2">
      <c r="A520" s="18"/>
    </row>
    <row r="521" spans="1:1" s="8" customFormat="1" x14ac:dyDescent="0.2">
      <c r="A521" s="18"/>
    </row>
    <row r="522" spans="1:1" s="8" customFormat="1" x14ac:dyDescent="0.2">
      <c r="A522" s="18"/>
    </row>
    <row r="523" spans="1:1" s="8" customFormat="1" x14ac:dyDescent="0.2">
      <c r="A523" s="18"/>
    </row>
    <row r="524" spans="1:1" s="8" customFormat="1" x14ac:dyDescent="0.2">
      <c r="A524" s="18"/>
    </row>
    <row r="525" spans="1:1" s="8" customFormat="1" x14ac:dyDescent="0.2">
      <c r="A525" s="18"/>
    </row>
    <row r="526" spans="1:1" s="8" customFormat="1" x14ac:dyDescent="0.2">
      <c r="A526" s="18"/>
    </row>
    <row r="527" spans="1:1" s="8" customFormat="1" x14ac:dyDescent="0.2">
      <c r="A527" s="18"/>
    </row>
    <row r="528" spans="1:1" s="8" customFormat="1" x14ac:dyDescent="0.2">
      <c r="A528" s="18"/>
    </row>
    <row r="529" spans="1:1" s="8" customFormat="1" x14ac:dyDescent="0.2">
      <c r="A529" s="18"/>
    </row>
    <row r="530" spans="1:1" s="8" customFormat="1" x14ac:dyDescent="0.2">
      <c r="A530" s="18"/>
    </row>
    <row r="531" spans="1:1" s="8" customFormat="1" x14ac:dyDescent="0.2">
      <c r="A531" s="18"/>
    </row>
    <row r="532" spans="1:1" s="8" customFormat="1" x14ac:dyDescent="0.2">
      <c r="A532" s="18"/>
    </row>
    <row r="533" spans="1:1" s="8" customFormat="1" x14ac:dyDescent="0.2">
      <c r="A533" s="18"/>
    </row>
    <row r="534" spans="1:1" s="8" customFormat="1" x14ac:dyDescent="0.2">
      <c r="A534" s="18"/>
    </row>
    <row r="535" spans="1:1" s="8" customFormat="1" x14ac:dyDescent="0.2">
      <c r="A535" s="18"/>
    </row>
    <row r="536" spans="1:1" s="8" customFormat="1" x14ac:dyDescent="0.2">
      <c r="A536" s="18"/>
    </row>
    <row r="537" spans="1:1" s="8" customFormat="1" x14ac:dyDescent="0.2">
      <c r="A537" s="18"/>
    </row>
    <row r="538" spans="1:1" s="8" customFormat="1" x14ac:dyDescent="0.2">
      <c r="A538" s="18"/>
    </row>
    <row r="539" spans="1:1" s="8" customFormat="1" x14ac:dyDescent="0.2">
      <c r="A539" s="18"/>
    </row>
    <row r="540" spans="1:1" s="8" customFormat="1" x14ac:dyDescent="0.2">
      <c r="A540" s="18"/>
    </row>
    <row r="541" spans="1:1" s="8" customFormat="1" x14ac:dyDescent="0.2">
      <c r="A541" s="18"/>
    </row>
    <row r="542" spans="1:1" s="8" customFormat="1" x14ac:dyDescent="0.2">
      <c r="A542" s="18"/>
    </row>
    <row r="543" spans="1:1" s="8" customFormat="1" x14ac:dyDescent="0.2">
      <c r="A543" s="18"/>
    </row>
    <row r="544" spans="1:1" s="8" customFormat="1" x14ac:dyDescent="0.2">
      <c r="A544" s="18"/>
    </row>
    <row r="545" spans="1:1" s="8" customFormat="1" x14ac:dyDescent="0.2">
      <c r="A545" s="18"/>
    </row>
    <row r="546" spans="1:1" s="8" customFormat="1" x14ac:dyDescent="0.2">
      <c r="A546" s="18"/>
    </row>
    <row r="547" spans="1:1" s="8" customFormat="1" x14ac:dyDescent="0.2">
      <c r="A547" s="18"/>
    </row>
    <row r="548" spans="1:1" s="8" customFormat="1" x14ac:dyDescent="0.2">
      <c r="A548" s="18"/>
    </row>
    <row r="549" spans="1:1" s="8" customFormat="1" x14ac:dyDescent="0.2">
      <c r="A549" s="18"/>
    </row>
    <row r="550" spans="1:1" s="8" customFormat="1" x14ac:dyDescent="0.2">
      <c r="A550" s="18"/>
    </row>
    <row r="551" spans="1:1" s="8" customFormat="1" x14ac:dyDescent="0.2">
      <c r="A551" s="18"/>
    </row>
    <row r="552" spans="1:1" s="8" customFormat="1" x14ac:dyDescent="0.2">
      <c r="A552" s="18"/>
    </row>
    <row r="553" spans="1:1" s="8" customFormat="1" x14ac:dyDescent="0.2">
      <c r="A553" s="18"/>
    </row>
    <row r="554" spans="1:1" s="8" customFormat="1" x14ac:dyDescent="0.2">
      <c r="A554" s="18"/>
    </row>
    <row r="555" spans="1:1" s="8" customFormat="1" x14ac:dyDescent="0.2">
      <c r="A555" s="18"/>
    </row>
    <row r="556" spans="1:1" s="8" customFormat="1" x14ac:dyDescent="0.2">
      <c r="A556" s="18"/>
    </row>
    <row r="557" spans="1:1" s="8" customFormat="1" x14ac:dyDescent="0.2">
      <c r="A557" s="18"/>
    </row>
    <row r="558" spans="1:1" s="8" customFormat="1" x14ac:dyDescent="0.2">
      <c r="A558" s="18"/>
    </row>
    <row r="559" spans="1:1" s="8" customFormat="1" x14ac:dyDescent="0.2">
      <c r="A559" s="18"/>
    </row>
    <row r="560" spans="1:1" s="8" customFormat="1" x14ac:dyDescent="0.2">
      <c r="A560" s="18"/>
    </row>
    <row r="561" spans="1:1" s="8" customFormat="1" x14ac:dyDescent="0.2">
      <c r="A561" s="18"/>
    </row>
    <row r="562" spans="1:1" s="8" customFormat="1" x14ac:dyDescent="0.2">
      <c r="A562" s="18"/>
    </row>
    <row r="563" spans="1:1" s="8" customFormat="1" x14ac:dyDescent="0.2">
      <c r="A563" s="18"/>
    </row>
    <row r="564" spans="1:1" s="8" customFormat="1" x14ac:dyDescent="0.2">
      <c r="A564" s="18"/>
    </row>
    <row r="565" spans="1:1" s="8" customFormat="1" x14ac:dyDescent="0.2">
      <c r="A565" s="18"/>
    </row>
    <row r="566" spans="1:1" s="8" customFormat="1" x14ac:dyDescent="0.2">
      <c r="A566" s="18"/>
    </row>
    <row r="567" spans="1:1" s="8" customFormat="1" x14ac:dyDescent="0.2">
      <c r="A567" s="18"/>
    </row>
    <row r="568" spans="1:1" s="8" customFormat="1" x14ac:dyDescent="0.2">
      <c r="A568" s="18"/>
    </row>
    <row r="569" spans="1:1" s="8" customFormat="1" x14ac:dyDescent="0.2">
      <c r="A569" s="18"/>
    </row>
    <row r="570" spans="1:1" s="8" customFormat="1" x14ac:dyDescent="0.2">
      <c r="A570" s="18"/>
    </row>
    <row r="571" spans="1:1" s="8" customFormat="1" x14ac:dyDescent="0.2">
      <c r="A571" s="18"/>
    </row>
    <row r="572" spans="1:1" s="8" customFormat="1" x14ac:dyDescent="0.2">
      <c r="A572" s="18"/>
    </row>
    <row r="573" spans="1:1" s="8" customFormat="1" x14ac:dyDescent="0.2">
      <c r="A573" s="18"/>
    </row>
    <row r="574" spans="1:1" s="8" customFormat="1" x14ac:dyDescent="0.2">
      <c r="A574" s="18"/>
    </row>
    <row r="575" spans="1:1" s="8" customFormat="1" x14ac:dyDescent="0.2">
      <c r="A575" s="18"/>
    </row>
    <row r="576" spans="1:1" s="8" customFormat="1" x14ac:dyDescent="0.2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5" defaultRowHeight="15" x14ac:dyDescent="0.2"/>
  <cols>
    <col min="1" max="1" width="32.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5" style="2"/>
  </cols>
  <sheetData>
    <row r="2" spans="1:16" ht="30" customHeight="1" x14ac:dyDescent="0.2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32" x14ac:dyDescent="0.2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ht="16" x14ac:dyDescent="0.2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ht="16" x14ac:dyDescent="0.2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32" x14ac:dyDescent="0.2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32" x14ac:dyDescent="0.2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32" x14ac:dyDescent="0.2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32" x14ac:dyDescent="0.2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32" x14ac:dyDescent="0.2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32" x14ac:dyDescent="0.2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32" x14ac:dyDescent="0.2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32" x14ac:dyDescent="0.2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32" x14ac:dyDescent="0.2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ht="16" x14ac:dyDescent="0.2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32" x14ac:dyDescent="0.2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32" x14ac:dyDescent="0.2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32" x14ac:dyDescent="0.2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ht="16" x14ac:dyDescent="0.2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t="16" hidden="1" x14ac:dyDescent="0.2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t="16" hidden="1" x14ac:dyDescent="0.2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t="16" hidden="1" x14ac:dyDescent="0.2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t="16" hidden="1" x14ac:dyDescent="0.2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t="16" hidden="1" x14ac:dyDescent="0.2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t="16" hidden="1" x14ac:dyDescent="0.2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t="16" hidden="1" x14ac:dyDescent="0.2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t="16" hidden="1" x14ac:dyDescent="0.2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t="16" hidden="1" x14ac:dyDescent="0.2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t="16" hidden="1" x14ac:dyDescent="0.2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t="16" hidden="1" x14ac:dyDescent="0.2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t="16" hidden="1" x14ac:dyDescent="0.2">
      <c r="B32" s="38" t="s">
        <v>240</v>
      </c>
      <c r="C32" s="34">
        <f>'(ne pas modifier) BDD_REF'!$B$277*REIaval!D32</f>
        <v>11111.12</v>
      </c>
      <c r="D32" s="2">
        <v>40</v>
      </c>
    </row>
    <row r="33" spans="2:4" ht="16" hidden="1" x14ac:dyDescent="0.2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t="16" hidden="1" x14ac:dyDescent="0.2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t="16" hidden="1" x14ac:dyDescent="0.2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t="16" hidden="1" x14ac:dyDescent="0.2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t="16" hidden="1" x14ac:dyDescent="0.2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t="16" hidden="1" x14ac:dyDescent="0.2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t="16" hidden="1" x14ac:dyDescent="0.2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t="16" hidden="1" x14ac:dyDescent="0.2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t="16" hidden="1" x14ac:dyDescent="0.2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t="16" hidden="1" x14ac:dyDescent="0.2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t="16" hidden="1" x14ac:dyDescent="0.2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t="16" hidden="1" x14ac:dyDescent="0.2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t="16" hidden="1" x14ac:dyDescent="0.2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t="16" hidden="1" x14ac:dyDescent="0.2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t="16" hidden="1" x14ac:dyDescent="0.2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t="16" hidden="1" x14ac:dyDescent="0.2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t="16" hidden="1" x14ac:dyDescent="0.2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2">
      <c r="C50" s="8"/>
      <c r="D50" s="8"/>
      <c r="E50" s="8"/>
      <c r="F50" s="8"/>
      <c r="G50" s="8"/>
      <c r="H50" s="8"/>
      <c r="I50" s="8"/>
      <c r="J50" s="8"/>
      <c r="K50" s="8"/>
    </row>
    <row r="51" spans="1:13" ht="32" x14ac:dyDescent="0.2">
      <c r="B51" s="39" t="s">
        <v>260</v>
      </c>
      <c r="C51" s="39" t="s">
        <v>259</v>
      </c>
      <c r="M51" s="2"/>
    </row>
    <row r="52" spans="1:13" ht="32" x14ac:dyDescent="0.2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ht="16" x14ac:dyDescent="0.2">
      <c r="B53" s="38" t="s">
        <v>240</v>
      </c>
      <c r="C53" s="41">
        <f>0.325/1000</f>
        <v>3.2499999999999999E-4</v>
      </c>
      <c r="M53" s="2"/>
    </row>
    <row r="54" spans="1:13" ht="16" x14ac:dyDescent="0.2">
      <c r="B54" s="38" t="s">
        <v>256</v>
      </c>
      <c r="C54" s="41">
        <f>0.335/1000</f>
        <v>3.3500000000000001E-4</v>
      </c>
      <c r="M54" s="2"/>
    </row>
    <row r="55" spans="1:13" ht="16" x14ac:dyDescent="0.2">
      <c r="B55" s="38" t="s">
        <v>257</v>
      </c>
      <c r="C55" s="41">
        <f>0.282/1000</f>
        <v>2.8199999999999997E-4</v>
      </c>
      <c r="M55" s="2"/>
    </row>
    <row r="56" spans="1:13" ht="32" x14ac:dyDescent="0.2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ht="16" x14ac:dyDescent="0.2">
      <c r="B57" s="38" t="s">
        <v>263</v>
      </c>
      <c r="C57" s="38">
        <f>0.313/1000</f>
        <v>3.1300000000000002E-4</v>
      </c>
      <c r="M57" s="2"/>
    </row>
    <row r="58" spans="1:13" ht="16" x14ac:dyDescent="0.2">
      <c r="B58" s="38" t="s">
        <v>264</v>
      </c>
      <c r="C58" s="38">
        <f>0.319/1000</f>
        <v>3.19E-4</v>
      </c>
      <c r="M58" s="2"/>
    </row>
    <row r="59" spans="1:13" ht="16" x14ac:dyDescent="0.2">
      <c r="B59" s="38" t="s">
        <v>265</v>
      </c>
      <c r="C59" s="38">
        <f>0.306/1000</f>
        <v>3.0600000000000001E-4</v>
      </c>
      <c r="M59" s="2"/>
    </row>
    <row r="60" spans="1:13" ht="16" x14ac:dyDescent="0.2">
      <c r="B60" s="38" t="s">
        <v>266</v>
      </c>
      <c r="C60" s="38">
        <f>0.174/1000</f>
        <v>1.74E-4</v>
      </c>
      <c r="M60" s="2"/>
    </row>
    <row r="61" spans="1:13" ht="16" x14ac:dyDescent="0.2">
      <c r="B61" s="38" t="s">
        <v>267</v>
      </c>
      <c r="C61" s="38">
        <f>0.273/1000</f>
        <v>2.7300000000000002E-4</v>
      </c>
      <c r="M61" s="2"/>
    </row>
    <row r="62" spans="1:13" ht="16" x14ac:dyDescent="0.2">
      <c r="B62" s="38" t="s">
        <v>244</v>
      </c>
      <c r="C62" s="38">
        <f>0.272/1000</f>
        <v>2.72E-4</v>
      </c>
      <c r="M62" s="2"/>
    </row>
    <row r="63" spans="1:13" ht="16" x14ac:dyDescent="0.2">
      <c r="B63" s="38" t="s">
        <v>268</v>
      </c>
      <c r="C63" s="38">
        <f>0.311/1000</f>
        <v>3.1100000000000002E-4</v>
      </c>
      <c r="M63" s="2"/>
    </row>
    <row r="64" spans="1:13" ht="16" x14ac:dyDescent="0.2">
      <c r="B64" s="38" t="s">
        <v>269</v>
      </c>
      <c r="C64" s="38">
        <f>0.132/1000</f>
        <v>1.3200000000000001E-4</v>
      </c>
      <c r="M64" s="2"/>
    </row>
    <row r="65" spans="1:13" ht="16" x14ac:dyDescent="0.2">
      <c r="B65" s="38" t="s">
        <v>270</v>
      </c>
      <c r="C65" s="38">
        <f>0.238/1000</f>
        <v>2.3799999999999998E-4</v>
      </c>
      <c r="M65" s="2"/>
    </row>
    <row r="66" spans="1:13" ht="16" x14ac:dyDescent="0.2">
      <c r="B66" s="38" t="s">
        <v>271</v>
      </c>
      <c r="C66" s="38">
        <f>0.23/1000</f>
        <v>2.3000000000000001E-4</v>
      </c>
      <c r="M66" s="2"/>
    </row>
    <row r="67" spans="1:13" ht="48" x14ac:dyDescent="0.2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ht="16" x14ac:dyDescent="0.2">
      <c r="B68" s="38" t="s">
        <v>274</v>
      </c>
      <c r="C68" s="38">
        <f>0.331/1000</f>
        <v>3.3100000000000002E-4</v>
      </c>
      <c r="M68" s="2"/>
    </row>
    <row r="69" spans="1:13" ht="16" x14ac:dyDescent="0.2">
      <c r="B69" s="38" t="s">
        <v>275</v>
      </c>
      <c r="C69" s="38">
        <f>0.331/1000</f>
        <v>3.3100000000000002E-4</v>
      </c>
      <c r="M69" s="2"/>
    </row>
    <row r="70" spans="1:13" ht="32" x14ac:dyDescent="0.2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ht="16" x14ac:dyDescent="0.2">
      <c r="B71" s="38" t="s">
        <v>278</v>
      </c>
      <c r="C71" s="38">
        <f>0.308/1000</f>
        <v>3.0800000000000001E-4</v>
      </c>
      <c r="M71" s="2"/>
    </row>
    <row r="72" spans="1:13" ht="16" x14ac:dyDescent="0.2">
      <c r="B72" s="38" t="s">
        <v>279</v>
      </c>
      <c r="C72" s="38">
        <f>0.313/1000</f>
        <v>3.1300000000000002E-4</v>
      </c>
      <c r="M72" s="2"/>
    </row>
    <row r="73" spans="1:13" ht="32" x14ac:dyDescent="0.2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16" x14ac:dyDescent="0.2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ht="16" x14ac:dyDescent="0.2">
      <c r="B75" s="38" t="s">
        <v>284</v>
      </c>
      <c r="C75" s="38">
        <f>0.244/1000</f>
        <v>2.4399999999999999E-4</v>
      </c>
      <c r="M75" s="2"/>
    </row>
    <row r="76" spans="1:13" ht="32" x14ac:dyDescent="0.2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2">
      <c r="B77" s="40"/>
      <c r="C77" s="35"/>
      <c r="M77" s="2"/>
    </row>
    <row r="78" spans="1:13" ht="50.25" customHeight="1" x14ac:dyDescent="0.2">
      <c r="B78" s="9" t="s">
        <v>228</v>
      </c>
      <c r="M78" s="2"/>
    </row>
    <row r="79" spans="1:13" x14ac:dyDescent="0.2">
      <c r="B79" s="28"/>
      <c r="M79" s="2"/>
    </row>
    <row r="80" spans="1:13" x14ac:dyDescent="0.2">
      <c r="B80" s="28"/>
      <c r="M80" s="2"/>
    </row>
    <row r="81" spans="2:13" x14ac:dyDescent="0.2">
      <c r="B81" s="28"/>
      <c r="M81" s="2"/>
    </row>
    <row r="82" spans="2:13" x14ac:dyDescent="0.2">
      <c r="B82" s="28"/>
      <c r="M82" s="2"/>
    </row>
    <row r="83" spans="2:13" x14ac:dyDescent="0.2">
      <c r="B83" s="28"/>
      <c r="M83" s="2"/>
    </row>
    <row r="84" spans="2:13" x14ac:dyDescent="0.2">
      <c r="B84" s="28"/>
      <c r="M84" s="2"/>
    </row>
    <row r="85" spans="2:13" x14ac:dyDescent="0.2">
      <c r="B85" s="28"/>
      <c r="M85" s="2"/>
    </row>
    <row r="86" spans="2:13" x14ac:dyDescent="0.2">
      <c r="B86" s="28"/>
      <c r="M86" s="2"/>
    </row>
    <row r="87" spans="2:13" x14ac:dyDescent="0.2">
      <c r="B87" s="28"/>
      <c r="M87" s="2"/>
    </row>
    <row r="88" spans="2:13" x14ac:dyDescent="0.2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5" defaultRowHeight="15" x14ac:dyDescent="0.2"/>
  <cols>
    <col min="1" max="1" width="11.5" style="8"/>
    <col min="2" max="2" width="31" style="36" customWidth="1"/>
    <col min="3" max="16384" width="11.5" style="8"/>
  </cols>
  <sheetData>
    <row r="2" spans="1:17" x14ac:dyDescent="0.2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32" x14ac:dyDescent="0.2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ht="16" x14ac:dyDescent="0.2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ht="16" x14ac:dyDescent="0.2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4.2</v>
      </c>
      <c r="N6" s="2"/>
      <c r="O6" s="2"/>
      <c r="P6" s="2"/>
      <c r="Q6" s="2"/>
    </row>
    <row r="7" spans="1:17" ht="16" x14ac:dyDescent="0.2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5.6</v>
      </c>
      <c r="N7" s="2"/>
      <c r="O7" s="2"/>
      <c r="P7" s="2"/>
      <c r="Q7" s="2"/>
    </row>
    <row r="8" spans="1:17" ht="16" x14ac:dyDescent="0.2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7.1</v>
      </c>
      <c r="N8" s="2"/>
      <c r="O8" s="2"/>
      <c r="P8" s="2"/>
      <c r="Q8" s="2"/>
    </row>
    <row r="9" spans="1:17" ht="16" x14ac:dyDescent="0.2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7.4</v>
      </c>
      <c r="N9" s="2"/>
      <c r="O9" s="2"/>
      <c r="P9" s="2"/>
      <c r="Q9" s="2"/>
    </row>
    <row r="10" spans="1:17" ht="16" x14ac:dyDescent="0.2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8.6</v>
      </c>
      <c r="N10" s="2"/>
      <c r="O10" s="2"/>
      <c r="P10" s="2"/>
      <c r="Q10" s="2"/>
    </row>
    <row r="11" spans="1:17" ht="16" x14ac:dyDescent="0.2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9.8000000000000007</v>
      </c>
      <c r="N11" s="2"/>
      <c r="O11" s="2"/>
      <c r="P11" s="2"/>
      <c r="Q11" s="2"/>
    </row>
    <row r="12" spans="1:17" ht="16" x14ac:dyDescent="0.2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11.1</v>
      </c>
      <c r="N12" s="2"/>
      <c r="O12" s="2"/>
      <c r="P12" s="2"/>
      <c r="Q12" s="2"/>
    </row>
    <row r="13" spans="1:17" ht="16" x14ac:dyDescent="0.2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12.3</v>
      </c>
      <c r="N13" s="2"/>
      <c r="O13" s="2"/>
      <c r="P13" s="2"/>
      <c r="Q13" s="2"/>
    </row>
    <row r="14" spans="1:17" ht="16" x14ac:dyDescent="0.2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13.5</v>
      </c>
      <c r="N14" s="2"/>
      <c r="O14" s="2"/>
      <c r="P14" s="2"/>
      <c r="Q14" s="2"/>
    </row>
    <row r="15" spans="1:17" ht="16" x14ac:dyDescent="0.2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13.9</v>
      </c>
      <c r="N15" s="2"/>
      <c r="O15" s="2"/>
      <c r="P15" s="2"/>
      <c r="Q15" s="2"/>
    </row>
    <row r="16" spans="1:17" ht="16" x14ac:dyDescent="0.2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14.3</v>
      </c>
      <c r="N16" s="2"/>
      <c r="O16" s="2"/>
      <c r="P16" s="2"/>
      <c r="Q16" s="2"/>
    </row>
    <row r="17" spans="1:17" ht="16" x14ac:dyDescent="0.2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14.7</v>
      </c>
      <c r="N17" s="2"/>
      <c r="O17" s="2"/>
      <c r="P17" s="2"/>
      <c r="Q17" s="2"/>
    </row>
    <row r="18" spans="1:17" ht="16" x14ac:dyDescent="0.2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15.1</v>
      </c>
      <c r="N18" s="2"/>
      <c r="O18" s="2"/>
      <c r="P18" s="2"/>
      <c r="Q18" s="2"/>
    </row>
    <row r="19" spans="1:17" ht="16" x14ac:dyDescent="0.2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15.6</v>
      </c>
      <c r="N19" s="2"/>
      <c r="O19" s="2"/>
      <c r="P19" s="2"/>
      <c r="Q19" s="2"/>
    </row>
    <row r="20" spans="1:17" ht="16" x14ac:dyDescent="0.2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15.6</v>
      </c>
      <c r="N20" s="2"/>
      <c r="O20" s="2"/>
      <c r="P20" s="2"/>
      <c r="Q20" s="2"/>
    </row>
    <row r="21" spans="1:17" ht="16" x14ac:dyDescent="0.2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15.7</v>
      </c>
      <c r="N21" s="2"/>
      <c r="O21" s="2"/>
      <c r="P21" s="2"/>
      <c r="Q21" s="2"/>
    </row>
    <row r="22" spans="1:17" ht="16" x14ac:dyDescent="0.2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15.8</v>
      </c>
      <c r="N22" s="2"/>
      <c r="O22" s="2"/>
      <c r="P22" s="2"/>
      <c r="Q22" s="2"/>
    </row>
    <row r="23" spans="1:17" ht="16" x14ac:dyDescent="0.2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15.9</v>
      </c>
      <c r="N23" s="2"/>
      <c r="O23" s="2"/>
      <c r="P23" s="2"/>
      <c r="Q23" s="2"/>
    </row>
    <row r="24" spans="1:17" ht="16" x14ac:dyDescent="0.2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16</v>
      </c>
      <c r="N24" s="2"/>
      <c r="O24" s="2"/>
      <c r="P24" s="2"/>
      <c r="Q24" s="2"/>
    </row>
    <row r="25" spans="1:17" ht="16" x14ac:dyDescent="0.2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16" x14ac:dyDescent="0.2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16" x14ac:dyDescent="0.2">
      <c r="B27" s="7" t="s">
        <v>201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ht="16" x14ac:dyDescent="0.2">
      <c r="B28" s="22" t="s">
        <v>300</v>
      </c>
      <c r="C28" s="25">
        <f>((C25/C27)-C26)*Eligibilité_projet!B8*44/12</f>
        <v>177.59185714285715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177.59185714285715</v>
      </c>
      <c r="N28" s="2"/>
      <c r="O28" s="2"/>
      <c r="P28" s="2"/>
      <c r="Q28" s="2"/>
    </row>
    <row r="29" spans="1:17" x14ac:dyDescent="0.2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5" defaultRowHeight="15" x14ac:dyDescent="0.2"/>
  <cols>
    <col min="1" max="1" width="8.5" style="8" customWidth="1"/>
    <col min="2" max="2" width="33.6640625" style="8" customWidth="1"/>
    <col min="3" max="3" width="12.33203125" style="8" bestFit="1" customWidth="1"/>
    <col min="4" max="16384" width="11.5" style="8"/>
  </cols>
  <sheetData>
    <row r="2" spans="1:16" x14ac:dyDescent="0.2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32" x14ac:dyDescent="0.2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ht="16" x14ac:dyDescent="0.2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52</v>
      </c>
      <c r="N5" s="2"/>
      <c r="O5" s="2"/>
      <c r="P5" s="2"/>
    </row>
    <row r="6" spans="1:16" ht="16" x14ac:dyDescent="0.2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0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47</v>
      </c>
      <c r="N6" s="2"/>
      <c r="O6" s="2"/>
      <c r="P6" s="2"/>
    </row>
    <row r="7" spans="1:16" ht="16" x14ac:dyDescent="0.2">
      <c r="B7" s="7" t="s">
        <v>309</v>
      </c>
      <c r="C7" s="23">
        <f>Eligibilité_projet!B15</f>
        <v>0.9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0.9</v>
      </c>
      <c r="N7" s="2"/>
      <c r="O7" s="2"/>
      <c r="P7" s="2"/>
    </row>
    <row r="8" spans="1:16" ht="16" x14ac:dyDescent="0.2">
      <c r="B8" s="7" t="s">
        <v>301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ht="16" x14ac:dyDescent="0.2">
      <c r="B9" s="22" t="s">
        <v>302</v>
      </c>
      <c r="C9" s="22">
        <f>((C6-C5)+('(ne pas modifier) BDD_REF'!$B$275*C7*C8))*Eligibilité_projet!B8*44/12</f>
        <v>60.64886666666667</v>
      </c>
      <c r="D9" s="22">
        <f>((D6-D5)+('(ne pas modifier) BDD_REF'!$B$275*D7*D8))*Eligibilité_projet!C8*44/12</f>
        <v>0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60.64886666666667</v>
      </c>
      <c r="N9" s="2"/>
      <c r="O9" s="2"/>
      <c r="P9" s="2"/>
    </row>
    <row r="10" spans="1: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topLeftCell="A2" zoomScale="119" zoomScaleNormal="80" workbookViewId="0">
      <selection activeCell="B2" sqref="B2:C2"/>
    </sheetView>
  </sheetViews>
  <sheetFormatPr baseColWidth="10" defaultColWidth="11.5" defaultRowHeight="15" x14ac:dyDescent="0.2"/>
  <cols>
    <col min="1" max="1" width="21.83203125" style="8" customWidth="1"/>
    <col min="2" max="2" width="44.5" style="8" customWidth="1"/>
    <col min="3" max="4" width="11.5" style="8"/>
    <col min="5" max="5" width="22.5" style="8" customWidth="1"/>
    <col min="6" max="16384" width="11.5" style="8"/>
  </cols>
  <sheetData>
    <row r="1" spans="1:6" x14ac:dyDescent="0.2">
      <c r="D1" s="2"/>
      <c r="E1" s="2"/>
      <c r="F1" s="2"/>
    </row>
    <row r="2" spans="1:6" ht="47.25" customHeight="1" x14ac:dyDescent="0.2">
      <c r="B2" s="123" t="s">
        <v>337</v>
      </c>
      <c r="C2" s="125"/>
      <c r="D2" s="2"/>
      <c r="E2" s="2"/>
      <c r="F2" s="2"/>
    </row>
    <row r="3" spans="1:6" x14ac:dyDescent="0.2">
      <c r="D3" s="2"/>
      <c r="E3" s="2"/>
      <c r="F3" s="2"/>
    </row>
    <row r="4" spans="1:6" x14ac:dyDescent="0.2">
      <c r="B4" s="126" t="s">
        <v>142</v>
      </c>
      <c r="C4" s="127"/>
      <c r="D4" s="2"/>
      <c r="E4" s="2"/>
      <c r="F4" s="2"/>
    </row>
    <row r="5" spans="1:6" x14ac:dyDescent="0.2">
      <c r="D5" s="2"/>
      <c r="E5" s="2"/>
      <c r="F5" s="2"/>
    </row>
    <row r="6" spans="1:6" ht="48" x14ac:dyDescent="0.2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ht="16" x14ac:dyDescent="0.2">
      <c r="A7" s="44" t="s">
        <v>144</v>
      </c>
      <c r="B7" s="3" t="s">
        <v>303</v>
      </c>
      <c r="C7" s="16">
        <f>IF(Eligibilité_projet!C2="OUI","/",'RECeff + REIamont (2)'!M144)</f>
        <v>-27.264884707154344</v>
      </c>
      <c r="D7" s="2"/>
      <c r="E7" s="2"/>
      <c r="F7" s="2"/>
    </row>
    <row r="8" spans="1:6" ht="16" x14ac:dyDescent="0.2">
      <c r="A8" s="17"/>
      <c r="B8" s="3" t="s">
        <v>200</v>
      </c>
      <c r="C8" s="16">
        <f>REIaval!M20</f>
        <v>0</v>
      </c>
      <c r="D8" s="2"/>
      <c r="E8" s="2"/>
      <c r="F8" s="2"/>
    </row>
    <row r="9" spans="1:6" ht="16" x14ac:dyDescent="0.2">
      <c r="A9" s="2"/>
      <c r="B9" s="3" t="s">
        <v>304</v>
      </c>
      <c r="C9" s="16">
        <f>RECant_biom!M28</f>
        <v>177.59185714285715</v>
      </c>
      <c r="D9" s="2"/>
      <c r="E9" s="2"/>
      <c r="F9" s="2"/>
    </row>
    <row r="10" spans="1:6" ht="16" x14ac:dyDescent="0.2">
      <c r="A10" s="2"/>
      <c r="B10" s="3" t="s">
        <v>302</v>
      </c>
      <c r="C10" s="16">
        <f>RECant_sol!M9</f>
        <v>60.64886666666667</v>
      </c>
      <c r="D10" s="2"/>
      <c r="E10" s="2"/>
      <c r="F10" s="2"/>
    </row>
    <row r="11" spans="1:6" ht="16" x14ac:dyDescent="0.2">
      <c r="A11" s="2"/>
      <c r="B11" s="20" t="s">
        <v>305</v>
      </c>
      <c r="C11" s="45">
        <f>SUM(IF(Eligibilité_projet!C2="OUI",-C6,-C7),-C8,C10,C9)</f>
        <v>265.50560851667819</v>
      </c>
      <c r="D11" s="2"/>
      <c r="E11" s="2"/>
      <c r="F11" s="2"/>
    </row>
    <row r="12" spans="1:6" x14ac:dyDescent="0.2">
      <c r="A12" s="2"/>
      <c r="D12" s="2"/>
      <c r="E12" s="2"/>
      <c r="F12" s="2"/>
    </row>
    <row r="13" spans="1:6" x14ac:dyDescent="0.2">
      <c r="A13" s="2"/>
      <c r="B13" s="126" t="s">
        <v>143</v>
      </c>
      <c r="C13" s="127"/>
      <c r="D13" s="2"/>
      <c r="E13" s="2"/>
      <c r="F13" s="2"/>
    </row>
    <row r="14" spans="1:6" x14ac:dyDescent="0.2">
      <c r="A14" s="2"/>
      <c r="D14" s="2"/>
      <c r="E14" s="2"/>
      <c r="F14" s="2"/>
    </row>
    <row r="15" spans="1:6" ht="16" x14ac:dyDescent="0.2">
      <c r="A15" s="2"/>
      <c r="B15" s="3" t="s">
        <v>303</v>
      </c>
      <c r="C15" s="16">
        <f>IF(Eligibilité_projet!C2="OUI",C6*(1-0.15),C7)</f>
        <v>-27.264884707154344</v>
      </c>
      <c r="D15" s="2"/>
      <c r="E15" s="2"/>
      <c r="F15" s="2"/>
    </row>
    <row r="16" spans="1:6" ht="16" x14ac:dyDescent="0.2">
      <c r="A16" s="2"/>
      <c r="B16" s="3" t="s">
        <v>200</v>
      </c>
      <c r="C16" s="16">
        <f>C8</f>
        <v>0</v>
      </c>
      <c r="D16" s="2"/>
      <c r="E16" s="2"/>
      <c r="F16" s="2"/>
    </row>
    <row r="17" spans="1:6" ht="16" x14ac:dyDescent="0.2">
      <c r="A17" s="2"/>
      <c r="B17" s="3" t="s">
        <v>304</v>
      </c>
      <c r="C17" s="16">
        <f>C9*(1-0.1)</f>
        <v>159.83267142857144</v>
      </c>
      <c r="D17" s="2"/>
      <c r="E17" s="2"/>
      <c r="F17" s="2"/>
    </row>
    <row r="18" spans="1:6" ht="16" x14ac:dyDescent="0.2">
      <c r="A18" s="2"/>
      <c r="B18" s="3" t="s">
        <v>302</v>
      </c>
      <c r="C18" s="16">
        <f>RE!C10</f>
        <v>60.64886666666667</v>
      </c>
      <c r="D18" s="2"/>
      <c r="E18" s="2"/>
      <c r="F18" s="2"/>
    </row>
    <row r="19" spans="1:6" ht="16" x14ac:dyDescent="0.2">
      <c r="A19" s="2"/>
      <c r="B19" s="20" t="s">
        <v>305</v>
      </c>
      <c r="C19" s="45">
        <f>SUM(-C15,-C16,((C17+C18)*(0.9)))</f>
        <v>225.69826899286866</v>
      </c>
      <c r="D19" s="2"/>
      <c r="E19" s="2"/>
      <c r="F19" s="2"/>
    </row>
    <row r="20" spans="1:6" x14ac:dyDescent="0.2">
      <c r="A20" s="2"/>
      <c r="B20" s="2"/>
    </row>
    <row r="22" spans="1:6" s="36" customFormat="1" hidden="1" x14ac:dyDescent="0.2"/>
    <row r="23" spans="1:6" s="36" customFormat="1" hidden="1" x14ac:dyDescent="0.2"/>
    <row r="24" spans="1:6" s="36" customFormat="1" x14ac:dyDescent="0.2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5" defaultRowHeight="15" x14ac:dyDescent="0.2"/>
  <cols>
    <col min="1" max="1" width="72.83203125" style="8" customWidth="1"/>
    <col min="2" max="2" width="41" style="8" customWidth="1"/>
    <col min="3" max="3" width="44.6640625" style="8" customWidth="1"/>
    <col min="4" max="4" width="28.5" style="8" customWidth="1"/>
    <col min="5" max="5" width="24.5" style="8" customWidth="1"/>
    <col min="6" max="6" width="28.83203125" style="8" customWidth="1"/>
    <col min="7" max="7" width="22.33203125" style="8" customWidth="1"/>
    <col min="8" max="8" width="19.1640625" style="8" customWidth="1"/>
    <col min="9" max="9" width="21.83203125" style="8" customWidth="1"/>
    <col min="10" max="10" width="19.5" style="8" customWidth="1"/>
    <col min="11" max="11" width="25.1640625" style="8" customWidth="1"/>
    <col min="12" max="16384" width="11.5" style="8"/>
  </cols>
  <sheetData>
    <row r="1" spans="1:8" ht="16" x14ac:dyDescent="0.2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2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ht="16" x14ac:dyDescent="0.2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ht="16" x14ac:dyDescent="0.2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ht="16" x14ac:dyDescent="0.2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2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ht="16" x14ac:dyDescent="0.2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ht="16" x14ac:dyDescent="0.2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ht="16" x14ac:dyDescent="0.2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ht="16" x14ac:dyDescent="0.2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ht="16" x14ac:dyDescent="0.2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ht="16" x14ac:dyDescent="0.2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ht="16" x14ac:dyDescent="0.2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ht="16" x14ac:dyDescent="0.2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ht="16" x14ac:dyDescent="0.2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ht="16" x14ac:dyDescent="0.2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ht="16" x14ac:dyDescent="0.2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2">
      <c r="E18" s="56"/>
      <c r="F18" s="56"/>
      <c r="G18" s="56"/>
    </row>
    <row r="20" spans="1:7" x14ac:dyDescent="0.2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2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2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2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2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2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2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2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2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2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2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2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2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2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2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2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2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2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2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2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2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2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2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6" x14ac:dyDescent="0.2">
      <c r="B44" s="128" t="s">
        <v>5</v>
      </c>
      <c r="C44" s="129"/>
      <c r="D44" s="130"/>
      <c r="E44" s="128" t="s">
        <v>69</v>
      </c>
      <c r="F44" s="129"/>
      <c r="G44" s="130"/>
    </row>
    <row r="45" spans="1:7" ht="36" x14ac:dyDescent="0.2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2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2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2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2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2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2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2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2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2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2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2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2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2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2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2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2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2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2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2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2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7" x14ac:dyDescent="0.2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ht="16" x14ac:dyDescent="0.2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ht="16" x14ac:dyDescent="0.2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ht="16" x14ac:dyDescent="0.2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ht="16" x14ac:dyDescent="0.2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ht="16" x14ac:dyDescent="0.2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ht="16" x14ac:dyDescent="0.2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ht="16" x14ac:dyDescent="0.2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ht="16" x14ac:dyDescent="0.2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ht="16" x14ac:dyDescent="0.2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ht="16" x14ac:dyDescent="0.2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ht="16" x14ac:dyDescent="0.2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ht="16" x14ac:dyDescent="0.2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ht="16" x14ac:dyDescent="0.2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ht="16" x14ac:dyDescent="0.2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ht="16" x14ac:dyDescent="0.2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ht="16" x14ac:dyDescent="0.2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ht="16" x14ac:dyDescent="0.2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ht="16" x14ac:dyDescent="0.2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ht="16" x14ac:dyDescent="0.2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ht="16" x14ac:dyDescent="0.2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ht="16" x14ac:dyDescent="0.2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ht="16" x14ac:dyDescent="0.2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ht="16" x14ac:dyDescent="0.2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ht="16" x14ac:dyDescent="0.2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ht="16" x14ac:dyDescent="0.2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ht="16" x14ac:dyDescent="0.2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ht="16" x14ac:dyDescent="0.2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ht="16" x14ac:dyDescent="0.2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ht="16" x14ac:dyDescent="0.2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ht="16" x14ac:dyDescent="0.2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ht="16" x14ac:dyDescent="0.2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ht="16" x14ac:dyDescent="0.2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ht="16" x14ac:dyDescent="0.2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ht="16" x14ac:dyDescent="0.2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ht="16" x14ac:dyDescent="0.2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ht="16" x14ac:dyDescent="0.2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ht="16" x14ac:dyDescent="0.2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ht="16" x14ac:dyDescent="0.2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ht="16" x14ac:dyDescent="0.2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ht="16" x14ac:dyDescent="0.2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ht="16" x14ac:dyDescent="0.2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ht="16" x14ac:dyDescent="0.2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ht="16" x14ac:dyDescent="0.2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ht="16" x14ac:dyDescent="0.2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ht="16" x14ac:dyDescent="0.2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ht="16" x14ac:dyDescent="0.2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ht="16" x14ac:dyDescent="0.2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ht="16" x14ac:dyDescent="0.2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ht="16" x14ac:dyDescent="0.2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ht="16" x14ac:dyDescent="0.2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ht="16" x14ac:dyDescent="0.2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ht="16" x14ac:dyDescent="0.2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ht="16" x14ac:dyDescent="0.2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ht="16" x14ac:dyDescent="0.2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ht="16" x14ac:dyDescent="0.2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ht="16" x14ac:dyDescent="0.2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ht="16" x14ac:dyDescent="0.2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ht="16" x14ac:dyDescent="0.2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ht="16" x14ac:dyDescent="0.2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ht="16" x14ac:dyDescent="0.2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ht="16" x14ac:dyDescent="0.2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ht="16" x14ac:dyDescent="0.2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ht="16" x14ac:dyDescent="0.2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ht="16" x14ac:dyDescent="0.2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ht="16" x14ac:dyDescent="0.2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ht="16" x14ac:dyDescent="0.2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2">
      <c r="A134" s="65"/>
      <c r="C134" s="53"/>
    </row>
    <row r="135" spans="1:5" x14ac:dyDescent="0.2">
      <c r="A135" s="65"/>
      <c r="C135" s="53"/>
    </row>
    <row r="136" spans="1:5" ht="17" x14ac:dyDescent="0.2">
      <c r="A136" s="62" t="s">
        <v>71</v>
      </c>
      <c r="B136" s="62" t="s">
        <v>127</v>
      </c>
      <c r="C136" s="53"/>
    </row>
    <row r="137" spans="1:5" x14ac:dyDescent="0.2">
      <c r="A137" s="63" t="s">
        <v>72</v>
      </c>
      <c r="B137" s="66">
        <v>3023.6659187519999</v>
      </c>
      <c r="C137" s="53"/>
    </row>
    <row r="138" spans="1:5" x14ac:dyDescent="0.2">
      <c r="A138" s="63" t="s">
        <v>73</v>
      </c>
      <c r="B138" s="66">
        <v>3462.3325584952004</v>
      </c>
      <c r="C138" s="53"/>
    </row>
    <row r="139" spans="1:5" x14ac:dyDescent="0.2">
      <c r="A139" s="63" t="s">
        <v>74</v>
      </c>
      <c r="B139" s="66">
        <v>1051.9666372200002</v>
      </c>
      <c r="C139" s="53"/>
    </row>
    <row r="140" spans="1:5" x14ac:dyDescent="0.2">
      <c r="A140" s="63" t="s">
        <v>75</v>
      </c>
      <c r="B140" s="66">
        <v>680.11092420000011</v>
      </c>
      <c r="C140" s="53"/>
    </row>
    <row r="141" spans="1:5" x14ac:dyDescent="0.2">
      <c r="A141" s="63" t="s">
        <v>76</v>
      </c>
      <c r="B141" s="66">
        <v>3969.2165201334001</v>
      </c>
      <c r="C141" s="53"/>
    </row>
    <row r="142" spans="1:5" x14ac:dyDescent="0.2">
      <c r="A142" s="63" t="s">
        <v>77</v>
      </c>
      <c r="B142" s="66">
        <v>3120.9100082900004</v>
      </c>
      <c r="C142" s="53"/>
    </row>
    <row r="143" spans="1:5" x14ac:dyDescent="0.2">
      <c r="A143" s="63" t="s">
        <v>78</v>
      </c>
      <c r="B143" s="66">
        <v>3118.3572501499998</v>
      </c>
      <c r="C143" s="53"/>
    </row>
    <row r="144" spans="1:5" x14ac:dyDescent="0.2">
      <c r="A144" s="63" t="s">
        <v>79</v>
      </c>
      <c r="B144" s="66">
        <v>2602.140331525</v>
      </c>
      <c r="C144" s="53"/>
    </row>
    <row r="145" spans="1:2" x14ac:dyDescent="0.2">
      <c r="A145" s="63" t="s">
        <v>80</v>
      </c>
      <c r="B145" s="66">
        <v>4557.9951523</v>
      </c>
    </row>
    <row r="146" spans="1:2" x14ac:dyDescent="0.2">
      <c r="A146" s="63" t="s">
        <v>81</v>
      </c>
      <c r="B146" s="66">
        <v>3047.448611238</v>
      </c>
    </row>
    <row r="147" spans="1:2" x14ac:dyDescent="0.2">
      <c r="A147" s="63" t="s">
        <v>82</v>
      </c>
      <c r="B147" s="66">
        <v>740.69039574999999</v>
      </c>
    </row>
    <row r="148" spans="1:2" x14ac:dyDescent="0.2">
      <c r="A148" s="63" t="s">
        <v>83</v>
      </c>
      <c r="B148" s="66">
        <v>897.80714540400004</v>
      </c>
    </row>
    <row r="149" spans="1:2" x14ac:dyDescent="0.2">
      <c r="A149" s="63" t="s">
        <v>84</v>
      </c>
      <c r="B149" s="66">
        <v>883.16209499700005</v>
      </c>
    </row>
    <row r="150" spans="1:2" x14ac:dyDescent="0.2">
      <c r="A150" s="63" t="s">
        <v>85</v>
      </c>
      <c r="B150" s="66">
        <v>1019.94225066</v>
      </c>
    </row>
    <row r="151" spans="1:2" x14ac:dyDescent="0.2">
      <c r="A151" s="63" t="s">
        <v>86</v>
      </c>
      <c r="B151" s="66">
        <v>889.46139315170001</v>
      </c>
    </row>
    <row r="152" spans="1:2" x14ac:dyDescent="0.2">
      <c r="A152" s="63" t="s">
        <v>87</v>
      </c>
      <c r="B152" s="66">
        <v>752.72081800977992</v>
      </c>
    </row>
    <row r="153" spans="1:2" x14ac:dyDescent="0.2">
      <c r="A153" s="63" t="s">
        <v>88</v>
      </c>
      <c r="B153" s="66">
        <v>946.9611047855999</v>
      </c>
    </row>
    <row r="154" spans="1:2" x14ac:dyDescent="0.2">
      <c r="A154" s="63" t="s">
        <v>89</v>
      </c>
      <c r="B154" s="66">
        <v>1074.1029483240002</v>
      </c>
    </row>
    <row r="155" spans="1:2" x14ac:dyDescent="0.2">
      <c r="A155" s="63" t="s">
        <v>90</v>
      </c>
      <c r="B155" s="66">
        <v>1420.210775454</v>
      </c>
    </row>
    <row r="156" spans="1:2" x14ac:dyDescent="0.2">
      <c r="A156" s="63" t="s">
        <v>91</v>
      </c>
      <c r="B156" s="66">
        <v>774.61553566148007</v>
      </c>
    </row>
    <row r="157" spans="1:2" x14ac:dyDescent="0.2">
      <c r="A157" s="63" t="s">
        <v>92</v>
      </c>
      <c r="B157" s="66">
        <v>765.12397890409</v>
      </c>
    </row>
    <row r="158" spans="1:2" x14ac:dyDescent="0.2">
      <c r="A158" s="63" t="s">
        <v>93</v>
      </c>
      <c r="B158" s="66">
        <v>1001.1849360304</v>
      </c>
    </row>
    <row r="159" spans="1:2" x14ac:dyDescent="0.2">
      <c r="A159" s="63" t="s">
        <v>94</v>
      </c>
      <c r="B159" s="66">
        <v>1279.8013208596001</v>
      </c>
    </row>
    <row r="160" spans="1:2" x14ac:dyDescent="0.2">
      <c r="A160" s="63" t="s">
        <v>95</v>
      </c>
      <c r="B160" s="66">
        <v>723.80564597088994</v>
      </c>
    </row>
    <row r="161" spans="1:2" x14ac:dyDescent="0.2">
      <c r="A161" s="63" t="s">
        <v>96</v>
      </c>
      <c r="B161" s="66">
        <v>1232.6787939830401</v>
      </c>
    </row>
    <row r="162" spans="1:2" x14ac:dyDescent="0.2">
      <c r="A162" s="63" t="s">
        <v>97</v>
      </c>
      <c r="B162" s="66">
        <v>1788.5815223822999</v>
      </c>
    </row>
    <row r="163" spans="1:2" x14ac:dyDescent="0.2">
      <c r="A163" s="63" t="s">
        <v>98</v>
      </c>
      <c r="B163" s="66">
        <v>626.40579813411489</v>
      </c>
    </row>
    <row r="164" spans="1:2" x14ac:dyDescent="0.2">
      <c r="A164" s="63" t="s">
        <v>99</v>
      </c>
      <c r="B164" s="66">
        <v>1886.3492469093001</v>
      </c>
    </row>
    <row r="165" spans="1:2" x14ac:dyDescent="0.2">
      <c r="A165" s="63" t="s">
        <v>100</v>
      </c>
      <c r="B165" s="66">
        <v>1245.7052980295</v>
      </c>
    </row>
    <row r="166" spans="1:2" x14ac:dyDescent="0.2">
      <c r="A166" s="63" t="s">
        <v>101</v>
      </c>
      <c r="B166" s="66">
        <v>1283.4653141729998</v>
      </c>
    </row>
    <row r="167" spans="1:2" x14ac:dyDescent="0.2">
      <c r="A167" s="63" t="s">
        <v>102</v>
      </c>
      <c r="B167" s="66">
        <v>1487.4535399215001</v>
      </c>
    </row>
    <row r="168" spans="1:2" x14ac:dyDescent="0.2">
      <c r="A168" s="63" t="s">
        <v>103</v>
      </c>
      <c r="B168" s="66">
        <v>1457.6311863044998</v>
      </c>
    </row>
    <row r="169" spans="1:2" x14ac:dyDescent="0.2">
      <c r="A169" s="63" t="s">
        <v>104</v>
      </c>
      <c r="B169" s="66">
        <v>1441.472337333</v>
      </c>
    </row>
    <row r="170" spans="1:2" x14ac:dyDescent="0.2">
      <c r="A170" s="63" t="s">
        <v>105</v>
      </c>
      <c r="B170" s="66">
        <v>2444.8047991999997</v>
      </c>
    </row>
    <row r="171" spans="1:2" x14ac:dyDescent="0.2">
      <c r="A171" s="63" t="s">
        <v>106</v>
      </c>
      <c r="B171" s="66">
        <v>3601.9636359103997</v>
      </c>
    </row>
    <row r="172" spans="1:2" x14ac:dyDescent="0.2">
      <c r="A172" s="63" t="s">
        <v>107</v>
      </c>
      <c r="B172" s="66">
        <v>2724.2246671013995</v>
      </c>
    </row>
    <row r="173" spans="1:2" x14ac:dyDescent="0.2">
      <c r="A173" s="63" t="s">
        <v>108</v>
      </c>
      <c r="B173" s="66">
        <v>2678.1548398122004</v>
      </c>
    </row>
    <row r="174" spans="1:2" x14ac:dyDescent="0.2">
      <c r="A174" s="63" t="s">
        <v>109</v>
      </c>
      <c r="B174" s="66">
        <v>925.39090928000007</v>
      </c>
    </row>
    <row r="175" spans="1:2" x14ac:dyDescent="0.2">
      <c r="A175" s="63" t="s">
        <v>110</v>
      </c>
      <c r="B175" s="66">
        <v>832.84025582999993</v>
      </c>
    </row>
    <row r="176" spans="1:2" x14ac:dyDescent="0.2">
      <c r="A176" s="63" t="s">
        <v>111</v>
      </c>
      <c r="B176" s="66">
        <v>3847.6402921410004</v>
      </c>
    </row>
    <row r="177" spans="1:2" x14ac:dyDescent="0.2">
      <c r="A177" s="63" t="s">
        <v>112</v>
      </c>
      <c r="B177" s="66">
        <v>3849.2868810089999</v>
      </c>
    </row>
    <row r="178" spans="1:2" x14ac:dyDescent="0.2">
      <c r="A178" s="63" t="s">
        <v>113</v>
      </c>
      <c r="B178" s="66">
        <v>3453.8088875220001</v>
      </c>
    </row>
    <row r="179" spans="1:2" x14ac:dyDescent="0.2">
      <c r="A179" s="63" t="s">
        <v>114</v>
      </c>
      <c r="B179" s="66">
        <v>3391.1981881470001</v>
      </c>
    </row>
    <row r="180" spans="1:2" x14ac:dyDescent="0.2">
      <c r="A180" s="63" t="s">
        <v>115</v>
      </c>
      <c r="B180" s="66">
        <v>3759.2860042549196</v>
      </c>
    </row>
    <row r="181" spans="1:2" x14ac:dyDescent="0.2">
      <c r="A181" s="63" t="s">
        <v>116</v>
      </c>
      <c r="B181" s="66">
        <v>2658.9292517203125</v>
      </c>
    </row>
    <row r="182" spans="1:2" x14ac:dyDescent="0.2">
      <c r="A182" s="63" t="s">
        <v>117</v>
      </c>
      <c r="B182" s="66">
        <v>4303.8993272226562</v>
      </c>
    </row>
    <row r="183" spans="1:2" x14ac:dyDescent="0.2">
      <c r="A183" s="63" t="s">
        <v>118</v>
      </c>
      <c r="B183" s="66">
        <v>4054.8428879156254</v>
      </c>
    </row>
    <row r="184" spans="1:2" x14ac:dyDescent="0.2">
      <c r="A184" s="63" t="s">
        <v>119</v>
      </c>
      <c r="B184" s="66">
        <v>3165.3350675625002</v>
      </c>
    </row>
    <row r="185" spans="1:2" x14ac:dyDescent="0.2">
      <c r="A185" s="63" t="s">
        <v>120</v>
      </c>
      <c r="B185" s="66">
        <v>21727.520374600001</v>
      </c>
    </row>
    <row r="186" spans="1:2" x14ac:dyDescent="0.2">
      <c r="A186" s="63" t="s">
        <v>121</v>
      </c>
      <c r="B186" s="66">
        <v>763729.18826415588</v>
      </c>
    </row>
    <row r="187" spans="1:2" x14ac:dyDescent="0.2">
      <c r="A187" s="63" t="s">
        <v>122</v>
      </c>
      <c r="B187" s="66">
        <v>28201.949841089998</v>
      </c>
    </row>
    <row r="188" spans="1:2" x14ac:dyDescent="0.2">
      <c r="A188" s="63" t="s">
        <v>123</v>
      </c>
      <c r="B188" s="66">
        <v>745475.31653372501</v>
      </c>
    </row>
    <row r="189" spans="1:2" x14ac:dyDescent="0.2">
      <c r="A189" s="63" t="s">
        <v>124</v>
      </c>
      <c r="B189" s="66">
        <v>1313.2063369499999</v>
      </c>
    </row>
    <row r="190" spans="1:2" x14ac:dyDescent="0.2">
      <c r="A190" s="63" t="s">
        <v>125</v>
      </c>
      <c r="B190" s="66">
        <v>864.20333642999981</v>
      </c>
    </row>
    <row r="191" spans="1:2" x14ac:dyDescent="0.2">
      <c r="A191" s="63" t="s">
        <v>126</v>
      </c>
      <c r="B191" s="66">
        <v>2605.9006745199999</v>
      </c>
    </row>
    <row r="193" spans="1:2" x14ac:dyDescent="0.2">
      <c r="A193" s="24" t="s">
        <v>71</v>
      </c>
      <c r="B193" s="67" t="s">
        <v>127</v>
      </c>
    </row>
    <row r="194" spans="1:2" x14ac:dyDescent="0.2">
      <c r="A194" s="8" t="s">
        <v>128</v>
      </c>
      <c r="B194" s="68">
        <v>5895.9797374104</v>
      </c>
    </row>
    <row r="195" spans="1:2" x14ac:dyDescent="0.2">
      <c r="A195" s="8" t="s">
        <v>129</v>
      </c>
      <c r="B195" s="68">
        <v>2576.2094178333336</v>
      </c>
    </row>
    <row r="196" spans="1:2" x14ac:dyDescent="0.2">
      <c r="A196" s="8" t="s">
        <v>130</v>
      </c>
      <c r="B196" s="68">
        <v>4062.9965796000001</v>
      </c>
    </row>
    <row r="197" spans="1:2" x14ac:dyDescent="0.2">
      <c r="A197" s="8" t="s">
        <v>131</v>
      </c>
      <c r="B197" s="68">
        <v>4011.4789508640006</v>
      </c>
    </row>
    <row r="198" spans="1:2" x14ac:dyDescent="0.2">
      <c r="A198" s="8" t="s">
        <v>132</v>
      </c>
      <c r="B198" s="68">
        <v>2682.7232290992001</v>
      </c>
    </row>
    <row r="199" spans="1:2" x14ac:dyDescent="0.2">
      <c r="A199" s="8" t="s">
        <v>133</v>
      </c>
      <c r="B199" s="68">
        <v>2548.7495763313045</v>
      </c>
    </row>
    <row r="200" spans="1:2" x14ac:dyDescent="0.2">
      <c r="A200" s="8" t="s">
        <v>134</v>
      </c>
      <c r="B200" s="68">
        <v>3366.7024762240003</v>
      </c>
    </row>
    <row r="201" spans="1:2" x14ac:dyDescent="0.2">
      <c r="A201" s="8" t="s">
        <v>135</v>
      </c>
      <c r="B201" s="68">
        <v>3370.0393371360001</v>
      </c>
    </row>
    <row r="202" spans="1:2" x14ac:dyDescent="0.2">
      <c r="A202" s="8" t="s">
        <v>136</v>
      </c>
      <c r="B202" s="68">
        <v>3392.0923222031997</v>
      </c>
    </row>
    <row r="203" spans="1:2" x14ac:dyDescent="0.2">
      <c r="A203" s="8" t="s">
        <v>137</v>
      </c>
      <c r="B203" s="68">
        <v>3141.3860726075795</v>
      </c>
    </row>
    <row r="205" spans="1:2" x14ac:dyDescent="0.2">
      <c r="A205" s="24" t="s">
        <v>173</v>
      </c>
      <c r="B205" s="24" t="s">
        <v>24</v>
      </c>
    </row>
    <row r="206" spans="1:2" x14ac:dyDescent="0.2">
      <c r="A206" s="8" t="s">
        <v>154</v>
      </c>
      <c r="B206" s="8">
        <v>1.6E-2</v>
      </c>
    </row>
    <row r="207" spans="1:2" x14ac:dyDescent="0.2">
      <c r="A207" s="8" t="s">
        <v>153</v>
      </c>
      <c r="B207" s="8">
        <v>6.0000000000000001E-3</v>
      </c>
    </row>
    <row r="208" spans="1:2" x14ac:dyDescent="0.2">
      <c r="A208" s="8" t="s">
        <v>157</v>
      </c>
      <c r="B208" s="69">
        <v>0.01</v>
      </c>
    </row>
    <row r="209" spans="1:5" x14ac:dyDescent="0.2">
      <c r="A209" s="8" t="s">
        <v>159</v>
      </c>
      <c r="B209" s="69">
        <v>1.0999999999999999E-2</v>
      </c>
    </row>
    <row r="210" spans="1:5" x14ac:dyDescent="0.2">
      <c r="A210" s="8" t="s">
        <v>175</v>
      </c>
      <c r="B210" s="69">
        <v>5.7000000000000002E-2</v>
      </c>
    </row>
    <row r="211" spans="1:5" x14ac:dyDescent="0.2">
      <c r="A211" s="8" t="s">
        <v>177</v>
      </c>
      <c r="B211" s="69">
        <v>4.51</v>
      </c>
    </row>
    <row r="212" spans="1:5" x14ac:dyDescent="0.2">
      <c r="A212" s="8" t="s">
        <v>178</v>
      </c>
      <c r="B212" s="69">
        <v>1.45</v>
      </c>
    </row>
    <row r="213" spans="1:5" x14ac:dyDescent="0.2">
      <c r="A213" s="8" t="s">
        <v>179</v>
      </c>
      <c r="B213" s="69">
        <v>0.71</v>
      </c>
    </row>
    <row r="214" spans="1:5" x14ac:dyDescent="0.2">
      <c r="A214" s="70" t="s">
        <v>181</v>
      </c>
      <c r="B214" s="69">
        <v>6.0090000000000003</v>
      </c>
    </row>
    <row r="215" spans="1:5" x14ac:dyDescent="0.2">
      <c r="A215" s="70" t="s">
        <v>182</v>
      </c>
      <c r="B215" s="69">
        <v>8.9849999999999994</v>
      </c>
    </row>
    <row r="216" spans="1:5" x14ac:dyDescent="0.2">
      <c r="A216" s="70" t="s">
        <v>183</v>
      </c>
      <c r="B216" s="69">
        <v>25.134</v>
      </c>
    </row>
    <row r="217" spans="1:5" x14ac:dyDescent="0.2">
      <c r="A217" s="71" t="s">
        <v>184</v>
      </c>
      <c r="B217" s="69">
        <v>8.4779999999999998</v>
      </c>
    </row>
    <row r="218" spans="1:5" x14ac:dyDescent="0.2">
      <c r="A218" s="72"/>
    </row>
    <row r="219" spans="1:5" x14ac:dyDescent="0.2">
      <c r="A219" s="8" t="s">
        <v>155</v>
      </c>
      <c r="B219" s="8">
        <v>0.11</v>
      </c>
    </row>
    <row r="220" spans="1:5" x14ac:dyDescent="0.2">
      <c r="A220" s="8" t="s">
        <v>156</v>
      </c>
      <c r="B220" s="8">
        <v>0.21</v>
      </c>
    </row>
    <row r="221" spans="1:5" x14ac:dyDescent="0.2">
      <c r="A221" s="73" t="s">
        <v>158</v>
      </c>
      <c r="B221" s="8">
        <v>0.24</v>
      </c>
    </row>
    <row r="223" spans="1:5" x14ac:dyDescent="0.2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2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2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2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2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2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2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2">
      <c r="A231" s="8" t="s">
        <v>188</v>
      </c>
      <c r="B231" s="8">
        <v>265</v>
      </c>
    </row>
    <row r="234" spans="1:5" ht="15" customHeight="1" x14ac:dyDescent="0.2">
      <c r="A234" s="41"/>
      <c r="B234" s="41" t="s">
        <v>203</v>
      </c>
      <c r="C234" s="41"/>
      <c r="D234" s="41" t="s">
        <v>204</v>
      </c>
      <c r="E234" s="41"/>
    </row>
    <row r="235" spans="1:5" ht="17" x14ac:dyDescent="0.2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2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2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2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2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2">
      <c r="A241" s="41"/>
      <c r="B241" s="41" t="s">
        <v>203</v>
      </c>
      <c r="C241" s="41" t="s">
        <v>204</v>
      </c>
    </row>
    <row r="242" spans="1:3" ht="18.75" customHeight="1" x14ac:dyDescent="0.25">
      <c r="A242" s="41" t="s">
        <v>213</v>
      </c>
      <c r="B242" s="41" t="s">
        <v>214</v>
      </c>
      <c r="C242" s="41" t="s">
        <v>214</v>
      </c>
    </row>
    <row r="243" spans="1:3" x14ac:dyDescent="0.2">
      <c r="A243" s="41">
        <v>1</v>
      </c>
      <c r="B243" s="41">
        <v>2.7</v>
      </c>
      <c r="C243" s="41">
        <v>2.4</v>
      </c>
    </row>
    <row r="244" spans="1:3" x14ac:dyDescent="0.2">
      <c r="A244" s="41">
        <v>2</v>
      </c>
      <c r="B244" s="41">
        <v>4.2</v>
      </c>
      <c r="C244" s="41">
        <v>3.72</v>
      </c>
    </row>
    <row r="245" spans="1:3" x14ac:dyDescent="0.2">
      <c r="A245" s="41">
        <v>3</v>
      </c>
      <c r="B245" s="41">
        <v>5.6</v>
      </c>
      <c r="C245" s="41">
        <v>5.04</v>
      </c>
    </row>
    <row r="246" spans="1:3" x14ac:dyDescent="0.2">
      <c r="A246" s="41">
        <v>4</v>
      </c>
      <c r="B246" s="41">
        <v>7.1</v>
      </c>
      <c r="C246" s="41">
        <v>6.36</v>
      </c>
    </row>
    <row r="247" spans="1:3" x14ac:dyDescent="0.2">
      <c r="A247" s="41">
        <v>5</v>
      </c>
      <c r="B247" s="41">
        <v>7.4</v>
      </c>
      <c r="C247" s="41">
        <v>6.6</v>
      </c>
    </row>
    <row r="248" spans="1:3" x14ac:dyDescent="0.2">
      <c r="A248" s="41">
        <v>6</v>
      </c>
      <c r="B248" s="41">
        <v>8.6</v>
      </c>
      <c r="C248" s="41">
        <v>7.7</v>
      </c>
    </row>
    <row r="249" spans="1:3" x14ac:dyDescent="0.2">
      <c r="A249" s="41">
        <v>7</v>
      </c>
      <c r="B249" s="41">
        <v>9.8000000000000007</v>
      </c>
      <c r="C249" s="41">
        <v>8.8000000000000007</v>
      </c>
    </row>
    <row r="250" spans="1:3" x14ac:dyDescent="0.2">
      <c r="A250" s="41">
        <v>8</v>
      </c>
      <c r="B250" s="41">
        <v>11.1</v>
      </c>
      <c r="C250" s="41">
        <v>9.9</v>
      </c>
    </row>
    <row r="251" spans="1:3" x14ac:dyDescent="0.2">
      <c r="A251" s="41">
        <v>9</v>
      </c>
      <c r="B251" s="41">
        <v>12.3</v>
      </c>
      <c r="C251" s="41">
        <v>11</v>
      </c>
    </row>
    <row r="252" spans="1:3" x14ac:dyDescent="0.2">
      <c r="A252" s="41">
        <v>10</v>
      </c>
      <c r="B252" s="41">
        <v>13.5</v>
      </c>
      <c r="C252" s="41">
        <v>12.1</v>
      </c>
    </row>
    <row r="253" spans="1:3" x14ac:dyDescent="0.2">
      <c r="A253" s="41">
        <v>11</v>
      </c>
      <c r="B253" s="41">
        <v>13.9</v>
      </c>
      <c r="C253" s="41">
        <v>12.46</v>
      </c>
    </row>
    <row r="254" spans="1:3" x14ac:dyDescent="0.2">
      <c r="A254" s="41">
        <v>12</v>
      </c>
      <c r="B254" s="41">
        <v>14.3</v>
      </c>
      <c r="C254" s="41">
        <v>12.82</v>
      </c>
    </row>
    <row r="255" spans="1:3" x14ac:dyDescent="0.2">
      <c r="A255" s="41">
        <v>13</v>
      </c>
      <c r="B255" s="41">
        <v>14.7</v>
      </c>
      <c r="C255" s="41">
        <v>13.18</v>
      </c>
    </row>
    <row r="256" spans="1:3" x14ac:dyDescent="0.2">
      <c r="A256" s="41">
        <v>14</v>
      </c>
      <c r="B256" s="41">
        <v>15.1</v>
      </c>
      <c r="C256" s="41">
        <v>13.54</v>
      </c>
    </row>
    <row r="257" spans="1:3" x14ac:dyDescent="0.2">
      <c r="A257" s="41">
        <v>15</v>
      </c>
      <c r="B257" s="41">
        <v>15.6</v>
      </c>
      <c r="C257" s="41">
        <v>13.9</v>
      </c>
    </row>
    <row r="258" spans="1:3" x14ac:dyDescent="0.2">
      <c r="A258" s="41">
        <v>16</v>
      </c>
      <c r="B258" s="41">
        <v>15.6</v>
      </c>
      <c r="C258" s="41">
        <v>13.98</v>
      </c>
    </row>
    <row r="259" spans="1:3" x14ac:dyDescent="0.2">
      <c r="A259" s="41">
        <v>17</v>
      </c>
      <c r="B259" s="41">
        <v>15.7</v>
      </c>
      <c r="C259" s="41">
        <v>14.06</v>
      </c>
    </row>
    <row r="260" spans="1:3" x14ac:dyDescent="0.2">
      <c r="A260" s="41">
        <v>18</v>
      </c>
      <c r="B260" s="41">
        <v>15.8</v>
      </c>
      <c r="C260" s="41">
        <v>14.14</v>
      </c>
    </row>
    <row r="261" spans="1:3" x14ac:dyDescent="0.2">
      <c r="A261" s="41">
        <v>19</v>
      </c>
      <c r="B261" s="41">
        <v>15.9</v>
      </c>
      <c r="C261" s="41">
        <v>14.22</v>
      </c>
    </row>
    <row r="262" spans="1:3" x14ac:dyDescent="0.2">
      <c r="A262" s="41">
        <v>20</v>
      </c>
      <c r="B262" s="41">
        <v>16</v>
      </c>
      <c r="C262" s="41">
        <v>14.3</v>
      </c>
    </row>
    <row r="264" spans="1:3" ht="15" customHeight="1" x14ac:dyDescent="0.2">
      <c r="A264" s="41" t="s">
        <v>8</v>
      </c>
      <c r="B264" s="41" t="s">
        <v>220</v>
      </c>
      <c r="C264" s="41" t="s">
        <v>221</v>
      </c>
    </row>
    <row r="265" spans="1:3" x14ac:dyDescent="0.2">
      <c r="A265" s="41" t="s">
        <v>2</v>
      </c>
      <c r="B265" s="74">
        <v>34.299999999999997</v>
      </c>
      <c r="C265" s="74">
        <v>34</v>
      </c>
    </row>
    <row r="266" spans="1:3" x14ac:dyDescent="0.2">
      <c r="A266" s="41" t="s">
        <v>1</v>
      </c>
      <c r="B266" s="74">
        <v>49.5</v>
      </c>
      <c r="C266" s="74">
        <v>85</v>
      </c>
    </row>
    <row r="267" spans="1:3" x14ac:dyDescent="0.2">
      <c r="A267" s="41" t="s">
        <v>0</v>
      </c>
      <c r="B267" s="74">
        <v>43.1</v>
      </c>
      <c r="C267" s="74">
        <v>52</v>
      </c>
    </row>
    <row r="268" spans="1:3" x14ac:dyDescent="0.2">
      <c r="A268" s="41" t="s">
        <v>217</v>
      </c>
      <c r="B268" s="41" t="s">
        <v>218</v>
      </c>
      <c r="C268" s="41" t="s">
        <v>219</v>
      </c>
    </row>
    <row r="270" spans="1:3" ht="15" customHeight="1" x14ac:dyDescent="0.2">
      <c r="A270" s="41" t="s">
        <v>8</v>
      </c>
      <c r="B270" s="41" t="s">
        <v>222</v>
      </c>
      <c r="C270" s="41" t="s">
        <v>221</v>
      </c>
    </row>
    <row r="271" spans="1:3" x14ac:dyDescent="0.2">
      <c r="A271" s="41" t="s">
        <v>210</v>
      </c>
      <c r="B271" s="41">
        <v>41.5</v>
      </c>
      <c r="C271" s="41">
        <v>47</v>
      </c>
    </row>
    <row r="272" spans="1:3" x14ac:dyDescent="0.2">
      <c r="A272" s="41" t="s">
        <v>217</v>
      </c>
      <c r="B272" s="41" t="s">
        <v>218</v>
      </c>
      <c r="C272" s="41" t="s">
        <v>219</v>
      </c>
    </row>
    <row r="275" spans="1:2" x14ac:dyDescent="0.2">
      <c r="A275" s="41" t="s">
        <v>226</v>
      </c>
      <c r="B275" s="41">
        <v>0.49</v>
      </c>
    </row>
    <row r="277" spans="1:2" x14ac:dyDescent="0.2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Microsoft Office User</cp:lastModifiedBy>
  <dcterms:created xsi:type="dcterms:W3CDTF">2020-09-28T09:31:11Z</dcterms:created>
  <dcterms:modified xsi:type="dcterms:W3CDTF">2022-05-16T13:39:29Z</dcterms:modified>
</cp:coreProperties>
</file>