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Dossiers SCAAP Kiwi Fruits\EARL du Peuple - Christophe Tauziet SCAAP\"/>
    </mc:Choice>
  </mc:AlternateContent>
  <xr:revisionPtr revIDLastSave="0" documentId="13_ncr:1_{12ADDC03-15CC-44C1-9146-E1E73117AA97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2" l="1"/>
  <c r="E25" i="9" l="1"/>
  <c r="F25" i="9"/>
  <c r="G25" i="9"/>
  <c r="H25" i="9"/>
  <c r="I25" i="9"/>
  <c r="J25" i="9"/>
  <c r="K25" i="9"/>
  <c r="L25" i="9"/>
  <c r="D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H140" i="5" s="1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K86" i="5" s="1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D59" i="5" s="1"/>
  <c r="E52" i="5"/>
  <c r="F52" i="5"/>
  <c r="G52" i="5"/>
  <c r="G59" i="5" s="1"/>
  <c r="H52" i="5"/>
  <c r="H59" i="5" s="1"/>
  <c r="I52" i="5"/>
  <c r="J52" i="5"/>
  <c r="K52" i="5"/>
  <c r="K59" i="5" s="1"/>
  <c r="L52" i="5"/>
  <c r="L59" i="5" s="1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E113" i="5" l="1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29" i="1"/>
  <c r="C228" i="1"/>
  <c r="C227" i="1"/>
  <c r="C226" i="1"/>
  <c r="C225" i="1"/>
  <c r="C224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D46" i="5"/>
  <c r="D49" i="5" s="1"/>
  <c r="D60" i="5" s="1"/>
  <c r="H46" i="5"/>
  <c r="H49" i="5" s="1"/>
  <c r="H60" i="5" s="1"/>
  <c r="L46" i="5"/>
  <c r="L49" i="5" s="1"/>
  <c r="L60" i="5" s="1"/>
  <c r="G127" i="5"/>
  <c r="G130" i="5" s="1"/>
  <c r="G141" i="5" s="1"/>
  <c r="H100" i="5"/>
  <c r="H103" i="5" s="1"/>
  <c r="H114" i="5" s="1"/>
  <c r="F73" i="5"/>
  <c r="F76" i="5" s="1"/>
  <c r="F87" i="5" s="1"/>
  <c r="J73" i="5"/>
  <c r="J76" i="5" s="1"/>
  <c r="J87" i="5" s="1"/>
  <c r="F46" i="5"/>
  <c r="F49" i="5" s="1"/>
  <c r="F60" i="5" s="1"/>
  <c r="H127" i="5"/>
  <c r="H130" i="5" s="1"/>
  <c r="H141" i="5" s="1"/>
  <c r="I100" i="5"/>
  <c r="I103" i="5" s="1"/>
  <c r="I114" i="5" s="1"/>
  <c r="K73" i="5"/>
  <c r="K76" i="5" s="1"/>
  <c r="K87" i="5" s="1"/>
  <c r="K46" i="5"/>
  <c r="K49" i="5" s="1"/>
  <c r="K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D100" i="5"/>
  <c r="D103" i="5" s="1"/>
  <c r="D114" i="5" s="1"/>
  <c r="L100" i="5"/>
  <c r="L103" i="5" s="1"/>
  <c r="L114" i="5" s="1"/>
  <c r="J46" i="5"/>
  <c r="J49" i="5" s="1"/>
  <c r="J60" i="5" s="1"/>
  <c r="D127" i="5"/>
  <c r="D130" i="5" s="1"/>
  <c r="D141" i="5" s="1"/>
  <c r="L127" i="5"/>
  <c r="L130" i="5" s="1"/>
  <c r="L141" i="5" s="1"/>
  <c r="C127" i="5"/>
  <c r="C130" i="5" s="1"/>
  <c r="C141" i="5" s="1"/>
  <c r="E100" i="5"/>
  <c r="E103" i="5" s="1"/>
  <c r="E114" i="5" s="1"/>
  <c r="G73" i="5"/>
  <c r="G76" i="5" s="1"/>
  <c r="G87" i="5" s="1"/>
  <c r="G46" i="5"/>
  <c r="G49" i="5" s="1"/>
  <c r="G60" i="5" s="1"/>
  <c r="C46" i="5"/>
  <c r="C49" i="5" s="1"/>
  <c r="C60" i="5" s="1"/>
  <c r="E19" i="5"/>
  <c r="E22" i="5" s="1"/>
  <c r="E33" i="5" s="1"/>
  <c r="I19" i="5"/>
  <c r="I22" i="5" s="1"/>
  <c r="I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G19" i="5"/>
  <c r="G22" i="5" s="1"/>
  <c r="G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L38" i="2" s="1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C33" i="5" l="1"/>
  <c r="C142" i="5" s="1"/>
  <c r="C9" i="6"/>
  <c r="C17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K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19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<sst xmlns="http://schemas.openxmlformats.org/spreadsheetml/2006/main" count="885" uniqueCount="347">
  <si>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</si>
  <si>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</si>
  <si>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</si>
  <si>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</si>
  <si>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</si>
  <si>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</si>
  <si>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</si>
  <si>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</si>
  <si>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</si>
  <si>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</si>
  <si>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</si>
  <si>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</si>
  <si>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</si>
  <si>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</si>
  <si>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</si>
  <si>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</si>
  <si>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</si>
  <si>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</si>
  <si>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</si>
  <si>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</si>
  <si>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</si>
  <si>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</si>
  <si>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</si>
  <si>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</si>
  <si>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</si>
  <si>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</si>
  <si>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</si>
  <si>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</si>
  <si>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</si>
  <si>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</si>
  <si>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</si>
  <si>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</si>
  <si>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</si>
  <si>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</si>
  <si>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</si>
  <si>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</si>
  <si>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</si>
  <si>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</si>
  <si>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</si>
  <si>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</si>
  <si>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</si>
  <si>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</si>
  <si>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</si>
  <si>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</si>
  <si>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</si>
  <si>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</si>
  <si>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</si>
  <si>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</si>
  <si>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</si>
  <si>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</si>
  <si>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</si>
  <si>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</si>
  <si>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</si>
  <si>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</si>
  <si>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</si>
  <si>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</si>
  <si>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</si>
  <si>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</si>
  <si>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</si>
  <si>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</si>
  <si>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</si>
  <si>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</si>
  <si>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</si>
  <si>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</si>
  <si>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</si>
  <si>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</si>
  <si>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</si>
  <si>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</si>
  <si>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</si>
  <si>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</si>
  <si>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</si>
  <si>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</si>
  <si>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</si>
  <si>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</si>
  <si>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</si>
  <si>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</si>
  <si>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</si>
  <si>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</si>
  <si>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</si>
  <si>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</si>
  <si>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</si>
  <si>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</si>
  <si>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</si>
  <si>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</si>
  <si>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</si>
  <si>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</si>
  <si>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</si>
  <si>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</si>
  <si>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</si>
  <si>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</si>
  <si>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</si>
  <si>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</si>
  <si>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</si>
  <si>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</si>
  <si>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</si>
  <si>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</si>
  <si>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</si>
  <si>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</si>
  <si>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</si>
  <si>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</si>
  <si>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</si>
  <si>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</si>
  <si>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</si>
  <si>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</si>
  <si>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</si>
  <si>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</si>
  <si>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</si>
  <si>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</si>
  <si>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</si>
  <si>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</si>
  <si>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</si>
  <si>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</si>
  <si>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</si>
  <si>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</si>
  <si>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</si>
  <si>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</si>
  <si>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</si>
  <si>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</si>
  <si>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</si>
  <si>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</si>
  <si>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</si>
  <si>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</si>
  <si>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</si>
  <si>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</si>
  <si>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</si>
  <si>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</si>
  <si>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</si>
  <si>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</si>
  <si>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</si>
  <si>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</si>
  <si>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</si>
  <si>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</si>
  <si>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</si>
  <si>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</si>
  <si>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</si>
  <si>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</si>
  <si>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</si>
  <si>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</si>
  <si>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</si>
  <si>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</si>
  <si>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</si>
  <si>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</si>
  <si>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</si>
  <si>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Avec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</si>
  <si>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</si>
  <si>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</si>
  <si>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</si>
  <si>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</si>
  <si>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</si>
  <si>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</si>
  <si>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</si>
  <si>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</si>
  <si>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</si>
  <si>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</si>
  <si>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</si>
  <si>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</si>
  <si>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</si>
  <si>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</si>
  <si>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</si>
  <si>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</si>
  <si>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</si>
  <si>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</si>
  <si>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</si>
  <si>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</si>
  <si>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</si>
  <si>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</si>
  <si>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</si>
  <si>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</si>
  <si>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</si>
  <si>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</si>
  <si>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</si>
  <si>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</si>
  <si>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</si>
  <si>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</si>
  <si>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</si>
  <si>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</si>
  <si>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</si>
  <si>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</si>
  <si>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</si>
  <si>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</si>
  <si>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</si>
  <si>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</si>
  <si>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</si>
  <si>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</si>
  <si>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</si>
  <si>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</si>
  <si>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</si>
  <si>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</si>
  <si>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</si>
  <si>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</si>
  <si>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</si>
  <si>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</si>
  <si>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</si>
  <si>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</si>
  <si>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</si>
  <si>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</si>
  <si>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</si>
  <si>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</si>
  <si>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</si>
  <si>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</si>
  <si>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</si>
  <si>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</si>
  <si>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</si>
  <si>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</si>
  <si>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</si>
  <si>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</si>
  <si>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</si>
  <si>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</si>
  <si>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</si>
  <si>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</si>
  <si>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</si>
  <si>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</si>
  <si>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</si>
  <si>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</si>
  <si>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</si>
  <si>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</si>
  <si>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</si>
  <si>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</si>
  <si>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</si>
  <si>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</si>
  <si>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</si>
  <si>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</si>
  <si>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</si>
  <si>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</si>
  <si>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</si>
  <si>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</si>
  <si>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</si>
  <si>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</si>
  <si>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</si>
  <si>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</si>
  <si>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</si>
  <si>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</si>
  <si>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</si>
  <si>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</si>
  <si>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</si>
  <si>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</si>
  <si>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</si>
  <si>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</si>
  <si>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</si>
  <si>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</si>
  <si>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</si>
  <si>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</si>
  <si>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</si>
  <si>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</si>
  <si>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</si>
  <si>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</si>
  <si>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</si>
  <si>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</si>
  <si>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</si>
  <si>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</si>
  <si>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</si>
  <si>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</si>
  <si>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</si>
  <si>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</si>
  <si>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</si>
  <si>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</si>
  <si>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</si>
  <si>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</si>
  <si>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</si>
  <si>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</si>
  <si>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</si>
  <si>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</si>
  <si>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</si>
  <si>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</si>
  <si>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</si>
  <si>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</si>
  <si>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</si>
  <si>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</si>
  <si>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</si>
  <si>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</si>
  <si>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</si>
  <si>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</si>
  <si>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</si>
  <si>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</si>
  <si>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</si>
  <si>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</si>
  <si>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</si>
  <si>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</si>
  <si>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</si>
  <si>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</si>
  <si>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</si>
  <si>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</si>
  <si>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</si>
  <si>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</si>
  <si>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</si>
  <si>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</si>
  <si>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</si>
  <si>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</si>
  <si>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</si>
  <si>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</si>
  <si>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</si>
  <si>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</si>
  <si>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</si>
  <si>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</si>
  <si>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</si>
  <si>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 et contacter le service instructeur)</t>
    </r>
  </si>
  <si>
    <r>
      <t>Culture en place année n-2 (</t>
    </r>
    <r>
      <rPr>
        <sz val="10"/>
        <color theme="1"/>
        <rFont val="Calibri"/>
        <family val="2"/>
        <scheme val="minor"/>
      </rPr>
      <t>ou culture qui s'en rapproche le plus si elle n'est pas dans la liste, sauf cas extreme et contacter le service instructeur)</t>
    </r>
  </si>
  <si>
    <t>Culture en place année n-3  (ou culture qui s'en rapproche le plus si elle n'est pas dans la liste, sauf cas extreme et contacter le service instructeur)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</si>
  <si>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</si>
  <si>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</si>
  <si>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</si>
  <si>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</si>
  <si>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</si>
  <si>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</si>
  <si>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</si>
  <si>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</si>
  <si>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</si>
  <si>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</si>
  <si>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</si>
  <si>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</si>
  <si>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</si>
  <si>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</si>
  <si>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</si>
  <si>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</si>
  <si>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</si>
  <si>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</si>
  <si>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</si>
  <si>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</si>
  <si>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</si>
  <si>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</si>
  <si>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</si>
  <si>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</si>
  <si>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</si>
  <si>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</si>
  <si>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</si>
  <si>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</si>
  <si>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</si>
  <si>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</si>
  <si>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</si>
  <si>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</si>
  <si>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</si>
  <si>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</si>
  <si>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</si>
  <si>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</si>
  <si>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</si>
  <si>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</si>
  <si>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</si>
  <si>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</si>
  <si>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</si>
  <si>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</si>
  <si>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</si>
  <si>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</si>
  <si>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</si>
  <si>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</si>
  <si>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</si>
  <si>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</si>
  <si>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Samadet 40320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</si>
</sst>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5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34"/>
  <sheetViews>
    <sheetView showGridLines="0" zoomScale="60" zoomScaleNormal="60" workbookViewId="0">
      <selection activeCell="AD10" sqref="AD1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3" spans="2:16" ht="15" customHeight="1" x14ac:dyDescent="0.3">
      <c r="K3" s="89" t="s">
        <v>315</v>
      </c>
      <c r="L3" s="89"/>
      <c r="M3" s="89"/>
      <c r="N3" s="89"/>
      <c r="O3" s="89"/>
      <c r="P3" s="89"/>
    </row>
    <row r="4" spans="2:16" x14ac:dyDescent="0.3">
      <c r="K4" s="89"/>
      <c r="L4" s="89"/>
      <c r="M4" s="89"/>
      <c r="N4" s="89"/>
      <c r="O4" s="89"/>
      <c r="P4" s="89"/>
    </row>
    <row r="5" spans="2:16" x14ac:dyDescent="0.3">
      <c r="K5" s="89"/>
      <c r="L5" s="89"/>
      <c r="M5" s="89"/>
      <c r="N5" s="89"/>
      <c r="O5" s="89"/>
      <c r="P5" s="89"/>
    </row>
    <row r="7" spans="2:16" ht="15" customHeight="1" x14ac:dyDescent="0.3">
      <c r="B7" s="90" t="s">
        <v>314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</row>
    <row r="8" spans="2:16" ht="15" customHeight="1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</row>
    <row r="9" spans="2:16" ht="15" customHeight="1" x14ac:dyDescent="0.3"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</row>
    <row r="11" spans="2:16" ht="15" customHeight="1" x14ac:dyDescent="0.3">
      <c r="B11" s="91" t="s">
        <v>339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/>
    </row>
    <row r="12" spans="2:16" ht="15" customHeight="1" x14ac:dyDescent="0.3">
      <c r="B12" s="9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5"/>
    </row>
    <row r="13" spans="2:16" ht="15" customHeight="1" x14ac:dyDescent="0.3">
      <c r="B13" s="9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5"/>
    </row>
    <row r="14" spans="2:16" ht="15" customHeight="1" x14ac:dyDescent="0.3">
      <c r="B14" s="94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5"/>
    </row>
    <row r="15" spans="2:16" ht="15" customHeight="1" x14ac:dyDescent="0.3">
      <c r="B15" s="94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5"/>
    </row>
    <row r="16" spans="2:16" ht="15" customHeight="1" x14ac:dyDescent="0.3">
      <c r="B16" s="94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5"/>
    </row>
    <row r="17" spans="2:16" ht="15" customHeight="1" x14ac:dyDescent="0.3">
      <c r="B17" s="94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5"/>
    </row>
    <row r="18" spans="2:16" ht="15" customHeight="1" x14ac:dyDescent="0.3">
      <c r="B18" s="94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5"/>
    </row>
    <row r="19" spans="2:16" ht="15" customHeight="1" x14ac:dyDescent="0.3">
      <c r="B19" s="94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5"/>
    </row>
    <row r="20" spans="2:16" ht="15" customHeight="1" x14ac:dyDescent="0.3">
      <c r="B20" s="94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5"/>
    </row>
    <row r="21" spans="2:16" ht="15" customHeight="1" x14ac:dyDescent="0.3">
      <c r="B21" s="94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5"/>
    </row>
    <row r="22" spans="2:16" ht="15" customHeight="1" x14ac:dyDescent="0.3">
      <c r="B22" s="94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5"/>
    </row>
    <row r="23" spans="2:16" ht="15" customHeight="1" x14ac:dyDescent="0.3">
      <c r="B23" s="94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5"/>
    </row>
    <row r="24" spans="2:16" ht="15" customHeight="1" x14ac:dyDescent="0.3">
      <c r="B24" s="94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5"/>
    </row>
    <row r="25" spans="2:16" ht="15.75" customHeight="1" x14ac:dyDescent="0.3">
      <c r="B25" s="94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5"/>
    </row>
    <row r="26" spans="2:16" ht="15.75" customHeight="1" x14ac:dyDescent="0.3">
      <c r="B26" s="9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5"/>
    </row>
    <row r="27" spans="2:16" ht="15.75" customHeight="1" x14ac:dyDescent="0.3">
      <c r="B27" s="94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5"/>
    </row>
    <row r="28" spans="2:16" ht="15.75" customHeight="1" x14ac:dyDescent="0.3">
      <c r="B28" s="94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5"/>
    </row>
    <row r="29" spans="2:16" ht="15.75" customHeight="1" x14ac:dyDescent="0.3">
      <c r="B29" s="94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5"/>
    </row>
    <row r="30" spans="2:16" ht="15.75" customHeight="1" x14ac:dyDescent="0.3">
      <c r="B30" s="96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8"/>
    </row>
    <row r="32" spans="2:16" ht="22.5" customHeight="1" x14ac:dyDescent="0.3">
      <c r="B32" s="90" t="s">
        <v>344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</row>
    <row r="33" spans="2:16" x14ac:dyDescent="0.3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</row>
    <row r="34" spans="2:16" x14ac:dyDescent="0.3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</row>
  </sheetData>
  <sheetProtection algorithmName="SHA-512" hashValue="qm+6IVjLogf5Ob21++3ruLNAsfc+aJn33oy7o5OuCYUAV6n7v3xt26/XejU7MaI45i/P8sn+JQak9MuP4sF9pA==" saltValue="A9nCJ/ZWucxFTMOvaurqTA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6"/>
  <sheetViews>
    <sheetView workbookViewId="0">
      <selection activeCell="C16" sqref="C16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288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107</v>
      </c>
    </row>
    <row r="38" spans="6:6" x14ac:dyDescent="0.3">
      <c r="F38" t="s">
        <v>108</v>
      </c>
    </row>
    <row r="39" spans="6:6" x14ac:dyDescent="0.3">
      <c r="F39" t="s">
        <v>109</v>
      </c>
    </row>
    <row r="40" spans="6:6" x14ac:dyDescent="0.3">
      <c r="F40" t="s">
        <v>110</v>
      </c>
    </row>
    <row r="41" spans="6:6" x14ac:dyDescent="0.3">
      <c r="F41" t="s">
        <v>111</v>
      </c>
    </row>
    <row r="42" spans="6:6" x14ac:dyDescent="0.3">
      <c r="F42" t="s">
        <v>112</v>
      </c>
    </row>
    <row r="43" spans="6:6" x14ac:dyDescent="0.3">
      <c r="F43" t="s">
        <v>113</v>
      </c>
    </row>
    <row r="44" spans="6:6" x14ac:dyDescent="0.3">
      <c r="F44" t="s">
        <v>114</v>
      </c>
    </row>
    <row r="45" spans="6:6" x14ac:dyDescent="0.3">
      <c r="F45" t="s">
        <v>115</v>
      </c>
    </row>
    <row r="46" spans="6:6" x14ac:dyDescent="0.3">
      <c r="F46" t="s">
        <v>116</v>
      </c>
    </row>
    <row r="47" spans="6:6" x14ac:dyDescent="0.3">
      <c r="F47" t="s">
        <v>117</v>
      </c>
    </row>
    <row r="48" spans="6:6" x14ac:dyDescent="0.3">
      <c r="F48" t="s">
        <v>118</v>
      </c>
    </row>
    <row r="49" spans="6:6" x14ac:dyDescent="0.3">
      <c r="F49" t="s">
        <v>119</v>
      </c>
    </row>
    <row r="50" spans="6:6" x14ac:dyDescent="0.3">
      <c r="F50" t="s">
        <v>120</v>
      </c>
    </row>
    <row r="51" spans="6:6" x14ac:dyDescent="0.3">
      <c r="F51" t="s">
        <v>121</v>
      </c>
    </row>
    <row r="52" spans="6:6" x14ac:dyDescent="0.3">
      <c r="F52" t="s">
        <v>122</v>
      </c>
    </row>
    <row r="53" spans="6:6" x14ac:dyDescent="0.3">
      <c r="F53" t="s">
        <v>123</v>
      </c>
    </row>
    <row r="54" spans="6:6" x14ac:dyDescent="0.3">
      <c r="F54" t="s">
        <v>124</v>
      </c>
    </row>
    <row r="55" spans="6:6" x14ac:dyDescent="0.3">
      <c r="F55" t="s">
        <v>125</v>
      </c>
    </row>
    <row r="56" spans="6:6" x14ac:dyDescent="0.3">
      <c r="F56" t="s">
        <v>126</v>
      </c>
    </row>
  </sheetData>
  <sheetProtection algorithmName="SHA-512" hashValue="+mTtqRG/1vlNiOum2NtnxbebFeNZGJqpEtm1RvQOoJzvt9vXM0UU8rqoMzWVoz8+RRrfSw+4UiElrjUVaoIL8A==" saltValue="4zJG/q6c5uG2L0ZXsORxA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opLeftCell="A4" zoomScaleNormal="100" workbookViewId="0">
      <selection activeCell="D14" sqref="D14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2" t="s">
        <v>343</v>
      </c>
      <c r="B2" s="103"/>
      <c r="C2" s="31" t="s">
        <v>341</v>
      </c>
      <c r="D2"/>
      <c r="E2"/>
      <c r="F2"/>
      <c r="G2"/>
      <c r="H2"/>
      <c r="I2"/>
      <c r="J2"/>
      <c r="K2"/>
      <c r="AG2" s="2" t="s">
        <v>342</v>
      </c>
    </row>
    <row r="3" spans="1:52" x14ac:dyDescent="0.3">
      <c r="A3" s="2"/>
      <c r="AG3" s="2" t="s">
        <v>341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99" t="s">
        <v>335</v>
      </c>
      <c r="B5" s="100"/>
      <c r="C5" s="100"/>
      <c r="D5" s="100"/>
      <c r="E5" s="100"/>
      <c r="F5" s="100"/>
      <c r="G5" s="100"/>
      <c r="H5" s="100"/>
      <c r="I5" s="100"/>
      <c r="J5" s="100"/>
      <c r="K5" s="101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345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289</v>
      </c>
      <c r="B7" s="1" t="s">
        <v>346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2.1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2.1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313</v>
      </c>
      <c r="B9" s="1" t="s">
        <v>42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287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43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291</v>
      </c>
      <c r="B12" s="1">
        <v>500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6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292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0.6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295</v>
      </c>
      <c r="B17" s="1" t="s">
        <v>126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296</v>
      </c>
      <c r="B18" s="1" t="s">
        <v>106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297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v>0</v>
      </c>
      <c r="C20" s="23"/>
      <c r="D20" s="23"/>
      <c r="E20" s="23"/>
      <c r="F20" s="23"/>
      <c r="G20" s="23"/>
      <c r="H20" s="23"/>
      <c r="I20" s="23"/>
      <c r="J20" s="23"/>
      <c r="K20" s="23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v>2.1</v>
      </c>
      <c r="C21" s="23"/>
      <c r="D21" s="23"/>
      <c r="E21" s="23"/>
      <c r="F21" s="23"/>
      <c r="G21" s="23"/>
      <c r="H21" s="23"/>
      <c r="I21" s="23"/>
      <c r="J21" s="23"/>
      <c r="K21" s="23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99" t="s">
        <v>312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1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Kiwi - T-Barre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350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290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299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345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idden="1" x14ac:dyDescent="0.3">
      <c r="A34" s="7" t="s">
        <v>27</v>
      </c>
      <c r="B34" s="43" t="str">
        <f>CONCATENATE(Eligibilité_projet!B13," - ",Eligibilité_projet!B16)</f>
        <v>Hors climat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idden="1" x14ac:dyDescent="0.3">
      <c r="A35" s="7" t="s">
        <v>64</v>
      </c>
      <c r="B35" s="43" t="str">
        <f>CONCATENATE(Eligibilité_projet!B14," - ",Eligibilité_projet!B16,"-",Eligibilité_projet!B13)</f>
        <v>20 - Grandes cultures-Hors climat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306</v>
      </c>
      <c r="B36" s="44">
        <f>RECant_sol!C9</f>
        <v>6.7759999999999998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6.7759999999999998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307</v>
      </c>
      <c r="B37" s="45">
        <f>RECant_biom!C28</f>
        <v>86.13000000000001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86.13000000000001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227</v>
      </c>
      <c r="B38" s="45">
        <f t="shared" ref="B38:K38" si="3">IF(B36="","",B36+B37)</f>
        <v>92.906000000000006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92.906000000000006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9t7ntGpVmB9NIGC1D+1VmyDC8f1vIcXx0xLukEj01rzhPkE4ZtoOFWrjlK/8d2zPOiMFc9SnWJ53tY0FxLvRng==" saltValue="/0Mktu8q5wkcvnANKvdvjg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20:K23 B12:K12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BDD_REF'!$A$194:$A$203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LISTES'!$F$2:$F$57</xm:f>
          </x14:formula1>
          <xm:sqref>B18:K19 B17:K17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C7" sqref="C7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152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3.2699426487802667</v>
      </c>
      <c r="C5" s="15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D5" s="15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E5" s="15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F5" s="15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G5" s="15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H5" s="15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I5" s="15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J5" s="15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K5" s="15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L5" s="15">
        <f>SUM(B5:K5)</f>
        <v>3.2699426487802667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BDD_REF'!$A$194:$B$203,2,FALSE)/1000)</f>
        <v>0</v>
      </c>
      <c r="C6" s="15">
        <f>IF(Eligibilité_projet!C10="",0,VLOOKUP(Eligibilité_projet!C10,'(ne pas modifier) BDD_REF'!$A$194:$B$203,2,FALSE)/1000)</f>
        <v>0</v>
      </c>
      <c r="D6" s="15">
        <f>IF(Eligibilité_projet!D10="",0,VLOOKUP(Eligibilité_projet!D10,'(ne pas modifier) BDD_REF'!$A$194:$B$203,2,FALSE)/1000)</f>
        <v>0</v>
      </c>
      <c r="E6" s="15">
        <f>IF(Eligibilité_projet!E10="",0,VLOOKUP(Eligibilité_projet!E10,'(ne pas modifier) BDD_REF'!$A$194:$B$203,2,FALSE)/1000)</f>
        <v>0</v>
      </c>
      <c r="F6" s="15">
        <f>IF(Eligibilité_projet!F10="",0,VLOOKUP(Eligibilité_projet!F10,'(ne pas modifier) BDD_REF'!$A$194:$B$203,2,FALSE)/1000)</f>
        <v>0</v>
      </c>
      <c r="G6" s="15">
        <f>IF(Eligibilité_projet!G10="",0,VLOOKUP(Eligibilité_projet!G10,'(ne pas modifier) BDD_REF'!$A$194:$B$203,2,FALSE)/1000)</f>
        <v>0</v>
      </c>
      <c r="H6" s="15">
        <f>IF(Eligibilité_projet!H10="",0,VLOOKUP(Eligibilité_projet!H10,'(ne pas modifier) BDD_REF'!$A$194:$B$203,2,FALSE)/1000)</f>
        <v>0</v>
      </c>
      <c r="I6" s="15">
        <f>IF(Eligibilité_projet!I10="",0,VLOOKUP(Eligibilité_projet!I10,'(ne pas modifier) BDD_REF'!$A$194:$B$203,2,FALSE)/1000)</f>
        <v>0</v>
      </c>
      <c r="J6" s="15">
        <f>IF(Eligibilité_projet!J10="",0,VLOOKUP(Eligibilité_projet!J10,'(ne pas modifier) BDD_REF'!$A$194:$B$203,2,FALSE)/1000)</f>
        <v>0</v>
      </c>
      <c r="K6" s="15">
        <f>IF(Eligibilité_projet!K10="",0,VLOOKUP(Eligibilité_projet!K10,'(ne pas modifier) BDD_REF'!$A$194:$B$203,2,FALSE)/1000)</f>
        <v>0</v>
      </c>
      <c r="L6" s="15">
        <f>SUM(B6:K6)</f>
        <v>0</v>
      </c>
      <c r="M6" s="2"/>
      <c r="N6" s="2"/>
    </row>
    <row r="7" spans="1:14" x14ac:dyDescent="0.3">
      <c r="A7" s="3" t="s">
        <v>224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-34.334397812192805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-34.334397812192805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abSelected="1" zoomScale="70" zoomScaleNormal="70" workbookViewId="0">
      <selection activeCell="Q118" sqref="Q118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07" t="s">
        <v>340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</row>
    <row r="5" spans="1:15" customFormat="1" x14ac:dyDescent="0.3">
      <c r="A5" s="17"/>
      <c r="B5" s="3" t="s">
        <v>146</v>
      </c>
      <c r="C5" s="39">
        <f>IF(OR(Eligibilité_projet!B19="",Eligibilité_projet!B18="",Eligibilité_projet!B17=""),0,(VLOOKUP(Eligibilité_projet!B19,'(ne pas modifier) BDD_REF'!$A$137:$B$191,2,FALSE)+VLOOKUP(Eligibilité_projet!B18,'(ne pas modifier) BDD_REF'!$A$137:$B$191,2,FALSE)+VLOOKUP(Eligibilité_projet!B17,'(ne pas modifier) BDD_REF'!$A$137:$B$191,2,FALSE))/3/1000)</f>
        <v>3.2699426487802667</v>
      </c>
      <c r="D5" s="39">
        <f>IF(OR(Eligibilité_projet!C19="",Eligibilité_projet!C18="",Eligibilité_projet!C17=""),0,(VLOOKUP(Eligibilité_projet!C19,'(ne pas modifier) BDD_REF'!$A$137:$B$191,2,FALSE)+VLOOKUP(Eligibilité_projet!C18,'(ne pas modifier) BDD_REF'!$A$137:$B$191,2,FALSE)+VLOOKUP(Eligibilité_projet!C17,'(ne pas modifier) BDD_REF'!$A$137:$B$191,2,FALSE))/3/1000)</f>
        <v>0</v>
      </c>
      <c r="E5" s="39">
        <f>IF(OR(Eligibilité_projet!D19="",Eligibilité_projet!D18="",Eligibilité_projet!D17=""),0,(VLOOKUP(Eligibilité_projet!D19,'(ne pas modifier) BDD_REF'!$A$137:$B$191,2,FALSE)+VLOOKUP(Eligibilité_projet!D18,'(ne pas modifier) BDD_REF'!$A$137:$B$191,2,FALSE)+VLOOKUP(Eligibilité_projet!D17,'(ne pas modifier) BDD_REF'!$A$137:$B$191,2,FALSE))/3/1000)</f>
        <v>0</v>
      </c>
      <c r="F5" s="39">
        <f>IF(OR(Eligibilité_projet!E19="",Eligibilité_projet!E18="",Eligibilité_projet!E17=""),0,(VLOOKUP(Eligibilité_projet!E19,'(ne pas modifier) BDD_REF'!$A$137:$B$191,2,FALSE)+VLOOKUP(Eligibilité_projet!E18,'(ne pas modifier) BDD_REF'!$A$137:$B$191,2,FALSE)+VLOOKUP(Eligibilité_projet!E17,'(ne pas modifier) BDD_REF'!$A$137:$B$191,2,FALSE))/3/1000)</f>
        <v>0</v>
      </c>
      <c r="G5" s="39">
        <f>IF(OR(Eligibilité_projet!F19="",Eligibilité_projet!F18="",Eligibilité_projet!F17=""),0,(VLOOKUP(Eligibilité_projet!F19,'(ne pas modifier) BDD_REF'!$A$137:$B$191,2,FALSE)+VLOOKUP(Eligibilité_projet!F18,'(ne pas modifier) BDD_REF'!$A$137:$B$191,2,FALSE)+VLOOKUP(Eligibilité_projet!F17,'(ne pas modifier) BDD_REF'!$A$137:$B$191,2,FALSE))/3/1000)</f>
        <v>0</v>
      </c>
      <c r="H5" s="39">
        <f>IF(OR(Eligibilité_projet!G19="",Eligibilité_projet!G18="",Eligibilité_projet!G17=""),0,(VLOOKUP(Eligibilité_projet!G19,'(ne pas modifier) BDD_REF'!$A$137:$B$191,2,FALSE)+VLOOKUP(Eligibilité_projet!G18,'(ne pas modifier) BDD_REF'!$A$137:$B$191,2,FALSE)+VLOOKUP(Eligibilité_projet!G17,'(ne pas modifier) BDD_REF'!$A$137:$B$191,2,FALSE))/3/1000)</f>
        <v>0</v>
      </c>
      <c r="I5" s="39">
        <f>IF(OR(Eligibilité_projet!H19="",Eligibilité_projet!H18="",Eligibilité_projet!H17=""),0,(VLOOKUP(Eligibilité_projet!H19,'(ne pas modifier) BDD_REF'!$A$137:$B$191,2,FALSE)+VLOOKUP(Eligibilité_projet!H18,'(ne pas modifier) BDD_REF'!$A$137:$B$191,2,FALSE)+VLOOKUP(Eligibilité_projet!H17,'(ne pas modifier) BDD_REF'!$A$137:$B$191,2,FALSE))/3/1000)</f>
        <v>0</v>
      </c>
      <c r="J5" s="39">
        <f>IF(OR(Eligibilité_projet!I19="",Eligibilité_projet!I18="",Eligibilité_projet!I17=""),0,(VLOOKUP(Eligibilité_projet!I19,'(ne pas modifier) BDD_REF'!$A$137:$B$191,2,FALSE)+VLOOKUP(Eligibilité_projet!I18,'(ne pas modifier) BDD_REF'!$A$137:$B$191,2,FALSE)+VLOOKUP(Eligibilité_projet!I17,'(ne pas modifier) BDD_REF'!$A$137:$B$191,2,FALSE))/3/1000)</f>
        <v>0</v>
      </c>
      <c r="K5" s="39">
        <f>IF(OR(Eligibilité_projet!J19="",Eligibilité_projet!J18="",Eligibilité_projet!J17=""),0,(VLOOKUP(Eligibilité_projet!J19,'(ne pas modifier) BDD_REF'!$A$137:$B$191,2,FALSE)+VLOOKUP(Eligibilité_projet!J18,'(ne pas modifier) BDD_REF'!$A$137:$B$191,2,FALSE)+VLOOKUP(Eligibilité_projet!J17,'(ne pas modifier) BDD_REF'!$A$137:$B$191,2,FALSE))/3/1000)</f>
        <v>0</v>
      </c>
      <c r="L5" s="39">
        <f>IF(OR(Eligibilité_projet!K19="",Eligibilité_projet!K18="",Eligibilité_projet!K17=""),0,(VLOOKUP(Eligibilité_projet!K19,'(ne pas modifier) BDD_REF'!$A$137:$B$191,2,FALSE)+VLOOKUP(Eligibilité_projet!K18,'(ne pas modifier) BDD_REF'!$A$137:$B$191,2,FALSE)+VLOOKUP(Eligibilité_projet!K17,'(ne pas modifier) BDD_REF'!$A$137:$B$191,2,FALSE))/3/1000)</f>
        <v>0</v>
      </c>
      <c r="M5" s="39">
        <f>SUM(C5:L5)</f>
        <v>3.2699426487802667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147</v>
      </c>
      <c r="B7" s="7" t="s">
        <v>316</v>
      </c>
      <c r="C7" s="80">
        <v>100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100</v>
      </c>
    </row>
    <row r="8" spans="1:15" x14ac:dyDescent="0.3">
      <c r="B8" s="7" t="s">
        <v>317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318</v>
      </c>
      <c r="C9" s="80">
        <v>20</v>
      </c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20</v>
      </c>
    </row>
    <row r="10" spans="1:15" x14ac:dyDescent="0.3">
      <c r="B10" s="19" t="s">
        <v>332</v>
      </c>
      <c r="C10" s="39">
        <f>C7*'(ne pas modifier) BDD_REF'!$B$206 + (C8+C9)*'(ne pas modifier) BDD_REF'!$B$207</f>
        <v>1.7200000000000002</v>
      </c>
      <c r="D10" s="39">
        <f>D7*'(ne pas modifier) BDD_REF'!$B$206 + (D8+D9)*'(ne pas modifier) BDD_REF'!$B$207</f>
        <v>0</v>
      </c>
      <c r="E10" s="39">
        <f>E7*'(ne pas modifier) BDD_REF'!$B$206 + (E8+E9)*'(ne pas modifier) BDD_REF'!$B$207</f>
        <v>0</v>
      </c>
      <c r="F10" s="39">
        <f>F7*'(ne pas modifier) BDD_REF'!$B$206 + (F8+F9)*'(ne pas modifier) BDD_REF'!$B$207</f>
        <v>0</v>
      </c>
      <c r="G10" s="39">
        <f>G7*'(ne pas modifier) BDD_REF'!$B$206 + (G8+G9)*'(ne pas modifier) BDD_REF'!$B$207</f>
        <v>0</v>
      </c>
      <c r="H10" s="39">
        <f>H7*'(ne pas modifier) BDD_REF'!$B$206 + (H8+H9)*'(ne pas modifier) BDD_REF'!$B$207</f>
        <v>0</v>
      </c>
      <c r="I10" s="39">
        <f>I7*'(ne pas modifier) BDD_REF'!$B$206 + (I8+I9)*'(ne pas modifier) BDD_REF'!$B$207</f>
        <v>0</v>
      </c>
      <c r="J10" s="39">
        <f>J7*'(ne pas modifier) BDD_REF'!$B$206 + (J8+J9)*'(ne pas modifier) BDD_REF'!$B$207</f>
        <v>0</v>
      </c>
      <c r="K10" s="39">
        <f>K7*'(ne pas modifier) BDD_REF'!$B$206 + (K8+K9)*'(ne pas modifier) BDD_REF'!$B$207</f>
        <v>0</v>
      </c>
      <c r="L10" s="39">
        <f>L7*'(ne pas modifier) BDD_REF'!$B$206 + (L8+L9)*'(ne pas modifier) BDD_REF'!$B$207</f>
        <v>0</v>
      </c>
      <c r="M10" s="39">
        <f t="shared" si="0"/>
        <v>1.7200000000000002</v>
      </c>
    </row>
    <row r="11" spans="1:15" x14ac:dyDescent="0.3">
      <c r="B11" s="19" t="s">
        <v>333</v>
      </c>
      <c r="C11" s="39">
        <f>((C7*'(ne pas modifier) BDD_REF'!$B$219)+('RECeff + REIamont (2)'!C8+'RECeff + REIamont (2)'!C9)*'(ne pas modifier) BDD_REF'!$B$220)*'(ne pas modifier) BDD_REF'!$B$208</f>
        <v>0.152</v>
      </c>
      <c r="D11" s="39">
        <f>((D7*'(ne pas modifier) BDD_REF'!$B$219)+('RECeff + REIamont (2)'!D8+'RECeff + REIamont (2)'!D9)*'(ne pas modifier) BDD_REF'!$B$220)*'(ne pas modifier) BDD_REF'!$B$208</f>
        <v>0</v>
      </c>
      <c r="E11" s="39">
        <f>((E7*'(ne pas modifier) BDD_REF'!$B$219)+('RECeff + REIamont (2)'!E8+'RECeff + REIamont (2)'!E9)*'(ne pas modifier) BDD_REF'!$B$220)*'(ne pas modifier) BDD_REF'!$B$208</f>
        <v>0</v>
      </c>
      <c r="F11" s="39">
        <f>((F7*'(ne pas modifier) BDD_REF'!$B$219)+('RECeff + REIamont (2)'!F8+'RECeff + REIamont (2)'!F9)*'(ne pas modifier) BDD_REF'!$B$220)*'(ne pas modifier) BDD_REF'!$B$208</f>
        <v>0</v>
      </c>
      <c r="G11" s="39">
        <f>((G7*'(ne pas modifier) BDD_REF'!$B$219)+('RECeff + REIamont (2)'!G8+'RECeff + REIamont (2)'!G9)*'(ne pas modifier) BDD_REF'!$B$220)*'(ne pas modifier) BDD_REF'!$B$208</f>
        <v>0</v>
      </c>
      <c r="H11" s="39">
        <f>((H7*'(ne pas modifier) BDD_REF'!$B$219)+('RECeff + REIamont (2)'!H8+'RECeff + REIamont (2)'!H9)*'(ne pas modifier) BDD_REF'!$B$220)*'(ne pas modifier) BDD_REF'!$B$208</f>
        <v>0</v>
      </c>
      <c r="I11" s="39">
        <f>((I7*'(ne pas modifier) BDD_REF'!$B$219)+('RECeff + REIamont (2)'!I8+'RECeff + REIamont (2)'!I9)*'(ne pas modifier) BDD_REF'!$B$220)*'(ne pas modifier) BDD_REF'!$B$208</f>
        <v>0</v>
      </c>
      <c r="J11" s="39">
        <f>((J7*'(ne pas modifier) BDD_REF'!$B$219)+('RECeff + REIamont (2)'!J8+'RECeff + REIamont (2)'!J9)*'(ne pas modifier) BDD_REF'!$B$220)*'(ne pas modifier) BDD_REF'!$B$208</f>
        <v>0</v>
      </c>
      <c r="K11" s="39">
        <f>((K7*'(ne pas modifier) BDD_REF'!$B$219)+('RECeff + REIamont (2)'!K8+'RECeff + REIamont (2)'!K9)*'(ne pas modifier) BDD_REF'!$B$220)*'(ne pas modifier) BDD_REF'!$B$208</f>
        <v>0</v>
      </c>
      <c r="L11" s="39">
        <f>((L7*'(ne pas modifier) BDD_REF'!$B$219)+('RECeff + REIamont (2)'!L8+'RECeff + REIamont (2)'!L9)*'(ne pas modifier) BDD_REF'!$B$220)*'(ne pas modifier) BDD_REF'!$B$208</f>
        <v>0</v>
      </c>
      <c r="M11" s="39">
        <f t="shared" si="0"/>
        <v>0.152</v>
      </c>
    </row>
    <row r="12" spans="1:15" x14ac:dyDescent="0.3">
      <c r="B12" s="19" t="s">
        <v>334</v>
      </c>
      <c r="C12" s="39">
        <f>(C7+C8+C9)*'(ne pas modifier) BDD_REF'!$B$221*'(ne pas modifier) BDD_REF'!$B$209</f>
        <v>0.31679999999999997</v>
      </c>
      <c r="D12" s="39">
        <f>(D7+D8+D9)*'(ne pas modifier) BDD_REF'!$B$221*'(ne pas modifier) BDD_REF'!$B$209</f>
        <v>0</v>
      </c>
      <c r="E12" s="39">
        <f>(E7+E8+E9)*'(ne pas modifier) BDD_REF'!$B$221*'(ne pas modifier) BDD_REF'!$B$209</f>
        <v>0</v>
      </c>
      <c r="F12" s="39">
        <f>(F7+F8+F9)*'(ne pas modifier) BDD_REF'!$B$221*'(ne pas modifier) BDD_REF'!$B$209</f>
        <v>0</v>
      </c>
      <c r="G12" s="39">
        <f>(G7+G8+G9)*'(ne pas modifier) BDD_REF'!$B$221*'(ne pas modifier) BDD_REF'!$B$209</f>
        <v>0</v>
      </c>
      <c r="H12" s="39">
        <f>(H7+H8+H9)*'(ne pas modifier) BDD_REF'!$B$221*'(ne pas modifier) BDD_REF'!$B$209</f>
        <v>0</v>
      </c>
      <c r="I12" s="39">
        <f>(I7+I8+I9)*'(ne pas modifier) BDD_REF'!$B$221*'(ne pas modifier) BDD_REF'!$B$209</f>
        <v>0</v>
      </c>
      <c r="J12" s="39">
        <f>(J7+J8+J9)*'(ne pas modifier) BDD_REF'!$B$221*'(ne pas modifier) BDD_REF'!$B$209</f>
        <v>0</v>
      </c>
      <c r="K12" s="39">
        <f>(K7+K8+K9)*'(ne pas modifier) BDD_REF'!$B$221*'(ne pas modifier) BDD_REF'!$B$209</f>
        <v>0</v>
      </c>
      <c r="L12" s="39">
        <f>(L7+L8+L9)*'(ne pas modifier) BDD_REF'!$B$221*'(ne pas modifier) BDD_REF'!$B$209</f>
        <v>0</v>
      </c>
      <c r="M12" s="39">
        <f t="shared" si="0"/>
        <v>0.31679999999999997</v>
      </c>
    </row>
    <row r="13" spans="1:15" x14ac:dyDescent="0.3">
      <c r="B13" s="7" t="s">
        <v>319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320</v>
      </c>
      <c r="C14" s="80">
        <v>100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100</v>
      </c>
    </row>
    <row r="15" spans="1:15" x14ac:dyDescent="0.3">
      <c r="B15" s="7" t="s">
        <v>321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0</v>
      </c>
    </row>
    <row r="16" spans="1:15" x14ac:dyDescent="0.3">
      <c r="B16" s="7" t="s">
        <v>322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323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324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174</v>
      </c>
      <c r="C19" s="39">
        <f>(C13*'(ne pas modifier) BDD_REF'!$C$224+'RECeff + REIamont (2)'!C14*'(ne pas modifier) BDD_REF'!$C$225+'RECeff + REIamont (2)'!C15*'(ne pas modifier) BDD_REF'!$C$226+'RECeff + REIamont (2)'!C16*'(ne pas modifier) BDD_REF'!$C$227+'RECeff + REIamont (2)'!C17*'(ne pas modifier) BDD_REF'!$C$228+'RECeff + REIamont (2)'!C18*'(ne pas modifier) BDD_REF'!$C$229)/1000</f>
        <v>0.30709999999999998</v>
      </c>
      <c r="D19" s="39">
        <f>(D13*'(ne pas modifier) BDD_REF'!$C$224+'RECeff + REIamont (2)'!D14*'(ne pas modifier) BDD_REF'!$C$225+'RECeff + REIamont (2)'!D15*'(ne pas modifier) BDD_REF'!$C$226+'RECeff + REIamont (2)'!D16*'(ne pas modifier) BDD_REF'!$C$227+'RECeff + REIamont (2)'!D17*'(ne pas modifier) BDD_REF'!$C$228+'RECeff + REIamont (2)'!D18*'(ne pas modifier) BDD_REF'!$C$229)/1000</f>
        <v>0</v>
      </c>
      <c r="E19" s="39">
        <f>(E13*'(ne pas modifier) BDD_REF'!$C$224+'RECeff + REIamont (2)'!E14*'(ne pas modifier) BDD_REF'!$C$225+'RECeff + REIamont (2)'!E15*'(ne pas modifier) BDD_REF'!$C$226+'RECeff + REIamont (2)'!E16*'(ne pas modifier) BDD_REF'!$C$227+'RECeff + REIamont (2)'!E17*'(ne pas modifier) BDD_REF'!$C$228+'RECeff + REIamont (2)'!E18*'(ne pas modifier) BDD_REF'!$C$229)/1000</f>
        <v>0</v>
      </c>
      <c r="F19" s="39">
        <f>(F13*'(ne pas modifier) BDD_REF'!$C$224+'RECeff + REIamont (2)'!F14*'(ne pas modifier) BDD_REF'!$C$225+'RECeff + REIamont (2)'!F15*'(ne pas modifier) BDD_REF'!$C$226+'RECeff + REIamont (2)'!F16*'(ne pas modifier) BDD_REF'!$C$227+'RECeff + REIamont (2)'!F17*'(ne pas modifier) BDD_REF'!$C$228+'RECeff + REIamont (2)'!F18*'(ne pas modifier) BDD_REF'!$C$229)/1000</f>
        <v>0</v>
      </c>
      <c r="G19" s="39">
        <f>(G13*'(ne pas modifier) BDD_REF'!$C$224+'RECeff + REIamont (2)'!G14*'(ne pas modifier) BDD_REF'!$C$225+'RECeff + REIamont (2)'!G15*'(ne pas modifier) BDD_REF'!$C$226+'RECeff + REIamont (2)'!G16*'(ne pas modifier) BDD_REF'!$C$227+'RECeff + REIamont (2)'!G17*'(ne pas modifier) BDD_REF'!$C$228+'RECeff + REIamont (2)'!G18*'(ne pas modifier) BDD_REF'!$C$229)/1000</f>
        <v>0</v>
      </c>
      <c r="H19" s="39">
        <f>(H13*'(ne pas modifier) BDD_REF'!$C$224+'RECeff + REIamont (2)'!H14*'(ne pas modifier) BDD_REF'!$C$225+'RECeff + REIamont (2)'!H15*'(ne pas modifier) BDD_REF'!$C$226+'RECeff + REIamont (2)'!H16*'(ne pas modifier) BDD_REF'!$C$227+'RECeff + REIamont (2)'!H17*'(ne pas modifier) BDD_REF'!$C$228+'RECeff + REIamont (2)'!H18*'(ne pas modifier) BDD_REF'!$C$229)/1000</f>
        <v>0</v>
      </c>
      <c r="I19" s="39">
        <f>(I13*'(ne pas modifier) BDD_REF'!$C$224+'RECeff + REIamont (2)'!I14*'(ne pas modifier) BDD_REF'!$C$225+'RECeff + REIamont (2)'!I15*'(ne pas modifier) BDD_REF'!$C$226+'RECeff + REIamont (2)'!I16*'(ne pas modifier) BDD_REF'!$C$227+'RECeff + REIamont (2)'!I17*'(ne pas modifier) BDD_REF'!$C$228+'RECeff + REIamont (2)'!I18*'(ne pas modifier) BDD_REF'!$C$229)/1000</f>
        <v>0</v>
      </c>
      <c r="J19" s="39">
        <f>(J13*'(ne pas modifier) BDD_REF'!$C$224+'RECeff + REIamont (2)'!J14*'(ne pas modifier) BDD_REF'!$C$225+'RECeff + REIamont (2)'!J15*'(ne pas modifier) BDD_REF'!$C$226+'RECeff + REIamont (2)'!J16*'(ne pas modifier) BDD_REF'!$C$227+'RECeff + REIamont (2)'!J17*'(ne pas modifier) BDD_REF'!$C$228+'RECeff + REIamont (2)'!J18*'(ne pas modifier) BDD_REF'!$C$229)/1000</f>
        <v>0</v>
      </c>
      <c r="K19" s="39">
        <f>(K13*'(ne pas modifier) BDD_REF'!$C$224+'RECeff + REIamont (2)'!K14*'(ne pas modifier) BDD_REF'!$C$225+'RECeff + REIamont (2)'!K15*'(ne pas modifier) BDD_REF'!$C$226+'RECeff + REIamont (2)'!K16*'(ne pas modifier) BDD_REF'!$C$227+'RECeff + REIamont (2)'!K17*'(ne pas modifier) BDD_REF'!$C$228+'RECeff + REIamont (2)'!K18*'(ne pas modifier) BDD_REF'!$C$229)/1000</f>
        <v>0</v>
      </c>
      <c r="L19" s="39">
        <f>(L13*'(ne pas modifier) BDD_REF'!$C$224+'RECeff + REIamont (2)'!L14*'(ne pas modifier) BDD_REF'!$C$225+'RECeff + REIamont (2)'!L15*'(ne pas modifier) BDD_REF'!$C$226+'RECeff + REIamont (2)'!L16*'(ne pas modifier) BDD_REF'!$C$227+'RECeff + REIamont (2)'!L17*'(ne pas modifier) BDD_REF'!$C$228+'RECeff + REIamont (2)'!L18*'(ne pas modifier) BDD_REF'!$C$229)/1000</f>
        <v>0</v>
      </c>
      <c r="M19" s="39">
        <f t="shared" si="0"/>
        <v>0.30709999999999998</v>
      </c>
    </row>
    <row r="20" spans="1:108" x14ac:dyDescent="0.3">
      <c r="B20" s="7" t="s">
        <v>325</v>
      </c>
      <c r="C20" s="80">
        <v>190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190</v>
      </c>
    </row>
    <row r="21" spans="1:108" x14ac:dyDescent="0.3">
      <c r="B21" s="3" t="s">
        <v>185</v>
      </c>
      <c r="C21" s="39">
        <f>(C20*'(ne pas modifier) BDD_REF'!$B$210)/1000</f>
        <v>1.0829999999999999E-2</v>
      </c>
      <c r="D21" s="39">
        <f>(D20*'(ne pas modifier) BDD_REF'!$B$210)/1000</f>
        <v>0</v>
      </c>
      <c r="E21" s="39">
        <f>(E20*'(ne pas modifier) BDD_REF'!$B$210)/1000</f>
        <v>0</v>
      </c>
      <c r="F21" s="39">
        <f>(F20*'(ne pas modifier) BDD_REF'!$B$210)/1000</f>
        <v>0</v>
      </c>
      <c r="G21" s="39">
        <f>(G20*'(ne pas modifier) BDD_REF'!$B$210)/1000</f>
        <v>0</v>
      </c>
      <c r="H21" s="39">
        <f>(H20*'(ne pas modifier) BDD_REF'!$B$210)/1000</f>
        <v>0</v>
      </c>
      <c r="I21" s="39">
        <f>(I20*'(ne pas modifier) BDD_REF'!$B$210)/1000</f>
        <v>0</v>
      </c>
      <c r="J21" s="39">
        <f>(J20*'(ne pas modifier) BDD_REF'!$B$210)/1000</f>
        <v>0</v>
      </c>
      <c r="K21" s="39">
        <f>(K20*'(ne pas modifier) BDD_REF'!$B$210)/1000</f>
        <v>0</v>
      </c>
      <c r="L21" s="39">
        <f>(L20*'(ne pas modifier) BDD_REF'!$B$210)/1000</f>
        <v>0</v>
      </c>
      <c r="M21" s="39">
        <f t="shared" si="0"/>
        <v>1.0829999999999999E-2</v>
      </c>
    </row>
    <row r="22" spans="1:108" s="16" customFormat="1" x14ac:dyDescent="0.3">
      <c r="A22" s="18"/>
      <c r="B22" s="19" t="s">
        <v>186</v>
      </c>
      <c r="C22" s="81">
        <f>C19+C21</f>
        <v>0.31792999999999999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0.31792999999999999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326</v>
      </c>
      <c r="C23" s="80">
        <v>75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75</v>
      </c>
    </row>
    <row r="24" spans="1:108" x14ac:dyDescent="0.3">
      <c r="B24" s="7" t="s">
        <v>327</v>
      </c>
      <c r="C24" s="80">
        <v>50</v>
      </c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50</v>
      </c>
    </row>
    <row r="25" spans="1:108" x14ac:dyDescent="0.3">
      <c r="B25" s="3" t="s">
        <v>293</v>
      </c>
      <c r="C25" s="39">
        <f>(C7*'(ne pas modifier) BDD_REF'!$B$211+'RECeff + REIamont (2)'!C23*'(ne pas modifier) BDD_REF'!$B$212+'RECeff + REIamont (2)'!C24*'(ne pas modifier) BDD_REF'!$B$213)/1000</f>
        <v>0.59524999999999995</v>
      </c>
      <c r="D25" s="39">
        <f>(D7*'(ne pas modifier) BDD_REF'!$B$211+'RECeff + REIamont (2)'!D23*'(ne pas modifier) BDD_REF'!$B$212+'RECeff + REIamont (2)'!D24*'(ne pas modifier) BDD_REF'!$B$213)/1000</f>
        <v>0</v>
      </c>
      <c r="E25" s="39">
        <f>(E7*'(ne pas modifier) BDD_REF'!$B$211+'RECeff + REIamont (2)'!E23*'(ne pas modifier) BDD_REF'!$B$212+'RECeff + REIamont (2)'!E24*'(ne pas modifier) BDD_REF'!$B$213)/1000</f>
        <v>0</v>
      </c>
      <c r="F25" s="39">
        <f>(F7*'(ne pas modifier) BDD_REF'!$B$211+'RECeff + REIamont (2)'!F23*'(ne pas modifier) BDD_REF'!$B$212+'RECeff + REIamont (2)'!F24*'(ne pas modifier) BDD_REF'!$B$213)/1000</f>
        <v>0</v>
      </c>
      <c r="G25" s="39">
        <f>(G7*'(ne pas modifier) BDD_REF'!$B$211+'RECeff + REIamont (2)'!G23*'(ne pas modifier) BDD_REF'!$B$212+'RECeff + REIamont (2)'!G24*'(ne pas modifier) BDD_REF'!$B$213)/1000</f>
        <v>0</v>
      </c>
      <c r="H25" s="39">
        <f>(H7*'(ne pas modifier) BDD_REF'!$B$211+'RECeff + REIamont (2)'!H23*'(ne pas modifier) BDD_REF'!$B$212+'RECeff + REIamont (2)'!H24*'(ne pas modifier) BDD_REF'!$B$213)/1000</f>
        <v>0</v>
      </c>
      <c r="I25" s="39">
        <f>(I7*'(ne pas modifier) BDD_REF'!$B$211+'RECeff + REIamont (2)'!I23*'(ne pas modifier) BDD_REF'!$B$212+'RECeff + REIamont (2)'!I24*'(ne pas modifier) BDD_REF'!$B$213)/1000</f>
        <v>0</v>
      </c>
      <c r="J25" s="39">
        <f>(J7*'(ne pas modifier) BDD_REF'!$B$211+'RECeff + REIamont (2)'!J23*'(ne pas modifier) BDD_REF'!$B$212+'RECeff + REIamont (2)'!J24*'(ne pas modifier) BDD_REF'!$B$213)/1000</f>
        <v>0</v>
      </c>
      <c r="K25" s="39">
        <f>(K7*'(ne pas modifier) BDD_REF'!$B$211+'RECeff + REIamont (2)'!K23*'(ne pas modifier) BDD_REF'!$B$212+'RECeff + REIamont (2)'!K24*'(ne pas modifier) BDD_REF'!$B$213)/1000</f>
        <v>0</v>
      </c>
      <c r="L25" s="39">
        <f>(L7*'(ne pas modifier) BDD_REF'!$B$211+'RECeff + REIamont (2)'!L23*'(ne pas modifier) BDD_REF'!$B$212+'RECeff + REIamont (2)'!L24*'(ne pas modifier) BDD_REF'!$B$213)/1000</f>
        <v>0</v>
      </c>
      <c r="M25" s="39">
        <f t="shared" si="0"/>
        <v>0.59524999999999995</v>
      </c>
    </row>
    <row r="26" spans="1:108" hidden="1" x14ac:dyDescent="0.3">
      <c r="B26" s="3" t="s">
        <v>176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294</v>
      </c>
      <c r="B27" s="7" t="s">
        <v>328</v>
      </c>
      <c r="C27" s="80">
        <v>0.5</v>
      </c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0.5</v>
      </c>
    </row>
    <row r="28" spans="1:108" x14ac:dyDescent="0.3">
      <c r="B28" s="7" t="s">
        <v>329</v>
      </c>
      <c r="C28" s="80">
        <v>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</v>
      </c>
    </row>
    <row r="29" spans="1:108" x14ac:dyDescent="0.3">
      <c r="B29" s="7" t="s">
        <v>330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331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298</v>
      </c>
      <c r="C31" s="39">
        <f>(C27*'(ne pas modifier) BDD_REF'!$B$214+'RECeff + REIamont (2)'!C28*'(ne pas modifier) BDD_REF'!$B$215+'RECeff + REIamont (2)'!C29*'(ne pas modifier) BDD_REF'!$B$216+'RECeff + REIamont (2)'!C30*'(ne pas modifier) BDD_REF'!$B$217)/1000</f>
        <v>1.19895E-2</v>
      </c>
      <c r="D31" s="39">
        <f>(D27*'(ne pas modifier) BDD_REF'!$B$214+'RECeff + REIamont (2)'!D28*'(ne pas modifier) BDD_REF'!$B$215+'RECeff + REIamont (2)'!D29*'(ne pas modifier) BDD_REF'!$B$216+'RECeff + REIamont (2)'!D30*'(ne pas modifier) BDD_REF'!$B$217)/1000</f>
        <v>0</v>
      </c>
      <c r="E31" s="39">
        <f>(E27*'(ne pas modifier) BDD_REF'!$B$214+'RECeff + REIamont (2)'!E28*'(ne pas modifier) BDD_REF'!$B$215+'RECeff + REIamont (2)'!E29*'(ne pas modifier) BDD_REF'!$B$216+'RECeff + REIamont (2)'!E30*'(ne pas modifier) BDD_REF'!$B$217)/1000</f>
        <v>0</v>
      </c>
      <c r="F31" s="39">
        <f>(F27*'(ne pas modifier) BDD_REF'!$B$214+'RECeff + REIamont (2)'!F28*'(ne pas modifier) BDD_REF'!$B$215+'RECeff + REIamont (2)'!F29*'(ne pas modifier) BDD_REF'!$B$216+'RECeff + REIamont (2)'!F30*'(ne pas modifier) BDD_REF'!$B$217)/1000</f>
        <v>0</v>
      </c>
      <c r="G31" s="39">
        <f>(G27*'(ne pas modifier) BDD_REF'!$B$214+'RECeff + REIamont (2)'!G28*'(ne pas modifier) BDD_REF'!$B$215+'RECeff + REIamont (2)'!G29*'(ne pas modifier) BDD_REF'!$B$216+'RECeff + REIamont (2)'!G30*'(ne pas modifier) BDD_REF'!$B$217)/1000</f>
        <v>0</v>
      </c>
      <c r="H31" s="39">
        <f>(H27*'(ne pas modifier) BDD_REF'!$B$214+'RECeff + REIamont (2)'!H28*'(ne pas modifier) BDD_REF'!$B$215+'RECeff + REIamont (2)'!H29*'(ne pas modifier) BDD_REF'!$B$216+'RECeff + REIamont (2)'!H30*'(ne pas modifier) BDD_REF'!$B$217)/1000</f>
        <v>0</v>
      </c>
      <c r="I31" s="39">
        <f>(I27*'(ne pas modifier) BDD_REF'!$B$214+'RECeff + REIamont (2)'!I28*'(ne pas modifier) BDD_REF'!$B$215+'RECeff + REIamont (2)'!I29*'(ne pas modifier) BDD_REF'!$B$216+'RECeff + REIamont (2)'!I30*'(ne pas modifier) BDD_REF'!$B$217)/1000</f>
        <v>0</v>
      </c>
      <c r="J31" s="39">
        <f>(J27*'(ne pas modifier) BDD_REF'!$B$214+'RECeff + REIamont (2)'!J28*'(ne pas modifier) BDD_REF'!$B$215+'RECeff + REIamont (2)'!J29*'(ne pas modifier) BDD_REF'!$B$216+'RECeff + REIamont (2)'!J30*'(ne pas modifier) BDD_REF'!$B$217)/1000</f>
        <v>0</v>
      </c>
      <c r="K31" s="39">
        <f>(K27*'(ne pas modifier) BDD_REF'!$B$214+'RECeff + REIamont (2)'!K28*'(ne pas modifier) BDD_REF'!$B$215+'RECeff + REIamont (2)'!K29*'(ne pas modifier) BDD_REF'!$B$216+'RECeff + REIamont (2)'!K30*'(ne pas modifier) BDD_REF'!$B$217)/1000</f>
        <v>0</v>
      </c>
      <c r="L31" s="39">
        <f>(L27*'(ne pas modifier) BDD_REF'!$B$214+'RECeff + REIamont (2)'!L28*'(ne pas modifier) BDD_REF'!$B$215+'RECeff + REIamont (2)'!L29*'(ne pas modifier) BDD_REF'!$B$216+'RECeff + REIamont (2)'!L30*'(ne pas modifier) BDD_REF'!$B$217)/1000</f>
        <v>0</v>
      </c>
      <c r="M31" s="39">
        <f t="shared" si="0"/>
        <v>1.19895E-2</v>
      </c>
    </row>
    <row r="32" spans="1:108" s="16" customFormat="1" x14ac:dyDescent="0.3">
      <c r="A32" s="18"/>
      <c r="B32" s="19" t="s">
        <v>187</v>
      </c>
      <c r="C32" s="81">
        <f>C25+C26+C31</f>
        <v>0.60723949999999993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0.60723949999999993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145</v>
      </c>
      <c r="C33" s="20">
        <f>((C10+C11+C12)/1000*44/28*'(ne pas modifier) BDD_REF'!$B$231)+'RECeff + REIamont (2)'!C22+'RECeff + REIamont (2)'!C32</f>
        <v>1.8366483571428571</v>
      </c>
      <c r="D33" s="20">
        <f>((D10+D11+D12)/1000*44/28*'(ne pas modifier) BDD_REF'!$B$231)+'RECeff + REIamont (2)'!D22+'RECeff + REIamont (2)'!D32</f>
        <v>0</v>
      </c>
      <c r="E33" s="20">
        <f>((E10+E11+E12)/1000*44/28*'(ne pas modifier) BDD_REF'!$B$231)+'RECeff + REIamont (2)'!E22+'RECeff + REIamont (2)'!E32</f>
        <v>0</v>
      </c>
      <c r="F33" s="20">
        <f>((F10+F11+F12)/1000*44/28*'(ne pas modifier) BDD_REF'!$B$231)+'RECeff + REIamont (2)'!F22+'RECeff + REIamont (2)'!F32</f>
        <v>0</v>
      </c>
      <c r="G33" s="20">
        <f>((G10+G11+G12)/1000*44/28*'(ne pas modifier) BDD_REF'!$B$231)+'RECeff + REIamont (2)'!G22+'RECeff + REIamont (2)'!G32</f>
        <v>0</v>
      </c>
      <c r="H33" s="20">
        <f>((H10+H11+H12)/1000*44/28*'(ne pas modifier) BDD_REF'!$B$231)+'RECeff + REIamont (2)'!H22+'RECeff + REIamont (2)'!H32</f>
        <v>0</v>
      </c>
      <c r="I33" s="20">
        <f>((I10+I11+I12)/1000*44/28*'(ne pas modifier) BDD_REF'!$B$231)+'RECeff + REIamont (2)'!I22+'RECeff + REIamont (2)'!I32</f>
        <v>0</v>
      </c>
      <c r="J33" s="20">
        <f>((J10+J11+J12)/1000*44/28*'(ne pas modifier) BDD_REF'!$B$231)+'RECeff + REIamont (2)'!J22+'RECeff + REIamont (2)'!J32</f>
        <v>0</v>
      </c>
      <c r="K33" s="20">
        <f>((K10+K11+K12)/1000*44/28*'(ne pas modifier) BDD_REF'!$B$231)+'RECeff + REIamont (2)'!K22+'RECeff + REIamont (2)'!K32</f>
        <v>0</v>
      </c>
      <c r="L33" s="20">
        <f>((L10+L11+L12)/1000*44/28*'(ne pas modifier) BDD_REF'!$B$231)+'RECeff + REIamont (2)'!L22+'RECeff + REIamont (2)'!L32</f>
        <v>0</v>
      </c>
      <c r="M33" s="20">
        <f t="shared" si="0"/>
        <v>1.8366483571428571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148</v>
      </c>
      <c r="B34" s="7" t="s">
        <v>316</v>
      </c>
      <c r="C34" s="80">
        <v>100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100</v>
      </c>
    </row>
    <row r="35" spans="1:108" x14ac:dyDescent="0.3">
      <c r="B35" s="7" t="s">
        <v>317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318</v>
      </c>
      <c r="C36" s="80">
        <v>20</v>
      </c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20</v>
      </c>
    </row>
    <row r="37" spans="1:108" ht="15.75" customHeight="1" x14ac:dyDescent="0.3">
      <c r="B37" s="19" t="s">
        <v>332</v>
      </c>
      <c r="C37" s="39">
        <f>C34*'(ne pas modifier) BDD_REF'!$B$206 + (C35+C36)*'(ne pas modifier) BDD_REF'!$B$207</f>
        <v>1.7200000000000002</v>
      </c>
      <c r="D37" s="39">
        <f>D34*'(ne pas modifier) BDD_REF'!$B$206 + (D35+D36)*'(ne pas modifier) BDD_REF'!$B$207</f>
        <v>0</v>
      </c>
      <c r="E37" s="39">
        <f>E34*'(ne pas modifier) BDD_REF'!$B$206 + (E35+E36)*'(ne pas modifier) BDD_REF'!$B$207</f>
        <v>0</v>
      </c>
      <c r="F37" s="39">
        <f>F34*'(ne pas modifier) BDD_REF'!$B$206 + (F35+F36)*'(ne pas modifier) BDD_REF'!$B$207</f>
        <v>0</v>
      </c>
      <c r="G37" s="39">
        <f>G34*'(ne pas modifier) BDD_REF'!$B$206 + (G35+G36)*'(ne pas modifier) BDD_REF'!$B$207</f>
        <v>0</v>
      </c>
      <c r="H37" s="39">
        <f>H34*'(ne pas modifier) BDD_REF'!$B$206 + (H35+H36)*'(ne pas modifier) BDD_REF'!$B$207</f>
        <v>0</v>
      </c>
      <c r="I37" s="39">
        <f>I34*'(ne pas modifier) BDD_REF'!$B$206 + (I35+I36)*'(ne pas modifier) BDD_REF'!$B$207</f>
        <v>0</v>
      </c>
      <c r="J37" s="39">
        <f>J34*'(ne pas modifier) BDD_REF'!$B$206 + (J35+J36)*'(ne pas modifier) BDD_REF'!$B$207</f>
        <v>0</v>
      </c>
      <c r="K37" s="39">
        <f>K34*'(ne pas modifier) BDD_REF'!$B$206 + (K35+K36)*'(ne pas modifier) BDD_REF'!$B$207</f>
        <v>0</v>
      </c>
      <c r="L37" s="39">
        <f>L34*'(ne pas modifier) BDD_REF'!$B$206 + (L35+L36)*'(ne pas modifier) BDD_REF'!$B$207</f>
        <v>0</v>
      </c>
      <c r="M37" s="39">
        <f t="shared" si="0"/>
        <v>1.7200000000000002</v>
      </c>
    </row>
    <row r="38" spans="1:108" x14ac:dyDescent="0.3">
      <c r="B38" s="19" t="s">
        <v>333</v>
      </c>
      <c r="C38" s="39">
        <f>((C34*'(ne pas modifier) BDD_REF'!$B$219)+('RECeff + REIamont (2)'!C35+'RECeff + REIamont (2)'!C36)*'(ne pas modifier) BDD_REF'!$B$220)*'(ne pas modifier) BDD_REF'!$B$208</f>
        <v>0.152</v>
      </c>
      <c r="D38" s="39">
        <f>((D34*'(ne pas modifier) BDD_REF'!$B$219)+('RECeff + REIamont (2)'!D35+'RECeff + REIamont (2)'!D36)*'(ne pas modifier) BDD_REF'!$B$220)*'(ne pas modifier) BDD_REF'!$B$208</f>
        <v>0</v>
      </c>
      <c r="E38" s="39">
        <f>((E34*'(ne pas modifier) BDD_REF'!$B$219)+('RECeff + REIamont (2)'!E35+'RECeff + REIamont (2)'!E36)*'(ne pas modifier) BDD_REF'!$B$220)*'(ne pas modifier) BDD_REF'!$B$208</f>
        <v>0</v>
      </c>
      <c r="F38" s="39">
        <f>((F34*'(ne pas modifier) BDD_REF'!$B$219)+('RECeff + REIamont (2)'!F35+'RECeff + REIamont (2)'!F36)*'(ne pas modifier) BDD_REF'!$B$220)*'(ne pas modifier) BDD_REF'!$B$208</f>
        <v>0</v>
      </c>
      <c r="G38" s="39">
        <f>((G34*'(ne pas modifier) BDD_REF'!$B$219)+('RECeff + REIamont (2)'!G35+'RECeff + REIamont (2)'!G36)*'(ne pas modifier) BDD_REF'!$B$220)*'(ne pas modifier) BDD_REF'!$B$208</f>
        <v>0</v>
      </c>
      <c r="H38" s="39">
        <f>((H34*'(ne pas modifier) BDD_REF'!$B$219)+('RECeff + REIamont (2)'!H35+'RECeff + REIamont (2)'!H36)*'(ne pas modifier) BDD_REF'!$B$220)*'(ne pas modifier) BDD_REF'!$B$208</f>
        <v>0</v>
      </c>
      <c r="I38" s="39">
        <f>((I34*'(ne pas modifier) BDD_REF'!$B$219)+('RECeff + REIamont (2)'!I35+'RECeff + REIamont (2)'!I36)*'(ne pas modifier) BDD_REF'!$B$220)*'(ne pas modifier) BDD_REF'!$B$208</f>
        <v>0</v>
      </c>
      <c r="J38" s="39">
        <f>((J34*'(ne pas modifier) BDD_REF'!$B$219)+('RECeff + REIamont (2)'!J35+'RECeff + REIamont (2)'!J36)*'(ne pas modifier) BDD_REF'!$B$220)*'(ne pas modifier) BDD_REF'!$B$208</f>
        <v>0</v>
      </c>
      <c r="K38" s="39">
        <f>((K34*'(ne pas modifier) BDD_REF'!$B$219)+('RECeff + REIamont (2)'!K35+'RECeff + REIamont (2)'!K36)*'(ne pas modifier) BDD_REF'!$B$220)*'(ne pas modifier) BDD_REF'!$B$208</f>
        <v>0</v>
      </c>
      <c r="L38" s="39">
        <f>((L34*'(ne pas modifier) BDD_REF'!$B$219)+('RECeff + REIamont (2)'!L35+'RECeff + REIamont (2)'!L36)*'(ne pas modifier) BDD_REF'!$B$220)*'(ne pas modifier) BDD_REF'!$B$208</f>
        <v>0</v>
      </c>
      <c r="M38" s="39">
        <f t="shared" si="0"/>
        <v>0.152</v>
      </c>
    </row>
    <row r="39" spans="1:108" x14ac:dyDescent="0.3">
      <c r="B39" s="19" t="s">
        <v>334</v>
      </c>
      <c r="C39" s="39">
        <f>(C34+C35+C36)*'(ne pas modifier) BDD_REF'!$B$221*'(ne pas modifier) BDD_REF'!$B$209</f>
        <v>0.31679999999999997</v>
      </c>
      <c r="D39" s="39">
        <f>(D34+D35+D36)*'(ne pas modifier) BDD_REF'!$B$221*'(ne pas modifier) BDD_REF'!$B$209</f>
        <v>0</v>
      </c>
      <c r="E39" s="39">
        <f>(E34+E35+E36)*'(ne pas modifier) BDD_REF'!$B$221*'(ne pas modifier) BDD_REF'!$B$209</f>
        <v>0</v>
      </c>
      <c r="F39" s="39">
        <f>(F34+F35+F36)*'(ne pas modifier) BDD_REF'!$B$221*'(ne pas modifier) BDD_REF'!$B$209</f>
        <v>0</v>
      </c>
      <c r="G39" s="39">
        <f>(G34+G35+G36)*'(ne pas modifier) BDD_REF'!$B$221*'(ne pas modifier) BDD_REF'!$B$209</f>
        <v>0</v>
      </c>
      <c r="H39" s="39">
        <f>(H34+H35+H36)*'(ne pas modifier) BDD_REF'!$B$221*'(ne pas modifier) BDD_REF'!$B$209</f>
        <v>0</v>
      </c>
      <c r="I39" s="39">
        <f>(I34+I35+I36)*'(ne pas modifier) BDD_REF'!$B$221*'(ne pas modifier) BDD_REF'!$B$209</f>
        <v>0</v>
      </c>
      <c r="J39" s="39">
        <f>(J34+J35+J36)*'(ne pas modifier) BDD_REF'!$B$221*'(ne pas modifier) BDD_REF'!$B$209</f>
        <v>0</v>
      </c>
      <c r="K39" s="39">
        <f>(K34+K35+K36)*'(ne pas modifier) BDD_REF'!$B$221*'(ne pas modifier) BDD_REF'!$B$209</f>
        <v>0</v>
      </c>
      <c r="L39" s="39">
        <f>(L34+L35+L36)*'(ne pas modifier) BDD_REF'!$B$221*'(ne pas modifier) BDD_REF'!$B$209</f>
        <v>0</v>
      </c>
      <c r="M39" s="39">
        <f t="shared" ref="M39:M70" si="3">SUM(C39:L39)</f>
        <v>0.31679999999999997</v>
      </c>
    </row>
    <row r="40" spans="1:108" x14ac:dyDescent="0.3">
      <c r="B40" s="7" t="s">
        <v>319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320</v>
      </c>
      <c r="C41" s="80">
        <v>100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100</v>
      </c>
    </row>
    <row r="42" spans="1:108" x14ac:dyDescent="0.3">
      <c r="B42" s="7" t="s">
        <v>321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322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323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324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174</v>
      </c>
      <c r="C46" s="39">
        <f>(C40*'(ne pas modifier) BDD_REF'!$C$224+'RECeff + REIamont (2)'!C41*'(ne pas modifier) BDD_REF'!$C$225+'RECeff + REIamont (2)'!C42*'(ne pas modifier) BDD_REF'!$C$226+'RECeff + REIamont (2)'!C43*'(ne pas modifier) BDD_REF'!$C$227+'RECeff + REIamont (2)'!C44*'(ne pas modifier) BDD_REF'!$C$228+'RECeff + REIamont (2)'!C45*'(ne pas modifier) BDD_REF'!$C$229)/1000</f>
        <v>0.30709999999999998</v>
      </c>
      <c r="D46" s="39">
        <f>(D40*'(ne pas modifier) BDD_REF'!$C$224+'RECeff + REIamont (2)'!D41*'(ne pas modifier) BDD_REF'!$C$225+'RECeff + REIamont (2)'!D42*'(ne pas modifier) BDD_REF'!$C$226+'RECeff + REIamont (2)'!D43*'(ne pas modifier) BDD_REF'!$C$227+'RECeff + REIamont (2)'!D44*'(ne pas modifier) BDD_REF'!$C$228+'RECeff + REIamont (2)'!D45*'(ne pas modifier) BDD_REF'!$C$229)/1000</f>
        <v>0</v>
      </c>
      <c r="E46" s="39">
        <f>(E40*'(ne pas modifier) BDD_REF'!$C$224+'RECeff + REIamont (2)'!E41*'(ne pas modifier) BDD_REF'!$C$225+'RECeff + REIamont (2)'!E42*'(ne pas modifier) BDD_REF'!$C$226+'RECeff + REIamont (2)'!E43*'(ne pas modifier) BDD_REF'!$C$227+'RECeff + REIamont (2)'!E44*'(ne pas modifier) BDD_REF'!$C$228+'RECeff + REIamont (2)'!E45*'(ne pas modifier) BDD_REF'!$C$229)/1000</f>
        <v>0</v>
      </c>
      <c r="F46" s="39">
        <f>(F40*'(ne pas modifier) BDD_REF'!$C$224+'RECeff + REIamont (2)'!F41*'(ne pas modifier) BDD_REF'!$C$225+'RECeff + REIamont (2)'!F42*'(ne pas modifier) BDD_REF'!$C$226+'RECeff + REIamont (2)'!F43*'(ne pas modifier) BDD_REF'!$C$227+'RECeff + REIamont (2)'!F44*'(ne pas modifier) BDD_REF'!$C$228+'RECeff + REIamont (2)'!F45*'(ne pas modifier) BDD_REF'!$C$229)/1000</f>
        <v>0</v>
      </c>
      <c r="G46" s="39">
        <f>(G40*'(ne pas modifier) BDD_REF'!$C$224+'RECeff + REIamont (2)'!G41*'(ne pas modifier) BDD_REF'!$C$225+'RECeff + REIamont (2)'!G42*'(ne pas modifier) BDD_REF'!$C$226+'RECeff + REIamont (2)'!G43*'(ne pas modifier) BDD_REF'!$C$227+'RECeff + REIamont (2)'!G44*'(ne pas modifier) BDD_REF'!$C$228+'RECeff + REIamont (2)'!G45*'(ne pas modifier) BDD_REF'!$C$229)/1000</f>
        <v>0</v>
      </c>
      <c r="H46" s="39">
        <f>(H40*'(ne pas modifier) BDD_REF'!$C$224+'RECeff + REIamont (2)'!H41*'(ne pas modifier) BDD_REF'!$C$225+'RECeff + REIamont (2)'!H42*'(ne pas modifier) BDD_REF'!$C$226+'RECeff + REIamont (2)'!H43*'(ne pas modifier) BDD_REF'!$C$227+'RECeff + REIamont (2)'!H44*'(ne pas modifier) BDD_REF'!$C$228+'RECeff + REIamont (2)'!H45*'(ne pas modifier) BDD_REF'!$C$229)/1000</f>
        <v>0</v>
      </c>
      <c r="I46" s="39">
        <f>(I40*'(ne pas modifier) BDD_REF'!$C$224+'RECeff + REIamont (2)'!I41*'(ne pas modifier) BDD_REF'!$C$225+'RECeff + REIamont (2)'!I42*'(ne pas modifier) BDD_REF'!$C$226+'RECeff + REIamont (2)'!I43*'(ne pas modifier) BDD_REF'!$C$227+'RECeff + REIamont (2)'!I44*'(ne pas modifier) BDD_REF'!$C$228+'RECeff + REIamont (2)'!I45*'(ne pas modifier) BDD_REF'!$C$229)/1000</f>
        <v>0</v>
      </c>
      <c r="J46" s="39">
        <f>(J40*'(ne pas modifier) BDD_REF'!$C$224+'RECeff + REIamont (2)'!J41*'(ne pas modifier) BDD_REF'!$C$225+'RECeff + REIamont (2)'!J42*'(ne pas modifier) BDD_REF'!$C$226+'RECeff + REIamont (2)'!J43*'(ne pas modifier) BDD_REF'!$C$227+'RECeff + REIamont (2)'!J44*'(ne pas modifier) BDD_REF'!$C$228+'RECeff + REIamont (2)'!J45*'(ne pas modifier) BDD_REF'!$C$229)/1000</f>
        <v>0</v>
      </c>
      <c r="K46" s="39">
        <f>(K40*'(ne pas modifier) BDD_REF'!$C$224+'RECeff + REIamont (2)'!K41*'(ne pas modifier) BDD_REF'!$C$225+'RECeff + REIamont (2)'!K42*'(ne pas modifier) BDD_REF'!$C$226+'RECeff + REIamont (2)'!K43*'(ne pas modifier) BDD_REF'!$C$227+'RECeff + REIamont (2)'!K44*'(ne pas modifier) BDD_REF'!$C$228+'RECeff + REIamont (2)'!K45*'(ne pas modifier) BDD_REF'!$C$229)/1000</f>
        <v>0</v>
      </c>
      <c r="L46" s="39">
        <f>(L40*'(ne pas modifier) BDD_REF'!$C$224+'RECeff + REIamont (2)'!L41*'(ne pas modifier) BDD_REF'!$C$225+'RECeff + REIamont (2)'!L42*'(ne pas modifier) BDD_REF'!$C$226+'RECeff + REIamont (2)'!L43*'(ne pas modifier) BDD_REF'!$C$227+'RECeff + REIamont (2)'!L44*'(ne pas modifier) BDD_REF'!$C$228+'RECeff + REIamont (2)'!L45*'(ne pas modifier) BDD_REF'!$C$229)/1000</f>
        <v>0</v>
      </c>
      <c r="M46" s="39">
        <f t="shared" si="3"/>
        <v>0.30709999999999998</v>
      </c>
    </row>
    <row r="47" spans="1:108" x14ac:dyDescent="0.3">
      <c r="B47" s="7" t="s">
        <v>325</v>
      </c>
      <c r="C47" s="80">
        <v>250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250</v>
      </c>
    </row>
    <row r="48" spans="1:108" x14ac:dyDescent="0.3">
      <c r="B48" s="3" t="s">
        <v>185</v>
      </c>
      <c r="C48" s="39">
        <f>(C47*'(ne pas modifier) BDD_REF'!$B$210)/1000</f>
        <v>1.4250000000000001E-2</v>
      </c>
      <c r="D48" s="39">
        <f>(D47*'(ne pas modifier) BDD_REF'!$B$210)/1000</f>
        <v>0</v>
      </c>
      <c r="E48" s="39">
        <f>(E47*'(ne pas modifier) BDD_REF'!$B$210)/1000</f>
        <v>0</v>
      </c>
      <c r="F48" s="39">
        <f>(F47*'(ne pas modifier) BDD_REF'!$B$210)/1000</f>
        <v>0</v>
      </c>
      <c r="G48" s="39">
        <f>(G47*'(ne pas modifier) BDD_REF'!$B$210)/1000</f>
        <v>0</v>
      </c>
      <c r="H48" s="39">
        <f>(H47*'(ne pas modifier) BDD_REF'!$B$210)/1000</f>
        <v>0</v>
      </c>
      <c r="I48" s="39">
        <f>(I47*'(ne pas modifier) BDD_REF'!$B$210)/1000</f>
        <v>0</v>
      </c>
      <c r="J48" s="39">
        <f>(J47*'(ne pas modifier) BDD_REF'!$B$210)/1000</f>
        <v>0</v>
      </c>
      <c r="K48" s="39">
        <f>(K47*'(ne pas modifier) BDD_REF'!$B$210)/1000</f>
        <v>0</v>
      </c>
      <c r="L48" s="39">
        <f>(L47*'(ne pas modifier) BDD_REF'!$B$210)/1000</f>
        <v>0</v>
      </c>
      <c r="M48" s="39">
        <f t="shared" si="3"/>
        <v>1.4250000000000001E-2</v>
      </c>
    </row>
    <row r="49" spans="1:108" s="16" customFormat="1" x14ac:dyDescent="0.3">
      <c r="A49" s="18"/>
      <c r="B49" s="19" t="s">
        <v>186</v>
      </c>
      <c r="C49" s="81">
        <f>C46+C48</f>
        <v>0.32134999999999997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0.32134999999999997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326</v>
      </c>
      <c r="C50" s="80">
        <v>75</v>
      </c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75</v>
      </c>
    </row>
    <row r="51" spans="1:108" x14ac:dyDescent="0.3">
      <c r="B51" s="7" t="s">
        <v>327</v>
      </c>
      <c r="C51" s="80">
        <v>50</v>
      </c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50</v>
      </c>
    </row>
    <row r="52" spans="1:108" x14ac:dyDescent="0.3">
      <c r="B52" s="3" t="s">
        <v>293</v>
      </c>
      <c r="C52" s="39">
        <f>(C34*'(ne pas modifier) BDD_REF'!$B$211+'RECeff + REIamont (2)'!C50*'(ne pas modifier) BDD_REF'!$B$212+'RECeff + REIamont (2)'!C51*'(ne pas modifier) BDD_REF'!$B$213)/1000</f>
        <v>0.59524999999999995</v>
      </c>
      <c r="D52" s="39">
        <f>(D34*'(ne pas modifier) BDD_REF'!$B$211+'RECeff + REIamont (2)'!D50*'(ne pas modifier) BDD_REF'!$B$212+'RECeff + REIamont (2)'!D51*'(ne pas modifier) BDD_REF'!$B$213)/1000</f>
        <v>0</v>
      </c>
      <c r="E52" s="39">
        <f>(E34*'(ne pas modifier) BDD_REF'!$B$211+'RECeff + REIamont (2)'!E50*'(ne pas modifier) BDD_REF'!$B$212+'RECeff + REIamont (2)'!E51*'(ne pas modifier) BDD_REF'!$B$213)/1000</f>
        <v>0</v>
      </c>
      <c r="F52" s="39">
        <f>(F34*'(ne pas modifier) BDD_REF'!$B$211+'RECeff + REIamont (2)'!F50*'(ne pas modifier) BDD_REF'!$B$212+'RECeff + REIamont (2)'!F51*'(ne pas modifier) BDD_REF'!$B$213)/1000</f>
        <v>0</v>
      </c>
      <c r="G52" s="39">
        <f>(G34*'(ne pas modifier) BDD_REF'!$B$211+'RECeff + REIamont (2)'!G50*'(ne pas modifier) BDD_REF'!$B$212+'RECeff + REIamont (2)'!G51*'(ne pas modifier) BDD_REF'!$B$213)/1000</f>
        <v>0</v>
      </c>
      <c r="H52" s="39">
        <f>(H34*'(ne pas modifier) BDD_REF'!$B$211+'RECeff + REIamont (2)'!H50*'(ne pas modifier) BDD_REF'!$B$212+'RECeff + REIamont (2)'!H51*'(ne pas modifier) BDD_REF'!$B$213)/1000</f>
        <v>0</v>
      </c>
      <c r="I52" s="39">
        <f>(I34*'(ne pas modifier) BDD_REF'!$B$211+'RECeff + REIamont (2)'!I50*'(ne pas modifier) BDD_REF'!$B$212+'RECeff + REIamont (2)'!I51*'(ne pas modifier) BDD_REF'!$B$213)/1000</f>
        <v>0</v>
      </c>
      <c r="J52" s="39">
        <f>(J34*'(ne pas modifier) BDD_REF'!$B$211+'RECeff + REIamont (2)'!J50*'(ne pas modifier) BDD_REF'!$B$212+'RECeff + REIamont (2)'!J51*'(ne pas modifier) BDD_REF'!$B$213)/1000</f>
        <v>0</v>
      </c>
      <c r="K52" s="39">
        <f>(K34*'(ne pas modifier) BDD_REF'!$B$211+'RECeff + REIamont (2)'!K50*'(ne pas modifier) BDD_REF'!$B$212+'RECeff + REIamont (2)'!K51*'(ne pas modifier) BDD_REF'!$B$213)/1000</f>
        <v>0</v>
      </c>
      <c r="L52" s="39">
        <f>(L34*'(ne pas modifier) BDD_REF'!$B$211+'RECeff + REIamont (2)'!L50*'(ne pas modifier) BDD_REF'!$B$212+'RECeff + REIamont (2)'!L51*'(ne pas modifier) BDD_REF'!$B$213)/1000</f>
        <v>0</v>
      </c>
      <c r="M52" s="39">
        <f t="shared" si="3"/>
        <v>0.59524999999999995</v>
      </c>
    </row>
    <row r="53" spans="1:108" hidden="1" x14ac:dyDescent="0.3">
      <c r="A53" s="17" t="s">
        <v>180</v>
      </c>
      <c r="B53" s="3" t="s">
        <v>176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328</v>
      </c>
      <c r="C54" s="80">
        <v>2</v>
      </c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2</v>
      </c>
    </row>
    <row r="55" spans="1:108" x14ac:dyDescent="0.3">
      <c r="B55" s="7" t="s">
        <v>329</v>
      </c>
      <c r="C55" s="80">
        <v>1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</v>
      </c>
    </row>
    <row r="56" spans="1:108" x14ac:dyDescent="0.3">
      <c r="B56" s="7" t="s">
        <v>330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331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298</v>
      </c>
      <c r="C58" s="39">
        <f>(C54*'(ne pas modifier) BDD_REF'!$B$214+'RECeff + REIamont (2)'!C55*'(ne pas modifier) BDD_REF'!$B$215+'RECeff + REIamont (2)'!C56*'(ne pas modifier) BDD_REF'!$B$216+'RECeff + REIamont (2)'!C57*'(ne pas modifier) BDD_REF'!$B$217)/1000</f>
        <v>2.1003000000000001E-2</v>
      </c>
      <c r="D58" s="39">
        <f>(D54*'(ne pas modifier) BDD_REF'!$B$214+'RECeff + REIamont (2)'!D55*'(ne pas modifier) BDD_REF'!$B$215+'RECeff + REIamont (2)'!D56*'(ne pas modifier) BDD_REF'!$B$216+'RECeff + REIamont (2)'!D57*'(ne pas modifier) BDD_REF'!$B$217)/1000</f>
        <v>0</v>
      </c>
      <c r="E58" s="39">
        <f>(E54*'(ne pas modifier) BDD_REF'!$B$214+'RECeff + REIamont (2)'!E55*'(ne pas modifier) BDD_REF'!$B$215+'RECeff + REIamont (2)'!E56*'(ne pas modifier) BDD_REF'!$B$216+'RECeff + REIamont (2)'!E57*'(ne pas modifier) BDD_REF'!$B$217)/1000</f>
        <v>0</v>
      </c>
      <c r="F58" s="39">
        <f>(F54*'(ne pas modifier) BDD_REF'!$B$214+'RECeff + REIamont (2)'!F55*'(ne pas modifier) BDD_REF'!$B$215+'RECeff + REIamont (2)'!F56*'(ne pas modifier) BDD_REF'!$B$216+'RECeff + REIamont (2)'!F57*'(ne pas modifier) BDD_REF'!$B$217)/1000</f>
        <v>0</v>
      </c>
      <c r="G58" s="39">
        <f>(G54*'(ne pas modifier) BDD_REF'!$B$214+'RECeff + REIamont (2)'!G55*'(ne pas modifier) BDD_REF'!$B$215+'RECeff + REIamont (2)'!G56*'(ne pas modifier) BDD_REF'!$B$216+'RECeff + REIamont (2)'!G57*'(ne pas modifier) BDD_REF'!$B$217)/1000</f>
        <v>0</v>
      </c>
      <c r="H58" s="39">
        <f>(H54*'(ne pas modifier) BDD_REF'!$B$214+'RECeff + REIamont (2)'!H55*'(ne pas modifier) BDD_REF'!$B$215+'RECeff + REIamont (2)'!H56*'(ne pas modifier) BDD_REF'!$B$216+'RECeff + REIamont (2)'!H57*'(ne pas modifier) BDD_REF'!$B$217)/1000</f>
        <v>0</v>
      </c>
      <c r="I58" s="39">
        <f>(I54*'(ne pas modifier) BDD_REF'!$B$214+'RECeff + REIamont (2)'!I55*'(ne pas modifier) BDD_REF'!$B$215+'RECeff + REIamont (2)'!I56*'(ne pas modifier) BDD_REF'!$B$216+'RECeff + REIamont (2)'!I57*'(ne pas modifier) BDD_REF'!$B$217)/1000</f>
        <v>0</v>
      </c>
      <c r="J58" s="39">
        <f>(J54*'(ne pas modifier) BDD_REF'!$B$214+'RECeff + REIamont (2)'!J55*'(ne pas modifier) BDD_REF'!$B$215+'RECeff + REIamont (2)'!J56*'(ne pas modifier) BDD_REF'!$B$216+'RECeff + REIamont (2)'!J57*'(ne pas modifier) BDD_REF'!$B$217)/1000</f>
        <v>0</v>
      </c>
      <c r="K58" s="39">
        <f>(K54*'(ne pas modifier) BDD_REF'!$B$214+'RECeff + REIamont (2)'!K55*'(ne pas modifier) BDD_REF'!$B$215+'RECeff + REIamont (2)'!K56*'(ne pas modifier) BDD_REF'!$B$216+'RECeff + REIamont (2)'!K57*'(ne pas modifier) BDD_REF'!$B$217)/1000</f>
        <v>0</v>
      </c>
      <c r="L58" s="39">
        <f>(L54*'(ne pas modifier) BDD_REF'!$B$214+'RECeff + REIamont (2)'!L55*'(ne pas modifier) BDD_REF'!$B$215+'RECeff + REIamont (2)'!L56*'(ne pas modifier) BDD_REF'!$B$216+'RECeff + REIamont (2)'!L57*'(ne pas modifier) BDD_REF'!$B$217)/1000</f>
        <v>0</v>
      </c>
      <c r="M58" s="39">
        <f t="shared" si="3"/>
        <v>2.1003000000000001E-2</v>
      </c>
    </row>
    <row r="59" spans="1:108" s="16" customFormat="1" x14ac:dyDescent="0.3">
      <c r="A59" s="18"/>
      <c r="B59" s="19" t="s">
        <v>187</v>
      </c>
      <c r="C59" s="81">
        <f>C52+C53+C58</f>
        <v>0.61625299999999994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0.61625299999999994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145</v>
      </c>
      <c r="C60" s="20">
        <f>((C37+C38+C39)/1000*44/28*'(ne pas modifier) BDD_REF'!$B$231)+'RECeff + REIamont (2)'!C49+'RECeff + REIamont (2)'!C59</f>
        <v>1.8490818571428571</v>
      </c>
      <c r="D60" s="20">
        <f>((D37+D38+D39)/1000*44/28*'(ne pas modifier) BDD_REF'!$B$231)+'RECeff + REIamont (2)'!D49+'RECeff + REIamont (2)'!D59</f>
        <v>0</v>
      </c>
      <c r="E60" s="20">
        <f>((E37+E38+E39)/1000*44/28*'(ne pas modifier) BDD_REF'!$B$231)+'RECeff + REIamont (2)'!E49+'RECeff + REIamont (2)'!E59</f>
        <v>0</v>
      </c>
      <c r="F60" s="20">
        <f>((F37+F38+F39)/1000*44/28*'(ne pas modifier) BDD_REF'!$B$231)+'RECeff + REIamont (2)'!F49+'RECeff + REIamont (2)'!F59</f>
        <v>0</v>
      </c>
      <c r="G60" s="20">
        <f>((G37+G38+G39)/1000*44/28*'(ne pas modifier) BDD_REF'!$B$231)+'RECeff + REIamont (2)'!G49+'RECeff + REIamont (2)'!G59</f>
        <v>0</v>
      </c>
      <c r="H60" s="20">
        <f>((H37+H38+H39)/1000*44/28*'(ne pas modifier) BDD_REF'!$B$231)+'RECeff + REIamont (2)'!H49+'RECeff + REIamont (2)'!H59</f>
        <v>0</v>
      </c>
      <c r="I60" s="20">
        <f>((I37+I38+I39)/1000*44/28*'(ne pas modifier) BDD_REF'!$B$231)+'RECeff + REIamont (2)'!I49+'RECeff + REIamont (2)'!I59</f>
        <v>0</v>
      </c>
      <c r="J60" s="20">
        <f>((J37+J38+J39)/1000*44/28*'(ne pas modifier) BDD_REF'!$B$231)+'RECeff + REIamont (2)'!J49+'RECeff + REIamont (2)'!J59</f>
        <v>0</v>
      </c>
      <c r="K60" s="20">
        <f>((K37+K38+K39)/1000*44/28*'(ne pas modifier) BDD_REF'!$B$231)+'RECeff + REIamont (2)'!K49+'RECeff + REIamont (2)'!K59</f>
        <v>0</v>
      </c>
      <c r="L60" s="20">
        <f>((L37+L38+L39)/1000*44/28*'(ne pas modifier) BDD_REF'!$B$231)+'RECeff + REIamont (2)'!L49+'RECeff + REIamont (2)'!L59</f>
        <v>0</v>
      </c>
      <c r="M60" s="20">
        <f t="shared" si="3"/>
        <v>1.8490818571428571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149</v>
      </c>
      <c r="B61" s="7" t="s">
        <v>316</v>
      </c>
      <c r="C61" s="80">
        <v>100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100</v>
      </c>
    </row>
    <row r="62" spans="1:108" x14ac:dyDescent="0.3">
      <c r="B62" s="7" t="s">
        <v>317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318</v>
      </c>
      <c r="C63" s="80">
        <v>20</v>
      </c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20</v>
      </c>
    </row>
    <row r="64" spans="1:108" x14ac:dyDescent="0.3">
      <c r="B64" s="19" t="s">
        <v>332</v>
      </c>
      <c r="C64" s="39">
        <f>C61*'(ne pas modifier) BDD_REF'!$B$206 + (C62+C63)*'(ne pas modifier) BDD_REF'!$B$207</f>
        <v>1.7200000000000002</v>
      </c>
      <c r="D64" s="39">
        <f>D61*'(ne pas modifier) BDD_REF'!$B$206 + (D62+D63)*'(ne pas modifier) BDD_REF'!$B$207</f>
        <v>0</v>
      </c>
      <c r="E64" s="39">
        <f>E61*'(ne pas modifier) BDD_REF'!$B$206 + (E62+E63)*'(ne pas modifier) BDD_REF'!$B$207</f>
        <v>0</v>
      </c>
      <c r="F64" s="39">
        <f>F61*'(ne pas modifier) BDD_REF'!$B$206 + (F62+F63)*'(ne pas modifier) BDD_REF'!$B$207</f>
        <v>0</v>
      </c>
      <c r="G64" s="39">
        <f>G61*'(ne pas modifier) BDD_REF'!$B$206 + (G62+G63)*'(ne pas modifier) BDD_REF'!$B$207</f>
        <v>0</v>
      </c>
      <c r="H64" s="39">
        <f>H61*'(ne pas modifier) BDD_REF'!$B$206 + (H62+H63)*'(ne pas modifier) BDD_REF'!$B$207</f>
        <v>0</v>
      </c>
      <c r="I64" s="39">
        <f>I61*'(ne pas modifier) BDD_REF'!$B$206 + (I62+I63)*'(ne pas modifier) BDD_REF'!$B$207</f>
        <v>0</v>
      </c>
      <c r="J64" s="39">
        <f>J61*'(ne pas modifier) BDD_REF'!$B$206 + (J62+J63)*'(ne pas modifier) BDD_REF'!$B$207</f>
        <v>0</v>
      </c>
      <c r="K64" s="39">
        <f>K61*'(ne pas modifier) BDD_REF'!$B$206 + (K62+K63)*'(ne pas modifier) BDD_REF'!$B$207</f>
        <v>0</v>
      </c>
      <c r="L64" s="39">
        <f>L61*'(ne pas modifier) BDD_REF'!$B$206 + (L62+L63)*'(ne pas modifier) BDD_REF'!$B$207</f>
        <v>0</v>
      </c>
      <c r="M64" s="39">
        <f t="shared" si="3"/>
        <v>1.7200000000000002</v>
      </c>
    </row>
    <row r="65" spans="1:108" x14ac:dyDescent="0.3">
      <c r="B65" s="19" t="s">
        <v>333</v>
      </c>
      <c r="C65" s="39">
        <f>((C61*'(ne pas modifier) BDD_REF'!$B$219)+('RECeff + REIamont (2)'!C62+'RECeff + REIamont (2)'!C63)*'(ne pas modifier) BDD_REF'!$B$220)*'(ne pas modifier) BDD_REF'!$B$208</f>
        <v>0.152</v>
      </c>
      <c r="D65" s="39">
        <f>((D61*'(ne pas modifier) BDD_REF'!$B$219)+('RECeff + REIamont (2)'!D62+'RECeff + REIamont (2)'!D63)*'(ne pas modifier) BDD_REF'!$B$220)*'(ne pas modifier) BDD_REF'!$B$208</f>
        <v>0</v>
      </c>
      <c r="E65" s="39">
        <f>((E61*'(ne pas modifier) BDD_REF'!$B$219)+('RECeff + REIamont (2)'!E62+'RECeff + REIamont (2)'!E63)*'(ne pas modifier) BDD_REF'!$B$220)*'(ne pas modifier) BDD_REF'!$B$208</f>
        <v>0</v>
      </c>
      <c r="F65" s="39">
        <f>((F61*'(ne pas modifier) BDD_REF'!$B$219)+('RECeff + REIamont (2)'!F62+'RECeff + REIamont (2)'!F63)*'(ne pas modifier) BDD_REF'!$B$220)*'(ne pas modifier) BDD_REF'!$B$208</f>
        <v>0</v>
      </c>
      <c r="G65" s="39">
        <f>((G61*'(ne pas modifier) BDD_REF'!$B$219)+('RECeff + REIamont (2)'!G62+'RECeff + REIamont (2)'!G63)*'(ne pas modifier) BDD_REF'!$B$220)*'(ne pas modifier) BDD_REF'!$B$208</f>
        <v>0</v>
      </c>
      <c r="H65" s="39">
        <f>((H61*'(ne pas modifier) BDD_REF'!$B$219)+('RECeff + REIamont (2)'!H62+'RECeff + REIamont (2)'!H63)*'(ne pas modifier) BDD_REF'!$B$220)*'(ne pas modifier) BDD_REF'!$B$208</f>
        <v>0</v>
      </c>
      <c r="I65" s="39">
        <f>((I61*'(ne pas modifier) BDD_REF'!$B$219)+('RECeff + REIamont (2)'!I62+'RECeff + REIamont (2)'!I63)*'(ne pas modifier) BDD_REF'!$B$220)*'(ne pas modifier) BDD_REF'!$B$208</f>
        <v>0</v>
      </c>
      <c r="J65" s="39">
        <f>((J61*'(ne pas modifier) BDD_REF'!$B$219)+('RECeff + REIamont (2)'!J62+'RECeff + REIamont (2)'!J63)*'(ne pas modifier) BDD_REF'!$B$220)*'(ne pas modifier) BDD_REF'!$B$208</f>
        <v>0</v>
      </c>
      <c r="K65" s="39">
        <f>((K61*'(ne pas modifier) BDD_REF'!$B$219)+('RECeff + REIamont (2)'!K62+'RECeff + REIamont (2)'!K63)*'(ne pas modifier) BDD_REF'!$B$220)*'(ne pas modifier) BDD_REF'!$B$208</f>
        <v>0</v>
      </c>
      <c r="L65" s="39">
        <f>((L61*'(ne pas modifier) BDD_REF'!$B$219)+('RECeff + REIamont (2)'!L62+'RECeff + REIamont (2)'!L63)*'(ne pas modifier) BDD_REF'!$B$220)*'(ne pas modifier) BDD_REF'!$B$208</f>
        <v>0</v>
      </c>
      <c r="M65" s="39">
        <f t="shared" si="3"/>
        <v>0.152</v>
      </c>
    </row>
    <row r="66" spans="1:108" x14ac:dyDescent="0.3">
      <c r="B66" s="19" t="s">
        <v>334</v>
      </c>
      <c r="C66" s="39">
        <f>(C61+C62+C63)*'(ne pas modifier) BDD_REF'!$B$221*'(ne pas modifier) BDD_REF'!$B$209</f>
        <v>0.31679999999999997</v>
      </c>
      <c r="D66" s="39">
        <f>(D61+D62+D63)*'(ne pas modifier) BDD_REF'!$B$221*'(ne pas modifier) BDD_REF'!$B$209</f>
        <v>0</v>
      </c>
      <c r="E66" s="39">
        <f>(E61+E62+E63)*'(ne pas modifier) BDD_REF'!$B$221*'(ne pas modifier) BDD_REF'!$B$209</f>
        <v>0</v>
      </c>
      <c r="F66" s="39">
        <f>(F61+F62+F63)*'(ne pas modifier) BDD_REF'!$B$221*'(ne pas modifier) BDD_REF'!$B$209</f>
        <v>0</v>
      </c>
      <c r="G66" s="39">
        <f>(G61+G62+G63)*'(ne pas modifier) BDD_REF'!$B$221*'(ne pas modifier) BDD_REF'!$B$209</f>
        <v>0</v>
      </c>
      <c r="H66" s="39">
        <f>(H61+H62+H63)*'(ne pas modifier) BDD_REF'!$B$221*'(ne pas modifier) BDD_REF'!$B$209</f>
        <v>0</v>
      </c>
      <c r="I66" s="39">
        <f>(I61+I62+I63)*'(ne pas modifier) BDD_REF'!$B$221*'(ne pas modifier) BDD_REF'!$B$209</f>
        <v>0</v>
      </c>
      <c r="J66" s="39">
        <f>(J61+J62+J63)*'(ne pas modifier) BDD_REF'!$B$221*'(ne pas modifier) BDD_REF'!$B$209</f>
        <v>0</v>
      </c>
      <c r="K66" s="39">
        <f>(K61+K62+K63)*'(ne pas modifier) BDD_REF'!$B$221*'(ne pas modifier) BDD_REF'!$B$209</f>
        <v>0</v>
      </c>
      <c r="L66" s="39">
        <f>(L61+L62+L63)*'(ne pas modifier) BDD_REF'!$B$221*'(ne pas modifier) BDD_REF'!$B$209</f>
        <v>0</v>
      </c>
      <c r="M66" s="39">
        <f t="shared" si="3"/>
        <v>0.31679999999999997</v>
      </c>
    </row>
    <row r="67" spans="1:108" x14ac:dyDescent="0.3">
      <c r="B67" s="7" t="s">
        <v>319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320</v>
      </c>
      <c r="C68" s="80">
        <v>100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100</v>
      </c>
    </row>
    <row r="69" spans="1:108" x14ac:dyDescent="0.3">
      <c r="B69" s="7" t="s">
        <v>321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322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323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324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174</v>
      </c>
      <c r="C73" s="39">
        <f>(C67*'(ne pas modifier) BDD_REF'!$C$224+'RECeff + REIamont (2)'!C68*'(ne pas modifier) BDD_REF'!$C$225+'RECeff + REIamont (2)'!C69*'(ne pas modifier) BDD_REF'!$C$226+'RECeff + REIamont (2)'!C70*'(ne pas modifier) BDD_REF'!$C$227+'RECeff + REIamont (2)'!C71*'(ne pas modifier) BDD_REF'!$C$228+'RECeff + REIamont (2)'!C72*'(ne pas modifier) BDD_REF'!$C$229)/1000</f>
        <v>0.30709999999999998</v>
      </c>
      <c r="D73" s="39">
        <f>(D67*'(ne pas modifier) BDD_REF'!$C$224+'RECeff + REIamont (2)'!D68*'(ne pas modifier) BDD_REF'!$C$225+'RECeff + REIamont (2)'!D69*'(ne pas modifier) BDD_REF'!$C$226+'RECeff + REIamont (2)'!D70*'(ne pas modifier) BDD_REF'!$C$227+'RECeff + REIamont (2)'!D71*'(ne pas modifier) BDD_REF'!$C$228+'RECeff + REIamont (2)'!D72*'(ne pas modifier) BDD_REF'!$C$229)/1000</f>
        <v>0</v>
      </c>
      <c r="E73" s="39">
        <f>(E67*'(ne pas modifier) BDD_REF'!$C$224+'RECeff + REIamont (2)'!E68*'(ne pas modifier) BDD_REF'!$C$225+'RECeff + REIamont (2)'!E69*'(ne pas modifier) BDD_REF'!$C$226+'RECeff + REIamont (2)'!E70*'(ne pas modifier) BDD_REF'!$C$227+'RECeff + REIamont (2)'!E71*'(ne pas modifier) BDD_REF'!$C$228+'RECeff + REIamont (2)'!E72*'(ne pas modifier) BDD_REF'!$C$229)/1000</f>
        <v>0</v>
      </c>
      <c r="F73" s="39">
        <f>(F67*'(ne pas modifier) BDD_REF'!$C$224+'RECeff + REIamont (2)'!F68*'(ne pas modifier) BDD_REF'!$C$225+'RECeff + REIamont (2)'!F69*'(ne pas modifier) BDD_REF'!$C$226+'RECeff + REIamont (2)'!F70*'(ne pas modifier) BDD_REF'!$C$227+'RECeff + REIamont (2)'!F71*'(ne pas modifier) BDD_REF'!$C$228+'RECeff + REIamont (2)'!F72*'(ne pas modifier) BDD_REF'!$C$229)/1000</f>
        <v>0</v>
      </c>
      <c r="G73" s="39">
        <f>(G67*'(ne pas modifier) BDD_REF'!$C$224+'RECeff + REIamont (2)'!G68*'(ne pas modifier) BDD_REF'!$C$225+'RECeff + REIamont (2)'!G69*'(ne pas modifier) BDD_REF'!$C$226+'RECeff + REIamont (2)'!G70*'(ne pas modifier) BDD_REF'!$C$227+'RECeff + REIamont (2)'!G71*'(ne pas modifier) BDD_REF'!$C$228+'RECeff + REIamont (2)'!G72*'(ne pas modifier) BDD_REF'!$C$229)/1000</f>
        <v>0</v>
      </c>
      <c r="H73" s="39">
        <f>(H67*'(ne pas modifier) BDD_REF'!$C$224+'RECeff + REIamont (2)'!H68*'(ne pas modifier) BDD_REF'!$C$225+'RECeff + REIamont (2)'!H69*'(ne pas modifier) BDD_REF'!$C$226+'RECeff + REIamont (2)'!H70*'(ne pas modifier) BDD_REF'!$C$227+'RECeff + REIamont (2)'!H71*'(ne pas modifier) BDD_REF'!$C$228+'RECeff + REIamont (2)'!H72*'(ne pas modifier) BDD_REF'!$C$229)/1000</f>
        <v>0</v>
      </c>
      <c r="I73" s="39">
        <f>(I67*'(ne pas modifier) BDD_REF'!$C$224+'RECeff + REIamont (2)'!I68*'(ne pas modifier) BDD_REF'!$C$225+'RECeff + REIamont (2)'!I69*'(ne pas modifier) BDD_REF'!$C$226+'RECeff + REIamont (2)'!I70*'(ne pas modifier) BDD_REF'!$C$227+'RECeff + REIamont (2)'!I71*'(ne pas modifier) BDD_REF'!$C$228+'RECeff + REIamont (2)'!I72*'(ne pas modifier) BDD_REF'!$C$229)/1000</f>
        <v>0</v>
      </c>
      <c r="J73" s="39">
        <f>(J67*'(ne pas modifier) BDD_REF'!$C$224+'RECeff + REIamont (2)'!J68*'(ne pas modifier) BDD_REF'!$C$225+'RECeff + REIamont (2)'!J69*'(ne pas modifier) BDD_REF'!$C$226+'RECeff + REIamont (2)'!J70*'(ne pas modifier) BDD_REF'!$C$227+'RECeff + REIamont (2)'!J71*'(ne pas modifier) BDD_REF'!$C$228+'RECeff + REIamont (2)'!J72*'(ne pas modifier) BDD_REF'!$C$229)/1000</f>
        <v>0</v>
      </c>
      <c r="K73" s="39">
        <f>(K67*'(ne pas modifier) BDD_REF'!$C$224+'RECeff + REIamont (2)'!K68*'(ne pas modifier) BDD_REF'!$C$225+'RECeff + REIamont (2)'!K69*'(ne pas modifier) BDD_REF'!$C$226+'RECeff + REIamont (2)'!K70*'(ne pas modifier) BDD_REF'!$C$227+'RECeff + REIamont (2)'!K71*'(ne pas modifier) BDD_REF'!$C$228+'RECeff + REIamont (2)'!K72*'(ne pas modifier) BDD_REF'!$C$229)/1000</f>
        <v>0</v>
      </c>
      <c r="L73" s="39">
        <f>(L67*'(ne pas modifier) BDD_REF'!$C$224+'RECeff + REIamont (2)'!L68*'(ne pas modifier) BDD_REF'!$C$225+'RECeff + REIamont (2)'!L69*'(ne pas modifier) BDD_REF'!$C$226+'RECeff + REIamont (2)'!L70*'(ne pas modifier) BDD_REF'!$C$227+'RECeff + REIamont (2)'!L71*'(ne pas modifier) BDD_REF'!$C$228+'RECeff + REIamont (2)'!L72*'(ne pas modifier) BDD_REF'!$C$229)/1000</f>
        <v>0</v>
      </c>
      <c r="M73" s="39">
        <f t="shared" si="6"/>
        <v>0.30709999999999998</v>
      </c>
    </row>
    <row r="74" spans="1:108" x14ac:dyDescent="0.3">
      <c r="B74" s="7" t="s">
        <v>325</v>
      </c>
      <c r="C74" s="80">
        <v>370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370</v>
      </c>
    </row>
    <row r="75" spans="1:108" x14ac:dyDescent="0.3">
      <c r="B75" s="3" t="s">
        <v>185</v>
      </c>
      <c r="C75" s="39">
        <f>(C74*'(ne pas modifier) BDD_REF'!$B$210)/1000</f>
        <v>2.1090000000000001E-2</v>
      </c>
      <c r="D75" s="39">
        <f>(D74*'(ne pas modifier) BDD_REF'!$B$210)/1000</f>
        <v>0</v>
      </c>
      <c r="E75" s="39">
        <f>(E74*'(ne pas modifier) BDD_REF'!$B$210)/1000</f>
        <v>0</v>
      </c>
      <c r="F75" s="39">
        <f>(F74*'(ne pas modifier) BDD_REF'!$B$210)/1000</f>
        <v>0</v>
      </c>
      <c r="G75" s="39">
        <f>(G74*'(ne pas modifier) BDD_REF'!$B$210)/1000</f>
        <v>0</v>
      </c>
      <c r="H75" s="39">
        <f>(H74*'(ne pas modifier) BDD_REF'!$B$210)/1000</f>
        <v>0</v>
      </c>
      <c r="I75" s="39">
        <f>(I74*'(ne pas modifier) BDD_REF'!$B$210)/1000</f>
        <v>0</v>
      </c>
      <c r="J75" s="39">
        <f>(J74*'(ne pas modifier) BDD_REF'!$B$210)/1000</f>
        <v>0</v>
      </c>
      <c r="K75" s="39">
        <f>(K74*'(ne pas modifier) BDD_REF'!$B$210)/1000</f>
        <v>0</v>
      </c>
      <c r="L75" s="39">
        <f>(L74*'(ne pas modifier) BDD_REF'!$B$210)/1000</f>
        <v>0</v>
      </c>
      <c r="M75" s="39">
        <f t="shared" si="6"/>
        <v>2.1090000000000001E-2</v>
      </c>
    </row>
    <row r="76" spans="1:108" s="16" customFormat="1" x14ac:dyDescent="0.3">
      <c r="A76" s="18"/>
      <c r="B76" s="19" t="s">
        <v>186</v>
      </c>
      <c r="C76" s="81">
        <f>C73+C75</f>
        <v>0.32818999999999998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0.32818999999999998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326</v>
      </c>
      <c r="C77" s="80">
        <v>75</v>
      </c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75</v>
      </c>
    </row>
    <row r="78" spans="1:108" x14ac:dyDescent="0.3">
      <c r="B78" s="7" t="s">
        <v>327</v>
      </c>
      <c r="C78" s="80">
        <v>50</v>
      </c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50</v>
      </c>
    </row>
    <row r="79" spans="1:108" x14ac:dyDescent="0.3">
      <c r="B79" s="3" t="s">
        <v>293</v>
      </c>
      <c r="C79" s="39">
        <f>(C61*'(ne pas modifier) BDD_REF'!$B$211+'RECeff + REIamont (2)'!C77*'(ne pas modifier) BDD_REF'!$B$212+'RECeff + REIamont (2)'!C78*'(ne pas modifier) BDD_REF'!$B$213)/1000</f>
        <v>0.59524999999999995</v>
      </c>
      <c r="D79" s="39">
        <f>(D61*'(ne pas modifier) BDD_REF'!$B$211+'RECeff + REIamont (2)'!D77*'(ne pas modifier) BDD_REF'!$B$212+'RECeff + REIamont (2)'!D78*'(ne pas modifier) BDD_REF'!$B$213)/1000</f>
        <v>0</v>
      </c>
      <c r="E79" s="39">
        <f>(E61*'(ne pas modifier) BDD_REF'!$B$211+'RECeff + REIamont (2)'!E77*'(ne pas modifier) BDD_REF'!$B$212+'RECeff + REIamont (2)'!E78*'(ne pas modifier) BDD_REF'!$B$213)/1000</f>
        <v>0</v>
      </c>
      <c r="F79" s="39">
        <f>(F61*'(ne pas modifier) BDD_REF'!$B$211+'RECeff + REIamont (2)'!F77*'(ne pas modifier) BDD_REF'!$B$212+'RECeff + REIamont (2)'!F78*'(ne pas modifier) BDD_REF'!$B$213)/1000</f>
        <v>0</v>
      </c>
      <c r="G79" s="39">
        <f>(G61*'(ne pas modifier) BDD_REF'!$B$211+'RECeff + REIamont (2)'!G77*'(ne pas modifier) BDD_REF'!$B$212+'RECeff + REIamont (2)'!G78*'(ne pas modifier) BDD_REF'!$B$213)/1000</f>
        <v>0</v>
      </c>
      <c r="H79" s="39">
        <f>(H61*'(ne pas modifier) BDD_REF'!$B$211+'RECeff + REIamont (2)'!H77*'(ne pas modifier) BDD_REF'!$B$212+'RECeff + REIamont (2)'!H78*'(ne pas modifier) BDD_REF'!$B$213)/1000</f>
        <v>0</v>
      </c>
      <c r="I79" s="39">
        <f>(I61*'(ne pas modifier) BDD_REF'!$B$211+'RECeff + REIamont (2)'!I77*'(ne pas modifier) BDD_REF'!$B$212+'RECeff + REIamont (2)'!I78*'(ne pas modifier) BDD_REF'!$B$213)/1000</f>
        <v>0</v>
      </c>
      <c r="J79" s="39">
        <f>(J61*'(ne pas modifier) BDD_REF'!$B$211+'RECeff + REIamont (2)'!J77*'(ne pas modifier) BDD_REF'!$B$212+'RECeff + REIamont (2)'!J78*'(ne pas modifier) BDD_REF'!$B$213)/1000</f>
        <v>0</v>
      </c>
      <c r="K79" s="39">
        <f>(K61*'(ne pas modifier) BDD_REF'!$B$211+'RECeff + REIamont (2)'!K77*'(ne pas modifier) BDD_REF'!$B$212+'RECeff + REIamont (2)'!K78*'(ne pas modifier) BDD_REF'!$B$213)/1000</f>
        <v>0</v>
      </c>
      <c r="L79" s="39">
        <f>(L61*'(ne pas modifier) BDD_REF'!$B$211+'RECeff + REIamont (2)'!L77*'(ne pas modifier) BDD_REF'!$B$212+'RECeff + REIamont (2)'!L78*'(ne pas modifier) BDD_REF'!$B$213)/1000</f>
        <v>0</v>
      </c>
      <c r="M79" s="39">
        <f t="shared" si="6"/>
        <v>0.59524999999999995</v>
      </c>
    </row>
    <row r="80" spans="1:108" hidden="1" x14ac:dyDescent="0.3">
      <c r="A80" s="17" t="s">
        <v>180</v>
      </c>
      <c r="B80" s="3" t="s">
        <v>176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328</v>
      </c>
      <c r="C81" s="80">
        <v>2</v>
      </c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2</v>
      </c>
    </row>
    <row r="82" spans="1:108" x14ac:dyDescent="0.3">
      <c r="B82" s="7" t="s">
        <v>329</v>
      </c>
      <c r="C82" s="80">
        <v>1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</v>
      </c>
    </row>
    <row r="83" spans="1:108" x14ac:dyDescent="0.3">
      <c r="B83" s="7" t="s">
        <v>330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331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298</v>
      </c>
      <c r="C85" s="39">
        <f>(C81*'(ne pas modifier) BDD_REF'!$B$214+'RECeff + REIamont (2)'!C82*'(ne pas modifier) BDD_REF'!$B$215+'RECeff + REIamont (2)'!C83*'(ne pas modifier) BDD_REF'!$B$216+'RECeff + REIamont (2)'!C84*'(ne pas modifier) BDD_REF'!$B$217)/1000</f>
        <v>2.1003000000000001E-2</v>
      </c>
      <c r="D85" s="39">
        <f>(D81*'(ne pas modifier) BDD_REF'!$B$214+'RECeff + REIamont (2)'!D82*'(ne pas modifier) BDD_REF'!$B$215+'RECeff + REIamont (2)'!D83*'(ne pas modifier) BDD_REF'!$B$216+'RECeff + REIamont (2)'!D84*'(ne pas modifier) BDD_REF'!$B$217)/1000</f>
        <v>0</v>
      </c>
      <c r="E85" s="39">
        <f>(E81*'(ne pas modifier) BDD_REF'!$B$214+'RECeff + REIamont (2)'!E82*'(ne pas modifier) BDD_REF'!$B$215+'RECeff + REIamont (2)'!E83*'(ne pas modifier) BDD_REF'!$B$216+'RECeff + REIamont (2)'!E84*'(ne pas modifier) BDD_REF'!$B$217)/1000</f>
        <v>0</v>
      </c>
      <c r="F85" s="39">
        <f>(F81*'(ne pas modifier) BDD_REF'!$B$214+'RECeff + REIamont (2)'!F82*'(ne pas modifier) BDD_REF'!$B$215+'RECeff + REIamont (2)'!F83*'(ne pas modifier) BDD_REF'!$B$216+'RECeff + REIamont (2)'!F84*'(ne pas modifier) BDD_REF'!$B$217)/1000</f>
        <v>0</v>
      </c>
      <c r="G85" s="39">
        <f>(G81*'(ne pas modifier) BDD_REF'!$B$214+'RECeff + REIamont (2)'!G82*'(ne pas modifier) BDD_REF'!$B$215+'RECeff + REIamont (2)'!G83*'(ne pas modifier) BDD_REF'!$B$216+'RECeff + REIamont (2)'!G84*'(ne pas modifier) BDD_REF'!$B$217)/1000</f>
        <v>0</v>
      </c>
      <c r="H85" s="39">
        <f>(H81*'(ne pas modifier) BDD_REF'!$B$214+'RECeff + REIamont (2)'!H82*'(ne pas modifier) BDD_REF'!$B$215+'RECeff + REIamont (2)'!H83*'(ne pas modifier) BDD_REF'!$B$216+'RECeff + REIamont (2)'!H84*'(ne pas modifier) BDD_REF'!$B$217)/1000</f>
        <v>0</v>
      </c>
      <c r="I85" s="39">
        <f>(I81*'(ne pas modifier) BDD_REF'!$B$214+'RECeff + REIamont (2)'!I82*'(ne pas modifier) BDD_REF'!$B$215+'RECeff + REIamont (2)'!I83*'(ne pas modifier) BDD_REF'!$B$216+'RECeff + REIamont (2)'!I84*'(ne pas modifier) BDD_REF'!$B$217)/1000</f>
        <v>0</v>
      </c>
      <c r="J85" s="39">
        <f>(J81*'(ne pas modifier) BDD_REF'!$B$214+'RECeff + REIamont (2)'!J82*'(ne pas modifier) BDD_REF'!$B$215+'RECeff + REIamont (2)'!J83*'(ne pas modifier) BDD_REF'!$B$216+'RECeff + REIamont (2)'!J84*'(ne pas modifier) BDD_REF'!$B$217)/1000</f>
        <v>0</v>
      </c>
      <c r="K85" s="39">
        <f>(K81*'(ne pas modifier) BDD_REF'!$B$214+'RECeff + REIamont (2)'!K82*'(ne pas modifier) BDD_REF'!$B$215+'RECeff + REIamont (2)'!K83*'(ne pas modifier) BDD_REF'!$B$216+'RECeff + REIamont (2)'!K84*'(ne pas modifier) BDD_REF'!$B$217)/1000</f>
        <v>0</v>
      </c>
      <c r="L85" s="39">
        <f>(L81*'(ne pas modifier) BDD_REF'!$B$214+'RECeff + REIamont (2)'!L82*'(ne pas modifier) BDD_REF'!$B$215+'RECeff + REIamont (2)'!L83*'(ne pas modifier) BDD_REF'!$B$216+'RECeff + REIamont (2)'!L84*'(ne pas modifier) BDD_REF'!$B$217)/1000</f>
        <v>0</v>
      </c>
      <c r="M85" s="39">
        <f t="shared" si="6"/>
        <v>2.1003000000000001E-2</v>
      </c>
    </row>
    <row r="86" spans="1:108" s="16" customFormat="1" x14ac:dyDescent="0.3">
      <c r="A86" s="18"/>
      <c r="B86" s="19" t="s">
        <v>187</v>
      </c>
      <c r="C86" s="81">
        <f>C79+C80+C85</f>
        <v>0.61625299999999994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0.61625299999999994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145</v>
      </c>
      <c r="C87" s="20">
        <f>((C64+C65+C66)/1000*44/28*'(ne pas modifier) BDD_REF'!$B$231)+'RECeff + REIamont (2)'!C76+'RECeff + REIamont (2)'!C86</f>
        <v>1.8559218571428571</v>
      </c>
      <c r="D87" s="20">
        <f>((D64+D65+D66)/1000*44/28*'(ne pas modifier) BDD_REF'!$B$231)+'RECeff + REIamont (2)'!D76+'RECeff + REIamont (2)'!D86</f>
        <v>0</v>
      </c>
      <c r="E87" s="20">
        <f>((E64+E65+E66)/1000*44/28*'(ne pas modifier) BDD_REF'!$B$231)+'RECeff + REIamont (2)'!E76+'RECeff + REIamont (2)'!E86</f>
        <v>0</v>
      </c>
      <c r="F87" s="20">
        <f>((F64+F65+F66)/1000*44/28*'(ne pas modifier) BDD_REF'!$B$231)+'RECeff + REIamont (2)'!F76+'RECeff + REIamont (2)'!F86</f>
        <v>0</v>
      </c>
      <c r="G87" s="20">
        <f>((G64+G65+G66)/1000*44/28*'(ne pas modifier) BDD_REF'!$B$231)+'RECeff + REIamont (2)'!G76+'RECeff + REIamont (2)'!G86</f>
        <v>0</v>
      </c>
      <c r="H87" s="20">
        <f>((H64+H65+H66)/1000*44/28*'(ne pas modifier) BDD_REF'!$B$231)+'RECeff + REIamont (2)'!H76+'RECeff + REIamont (2)'!H86</f>
        <v>0</v>
      </c>
      <c r="I87" s="20">
        <f>((I64+I65+I66)/1000*44/28*'(ne pas modifier) BDD_REF'!$B$231)+'RECeff + REIamont (2)'!I76+'RECeff + REIamont (2)'!I86</f>
        <v>0</v>
      </c>
      <c r="J87" s="20">
        <f>((J64+J65+J66)/1000*44/28*'(ne pas modifier) BDD_REF'!$B$231)+'RECeff + REIamont (2)'!J76+'RECeff + REIamont (2)'!J86</f>
        <v>0</v>
      </c>
      <c r="K87" s="20">
        <f>((K64+K65+K66)/1000*44/28*'(ne pas modifier) BDD_REF'!$B$231)+'RECeff + REIamont (2)'!K76+'RECeff + REIamont (2)'!K86</f>
        <v>0</v>
      </c>
      <c r="L87" s="20">
        <f>((L64+L65+L66)/1000*44/28*'(ne pas modifier) BDD_REF'!$B$231)+'RECeff + REIamont (2)'!L76+'RECeff + REIamont (2)'!L86</f>
        <v>0</v>
      </c>
      <c r="M87" s="20">
        <f t="shared" si="6"/>
        <v>1.8559218571428571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150</v>
      </c>
      <c r="B88" s="7" t="s">
        <v>316</v>
      </c>
      <c r="C88" s="80">
        <v>100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100</v>
      </c>
    </row>
    <row r="89" spans="1:108" x14ac:dyDescent="0.3">
      <c r="B89" s="7" t="s">
        <v>317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318</v>
      </c>
      <c r="C90" s="80">
        <v>20</v>
      </c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20</v>
      </c>
    </row>
    <row r="91" spans="1:108" x14ac:dyDescent="0.3">
      <c r="B91" s="19" t="s">
        <v>332</v>
      </c>
      <c r="C91" s="39">
        <f>C88*'(ne pas modifier) BDD_REF'!$B$206 + (C89+C90)*'(ne pas modifier) BDD_REF'!$B$207</f>
        <v>1.7200000000000002</v>
      </c>
      <c r="D91" s="39">
        <f>D88*'(ne pas modifier) BDD_REF'!$B$206 + (D89+D90)*'(ne pas modifier) BDD_REF'!$B$207</f>
        <v>0</v>
      </c>
      <c r="E91" s="39">
        <f>E88*'(ne pas modifier) BDD_REF'!$B$206 + (E89+E90)*'(ne pas modifier) BDD_REF'!$B$207</f>
        <v>0</v>
      </c>
      <c r="F91" s="39">
        <f>F88*'(ne pas modifier) BDD_REF'!$B$206 + (F89+F90)*'(ne pas modifier) BDD_REF'!$B$207</f>
        <v>0</v>
      </c>
      <c r="G91" s="39">
        <f>G88*'(ne pas modifier) BDD_REF'!$B$206 + (G89+G90)*'(ne pas modifier) BDD_REF'!$B$207</f>
        <v>0</v>
      </c>
      <c r="H91" s="39">
        <f>H88*'(ne pas modifier) BDD_REF'!$B$206 + (H89+H90)*'(ne pas modifier) BDD_REF'!$B$207</f>
        <v>0</v>
      </c>
      <c r="I91" s="39">
        <f>I88*'(ne pas modifier) BDD_REF'!$B$206 + (I89+I90)*'(ne pas modifier) BDD_REF'!$B$207</f>
        <v>0</v>
      </c>
      <c r="J91" s="39">
        <f>J88*'(ne pas modifier) BDD_REF'!$B$206 + (J89+J90)*'(ne pas modifier) BDD_REF'!$B$207</f>
        <v>0</v>
      </c>
      <c r="K91" s="39">
        <f>K88*'(ne pas modifier) BDD_REF'!$B$206 + (K89+K90)*'(ne pas modifier) BDD_REF'!$B$207</f>
        <v>0</v>
      </c>
      <c r="L91" s="39">
        <f>L88*'(ne pas modifier) BDD_REF'!$B$206 + (L89+L90)*'(ne pas modifier) BDD_REF'!$B$207</f>
        <v>0</v>
      </c>
      <c r="M91" s="39">
        <f t="shared" si="6"/>
        <v>1.7200000000000002</v>
      </c>
    </row>
    <row r="92" spans="1:108" x14ac:dyDescent="0.3">
      <c r="B92" s="19" t="s">
        <v>333</v>
      </c>
      <c r="C92" s="39">
        <f>((C88*'(ne pas modifier) BDD_REF'!$B$219)+('RECeff + REIamont (2)'!C89+'RECeff + REIamont (2)'!C90)*'(ne pas modifier) BDD_REF'!$B$220)*'(ne pas modifier) BDD_REF'!$B$208</f>
        <v>0.152</v>
      </c>
      <c r="D92" s="39">
        <f>((D88*'(ne pas modifier) BDD_REF'!$B$219)+('RECeff + REIamont (2)'!D89+'RECeff + REIamont (2)'!D90)*'(ne pas modifier) BDD_REF'!$B$220)*'(ne pas modifier) BDD_REF'!$B$208</f>
        <v>0</v>
      </c>
      <c r="E92" s="39">
        <f>((E88*'(ne pas modifier) BDD_REF'!$B$219)+('RECeff + REIamont (2)'!E89+'RECeff + REIamont (2)'!E90)*'(ne pas modifier) BDD_REF'!$B$220)*'(ne pas modifier) BDD_REF'!$B$208</f>
        <v>0</v>
      </c>
      <c r="F92" s="39">
        <f>((F88*'(ne pas modifier) BDD_REF'!$B$219)+('RECeff + REIamont (2)'!F89+'RECeff + REIamont (2)'!F90)*'(ne pas modifier) BDD_REF'!$B$220)*'(ne pas modifier) BDD_REF'!$B$208</f>
        <v>0</v>
      </c>
      <c r="G92" s="39">
        <f>((G88*'(ne pas modifier) BDD_REF'!$B$219)+('RECeff + REIamont (2)'!G89+'RECeff + REIamont (2)'!G90)*'(ne pas modifier) BDD_REF'!$B$220)*'(ne pas modifier) BDD_REF'!$B$208</f>
        <v>0</v>
      </c>
      <c r="H92" s="39">
        <f>((H88*'(ne pas modifier) BDD_REF'!$B$219)+('RECeff + REIamont (2)'!H89+'RECeff + REIamont (2)'!H90)*'(ne pas modifier) BDD_REF'!$B$220)*'(ne pas modifier) BDD_REF'!$B$208</f>
        <v>0</v>
      </c>
      <c r="I92" s="39">
        <f>((I88*'(ne pas modifier) BDD_REF'!$B$219)+('RECeff + REIamont (2)'!I89+'RECeff + REIamont (2)'!I90)*'(ne pas modifier) BDD_REF'!$B$220)*'(ne pas modifier) BDD_REF'!$B$208</f>
        <v>0</v>
      </c>
      <c r="J92" s="39">
        <f>((J88*'(ne pas modifier) BDD_REF'!$B$219)+('RECeff + REIamont (2)'!J89+'RECeff + REIamont (2)'!J90)*'(ne pas modifier) BDD_REF'!$B$220)*'(ne pas modifier) BDD_REF'!$B$208</f>
        <v>0</v>
      </c>
      <c r="K92" s="39">
        <f>((K88*'(ne pas modifier) BDD_REF'!$B$219)+('RECeff + REIamont (2)'!K89+'RECeff + REIamont (2)'!K90)*'(ne pas modifier) BDD_REF'!$B$220)*'(ne pas modifier) BDD_REF'!$B$208</f>
        <v>0</v>
      </c>
      <c r="L92" s="39">
        <f>((L88*'(ne pas modifier) BDD_REF'!$B$219)+('RECeff + REIamont (2)'!L89+'RECeff + REIamont (2)'!L90)*'(ne pas modifier) BDD_REF'!$B$220)*'(ne pas modifier) BDD_REF'!$B$208</f>
        <v>0</v>
      </c>
      <c r="M92" s="39">
        <f t="shared" si="6"/>
        <v>0.152</v>
      </c>
    </row>
    <row r="93" spans="1:108" x14ac:dyDescent="0.3">
      <c r="B93" s="19" t="s">
        <v>334</v>
      </c>
      <c r="C93" s="39">
        <f>(C88+C89+C90)*'(ne pas modifier) BDD_REF'!$B$221*'(ne pas modifier) BDD_REF'!$B$209</f>
        <v>0.31679999999999997</v>
      </c>
      <c r="D93" s="39">
        <f>(D88+D89+D90)*'(ne pas modifier) BDD_REF'!$B$221*'(ne pas modifier) BDD_REF'!$B$209</f>
        <v>0</v>
      </c>
      <c r="E93" s="39">
        <f>(E88+E89+E90)*'(ne pas modifier) BDD_REF'!$B$221*'(ne pas modifier) BDD_REF'!$B$209</f>
        <v>0</v>
      </c>
      <c r="F93" s="39">
        <f>(F88+F89+F90)*'(ne pas modifier) BDD_REF'!$B$221*'(ne pas modifier) BDD_REF'!$B$209</f>
        <v>0</v>
      </c>
      <c r="G93" s="39">
        <f>(G88+G89+G90)*'(ne pas modifier) BDD_REF'!$B$221*'(ne pas modifier) BDD_REF'!$B$209</f>
        <v>0</v>
      </c>
      <c r="H93" s="39">
        <f>(H88+H89+H90)*'(ne pas modifier) BDD_REF'!$B$221*'(ne pas modifier) BDD_REF'!$B$209</f>
        <v>0</v>
      </c>
      <c r="I93" s="39">
        <f>(I88+I89+I90)*'(ne pas modifier) BDD_REF'!$B$221*'(ne pas modifier) BDD_REF'!$B$209</f>
        <v>0</v>
      </c>
      <c r="J93" s="39">
        <f>(J88+J89+J90)*'(ne pas modifier) BDD_REF'!$B$221*'(ne pas modifier) BDD_REF'!$B$209</f>
        <v>0</v>
      </c>
      <c r="K93" s="39">
        <f>(K88+K89+K90)*'(ne pas modifier) BDD_REF'!$B$221*'(ne pas modifier) BDD_REF'!$B$209</f>
        <v>0</v>
      </c>
      <c r="L93" s="39">
        <f>(L88+L89+L90)*'(ne pas modifier) BDD_REF'!$B$221*'(ne pas modifier) BDD_REF'!$B$209</f>
        <v>0</v>
      </c>
      <c r="M93" s="39">
        <f t="shared" si="6"/>
        <v>0.31679999999999997</v>
      </c>
    </row>
    <row r="94" spans="1:108" x14ac:dyDescent="0.3">
      <c r="B94" s="7" t="s">
        <v>319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320</v>
      </c>
      <c r="C95" s="80">
        <v>100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100</v>
      </c>
    </row>
    <row r="96" spans="1:108" x14ac:dyDescent="0.3">
      <c r="B96" s="7" t="s">
        <v>321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322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323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324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174</v>
      </c>
      <c r="C100" s="39">
        <f>(C94*'(ne pas modifier) BDD_REF'!$C$224+'RECeff + REIamont (2)'!C95*'(ne pas modifier) BDD_REF'!$C$225+'RECeff + REIamont (2)'!C96*'(ne pas modifier) BDD_REF'!$C$226+'RECeff + REIamont (2)'!C97*'(ne pas modifier) BDD_REF'!$C$227+'RECeff + REIamont (2)'!C98*'(ne pas modifier) BDD_REF'!$C$228+'RECeff + REIamont (2)'!C99*'(ne pas modifier) BDD_REF'!$C$229)/1000</f>
        <v>0.30709999999999998</v>
      </c>
      <c r="D100" s="39">
        <f>(D94*'(ne pas modifier) BDD_REF'!$C$224+'RECeff + REIamont (2)'!D95*'(ne pas modifier) BDD_REF'!$C$225+'RECeff + REIamont (2)'!D96*'(ne pas modifier) BDD_REF'!$C$226+'RECeff + REIamont (2)'!D97*'(ne pas modifier) BDD_REF'!$C$227+'RECeff + REIamont (2)'!D98*'(ne pas modifier) BDD_REF'!$C$228+'RECeff + REIamont (2)'!D99*'(ne pas modifier) BDD_REF'!$C$229)/1000</f>
        <v>0</v>
      </c>
      <c r="E100" s="39">
        <f>(E94*'(ne pas modifier) BDD_REF'!$C$224+'RECeff + REIamont (2)'!E95*'(ne pas modifier) BDD_REF'!$C$225+'RECeff + REIamont (2)'!E96*'(ne pas modifier) BDD_REF'!$C$226+'RECeff + REIamont (2)'!E97*'(ne pas modifier) BDD_REF'!$C$227+'RECeff + REIamont (2)'!E98*'(ne pas modifier) BDD_REF'!$C$228+'RECeff + REIamont (2)'!E99*'(ne pas modifier) BDD_REF'!$C$229)/1000</f>
        <v>0</v>
      </c>
      <c r="F100" s="39">
        <f>(F94*'(ne pas modifier) BDD_REF'!$C$224+'RECeff + REIamont (2)'!F95*'(ne pas modifier) BDD_REF'!$C$225+'RECeff + REIamont (2)'!F96*'(ne pas modifier) BDD_REF'!$C$226+'RECeff + REIamont (2)'!F97*'(ne pas modifier) BDD_REF'!$C$227+'RECeff + REIamont (2)'!F98*'(ne pas modifier) BDD_REF'!$C$228+'RECeff + REIamont (2)'!F99*'(ne pas modifier) BDD_REF'!$C$229)/1000</f>
        <v>0</v>
      </c>
      <c r="G100" s="39">
        <f>(G94*'(ne pas modifier) BDD_REF'!$C$224+'RECeff + REIamont (2)'!G95*'(ne pas modifier) BDD_REF'!$C$225+'RECeff + REIamont (2)'!G96*'(ne pas modifier) BDD_REF'!$C$226+'RECeff + REIamont (2)'!G97*'(ne pas modifier) BDD_REF'!$C$227+'RECeff + REIamont (2)'!G98*'(ne pas modifier) BDD_REF'!$C$228+'RECeff + REIamont (2)'!G99*'(ne pas modifier) BDD_REF'!$C$229)/1000</f>
        <v>0</v>
      </c>
      <c r="H100" s="39">
        <f>(H94*'(ne pas modifier) BDD_REF'!$C$224+'RECeff + REIamont (2)'!H95*'(ne pas modifier) BDD_REF'!$C$225+'RECeff + REIamont (2)'!H96*'(ne pas modifier) BDD_REF'!$C$226+'RECeff + REIamont (2)'!H97*'(ne pas modifier) BDD_REF'!$C$227+'RECeff + REIamont (2)'!H98*'(ne pas modifier) BDD_REF'!$C$228+'RECeff + REIamont (2)'!H99*'(ne pas modifier) BDD_REF'!$C$229)/1000</f>
        <v>0</v>
      </c>
      <c r="I100" s="39">
        <f>(I94*'(ne pas modifier) BDD_REF'!$C$224+'RECeff + REIamont (2)'!I95*'(ne pas modifier) BDD_REF'!$C$225+'RECeff + REIamont (2)'!I96*'(ne pas modifier) BDD_REF'!$C$226+'RECeff + REIamont (2)'!I97*'(ne pas modifier) BDD_REF'!$C$227+'RECeff + REIamont (2)'!I98*'(ne pas modifier) BDD_REF'!$C$228+'RECeff + REIamont (2)'!I99*'(ne pas modifier) BDD_REF'!$C$229)/1000</f>
        <v>0</v>
      </c>
      <c r="J100" s="39">
        <f>(J94*'(ne pas modifier) BDD_REF'!$C$224+'RECeff + REIamont (2)'!J95*'(ne pas modifier) BDD_REF'!$C$225+'RECeff + REIamont (2)'!J96*'(ne pas modifier) BDD_REF'!$C$226+'RECeff + REIamont (2)'!J97*'(ne pas modifier) BDD_REF'!$C$227+'RECeff + REIamont (2)'!J98*'(ne pas modifier) BDD_REF'!$C$228+'RECeff + REIamont (2)'!J99*'(ne pas modifier) BDD_REF'!$C$229)/1000</f>
        <v>0</v>
      </c>
      <c r="K100" s="39">
        <f>(K94*'(ne pas modifier) BDD_REF'!$C$224+'RECeff + REIamont (2)'!K95*'(ne pas modifier) BDD_REF'!$C$225+'RECeff + REIamont (2)'!K96*'(ne pas modifier) BDD_REF'!$C$226+'RECeff + REIamont (2)'!K97*'(ne pas modifier) BDD_REF'!$C$227+'RECeff + REIamont (2)'!K98*'(ne pas modifier) BDD_REF'!$C$228+'RECeff + REIamont (2)'!K99*'(ne pas modifier) BDD_REF'!$C$229)/1000</f>
        <v>0</v>
      </c>
      <c r="L100" s="39">
        <f>(L94*'(ne pas modifier) BDD_REF'!$C$224+'RECeff + REIamont (2)'!L95*'(ne pas modifier) BDD_REF'!$C$225+'RECeff + REIamont (2)'!L96*'(ne pas modifier) BDD_REF'!$C$226+'RECeff + REIamont (2)'!L97*'(ne pas modifier) BDD_REF'!$C$227+'RECeff + REIamont (2)'!L98*'(ne pas modifier) BDD_REF'!$C$228+'RECeff + REIamont (2)'!L99*'(ne pas modifier) BDD_REF'!$C$229)/1000</f>
        <v>0</v>
      </c>
      <c r="M100" s="39">
        <f t="shared" si="6"/>
        <v>0.30709999999999998</v>
      </c>
    </row>
    <row r="101" spans="1:108" x14ac:dyDescent="0.3">
      <c r="B101" s="7" t="s">
        <v>325</v>
      </c>
      <c r="C101" s="80">
        <v>500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500</v>
      </c>
    </row>
    <row r="102" spans="1:108" x14ac:dyDescent="0.3">
      <c r="B102" s="3" t="s">
        <v>185</v>
      </c>
      <c r="C102" s="39">
        <f>(C101*'(ne pas modifier) BDD_REF'!$B$210)/1000</f>
        <v>2.8500000000000001E-2</v>
      </c>
      <c r="D102" s="39">
        <f>(D101*'(ne pas modifier) BDD_REF'!$B$210)/1000</f>
        <v>0</v>
      </c>
      <c r="E102" s="39">
        <f>(E101*'(ne pas modifier) BDD_REF'!$B$210)/1000</f>
        <v>0</v>
      </c>
      <c r="F102" s="39">
        <f>(F101*'(ne pas modifier) BDD_REF'!$B$210)/1000</f>
        <v>0</v>
      </c>
      <c r="G102" s="39">
        <f>(G101*'(ne pas modifier) BDD_REF'!$B$210)/1000</f>
        <v>0</v>
      </c>
      <c r="H102" s="39">
        <f>(H101*'(ne pas modifier) BDD_REF'!$B$210)/1000</f>
        <v>0</v>
      </c>
      <c r="I102" s="39">
        <f>(I101*'(ne pas modifier) BDD_REF'!$B$210)/1000</f>
        <v>0</v>
      </c>
      <c r="J102" s="39">
        <f>(J101*'(ne pas modifier) BDD_REF'!$B$210)/1000</f>
        <v>0</v>
      </c>
      <c r="K102" s="39">
        <f>(K101*'(ne pas modifier) BDD_REF'!$B$210)/1000</f>
        <v>0</v>
      </c>
      <c r="L102" s="39">
        <f>(L101*'(ne pas modifier) BDD_REF'!$B$210)/1000</f>
        <v>0</v>
      </c>
      <c r="M102" s="39">
        <f t="shared" si="6"/>
        <v>2.8500000000000001E-2</v>
      </c>
    </row>
    <row r="103" spans="1:108" s="16" customFormat="1" x14ac:dyDescent="0.3">
      <c r="A103" s="18"/>
      <c r="B103" s="19" t="s">
        <v>186</v>
      </c>
      <c r="C103" s="81">
        <f>C100+C102</f>
        <v>0.33560000000000001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0.33560000000000001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326</v>
      </c>
      <c r="C104" s="80">
        <v>50</v>
      </c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50</v>
      </c>
    </row>
    <row r="105" spans="1:108" x14ac:dyDescent="0.3">
      <c r="B105" s="7" t="s">
        <v>327</v>
      </c>
      <c r="C105" s="80">
        <v>100</v>
      </c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100</v>
      </c>
    </row>
    <row r="106" spans="1:108" x14ac:dyDescent="0.3">
      <c r="B106" s="3" t="s">
        <v>293</v>
      </c>
      <c r="C106" s="39">
        <f>(C88*'(ne pas modifier) BDD_REF'!$B$211+'RECeff + REIamont (2)'!C104*'(ne pas modifier) BDD_REF'!$B$212+'RECeff + REIamont (2)'!C105*'(ne pas modifier) BDD_REF'!$B$213)/1000</f>
        <v>0.59450000000000003</v>
      </c>
      <c r="D106" s="39">
        <f>(D88*'(ne pas modifier) BDD_REF'!$B$211+'RECeff + REIamont (2)'!D104*'(ne pas modifier) BDD_REF'!$B$212+'RECeff + REIamont (2)'!D105*'(ne pas modifier) BDD_REF'!$B$213)/1000</f>
        <v>0</v>
      </c>
      <c r="E106" s="39">
        <f>(E88*'(ne pas modifier) BDD_REF'!$B$211+'RECeff + REIamont (2)'!E104*'(ne pas modifier) BDD_REF'!$B$212+'RECeff + REIamont (2)'!E105*'(ne pas modifier) BDD_REF'!$B$213)/1000</f>
        <v>0</v>
      </c>
      <c r="F106" s="39">
        <f>(F88*'(ne pas modifier) BDD_REF'!$B$211+'RECeff + REIamont (2)'!F104*'(ne pas modifier) BDD_REF'!$B$212+'RECeff + REIamont (2)'!F105*'(ne pas modifier) BDD_REF'!$B$213)/1000</f>
        <v>0</v>
      </c>
      <c r="G106" s="39">
        <f>(G88*'(ne pas modifier) BDD_REF'!$B$211+'RECeff + REIamont (2)'!G104*'(ne pas modifier) BDD_REF'!$B$212+'RECeff + REIamont (2)'!G105*'(ne pas modifier) BDD_REF'!$B$213)/1000</f>
        <v>0</v>
      </c>
      <c r="H106" s="39">
        <f>(H88*'(ne pas modifier) BDD_REF'!$B$211+'RECeff + REIamont (2)'!H104*'(ne pas modifier) BDD_REF'!$B$212+'RECeff + REIamont (2)'!H105*'(ne pas modifier) BDD_REF'!$B$213)/1000</f>
        <v>0</v>
      </c>
      <c r="I106" s="39">
        <f>(I88*'(ne pas modifier) BDD_REF'!$B$211+'RECeff + REIamont (2)'!I104*'(ne pas modifier) BDD_REF'!$B$212+'RECeff + REIamont (2)'!I105*'(ne pas modifier) BDD_REF'!$B$213)/1000</f>
        <v>0</v>
      </c>
      <c r="J106" s="39">
        <f>(J88*'(ne pas modifier) BDD_REF'!$B$211+'RECeff + REIamont (2)'!J104*'(ne pas modifier) BDD_REF'!$B$212+'RECeff + REIamont (2)'!J105*'(ne pas modifier) BDD_REF'!$B$213)/1000</f>
        <v>0</v>
      </c>
      <c r="K106" s="39">
        <f>(K88*'(ne pas modifier) BDD_REF'!$B$211+'RECeff + REIamont (2)'!K104*'(ne pas modifier) BDD_REF'!$B$212+'RECeff + REIamont (2)'!K105*'(ne pas modifier) BDD_REF'!$B$213)/1000</f>
        <v>0</v>
      </c>
      <c r="L106" s="39">
        <f>(L88*'(ne pas modifier) BDD_REF'!$B$211+'RECeff + REIamont (2)'!L104*'(ne pas modifier) BDD_REF'!$B$212+'RECeff + REIamont (2)'!L105*'(ne pas modifier) BDD_REF'!$B$213)/1000</f>
        <v>0</v>
      </c>
      <c r="M106" s="39">
        <f t="shared" si="10"/>
        <v>0.59450000000000003</v>
      </c>
    </row>
    <row r="107" spans="1:108" hidden="1" x14ac:dyDescent="0.3">
      <c r="A107" s="17" t="s">
        <v>180</v>
      </c>
      <c r="B107" s="3" t="s">
        <v>176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328</v>
      </c>
      <c r="C108" s="80">
        <v>3</v>
      </c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3</v>
      </c>
    </row>
    <row r="109" spans="1:108" x14ac:dyDescent="0.3">
      <c r="B109" s="7" t="s">
        <v>329</v>
      </c>
      <c r="C109" s="80">
        <v>1</v>
      </c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1</v>
      </c>
    </row>
    <row r="110" spans="1:108" x14ac:dyDescent="0.3">
      <c r="B110" s="7" t="s">
        <v>330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331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298</v>
      </c>
      <c r="C112" s="39">
        <f>(C108*'(ne pas modifier) BDD_REF'!$B$214+'RECeff + REIamont (2)'!C109*'(ne pas modifier) BDD_REF'!$B$215+'RECeff + REIamont (2)'!C110*'(ne pas modifier) BDD_REF'!$B$216+'RECeff + REIamont (2)'!C111*'(ne pas modifier) BDD_REF'!$B$217)/1000</f>
        <v>2.7012000000000001E-2</v>
      </c>
      <c r="D112" s="39">
        <f>(D108*'(ne pas modifier) BDD_REF'!$B$214+'RECeff + REIamont (2)'!D109*'(ne pas modifier) BDD_REF'!$B$215+'RECeff + REIamont (2)'!D110*'(ne pas modifier) BDD_REF'!$B$216+'RECeff + REIamont (2)'!D111*'(ne pas modifier) BDD_REF'!$B$217)/1000</f>
        <v>0</v>
      </c>
      <c r="E112" s="39">
        <f>(E108*'(ne pas modifier) BDD_REF'!$B$214+'RECeff + REIamont (2)'!E109*'(ne pas modifier) BDD_REF'!$B$215+'RECeff + REIamont (2)'!E110*'(ne pas modifier) BDD_REF'!$B$216+'RECeff + REIamont (2)'!E111*'(ne pas modifier) BDD_REF'!$B$217)/1000</f>
        <v>0</v>
      </c>
      <c r="F112" s="39">
        <f>(F108*'(ne pas modifier) BDD_REF'!$B$214+'RECeff + REIamont (2)'!F109*'(ne pas modifier) BDD_REF'!$B$215+'RECeff + REIamont (2)'!F110*'(ne pas modifier) BDD_REF'!$B$216+'RECeff + REIamont (2)'!F111*'(ne pas modifier) BDD_REF'!$B$217)/1000</f>
        <v>0</v>
      </c>
      <c r="G112" s="39">
        <f>(G108*'(ne pas modifier) BDD_REF'!$B$214+'RECeff + REIamont (2)'!G109*'(ne pas modifier) BDD_REF'!$B$215+'RECeff + REIamont (2)'!G110*'(ne pas modifier) BDD_REF'!$B$216+'RECeff + REIamont (2)'!G111*'(ne pas modifier) BDD_REF'!$B$217)/1000</f>
        <v>0</v>
      </c>
      <c r="H112" s="39">
        <f>(H108*'(ne pas modifier) BDD_REF'!$B$214+'RECeff + REIamont (2)'!H109*'(ne pas modifier) BDD_REF'!$B$215+'RECeff + REIamont (2)'!H110*'(ne pas modifier) BDD_REF'!$B$216+'RECeff + REIamont (2)'!H111*'(ne pas modifier) BDD_REF'!$B$217)/1000</f>
        <v>0</v>
      </c>
      <c r="I112" s="39">
        <f>(I108*'(ne pas modifier) BDD_REF'!$B$214+'RECeff + REIamont (2)'!I109*'(ne pas modifier) BDD_REF'!$B$215+'RECeff + REIamont (2)'!I110*'(ne pas modifier) BDD_REF'!$B$216+'RECeff + REIamont (2)'!I111*'(ne pas modifier) BDD_REF'!$B$217)/1000</f>
        <v>0</v>
      </c>
      <c r="J112" s="39">
        <f>(J108*'(ne pas modifier) BDD_REF'!$B$214+'RECeff + REIamont (2)'!J109*'(ne pas modifier) BDD_REF'!$B$215+'RECeff + REIamont (2)'!J110*'(ne pas modifier) BDD_REF'!$B$216+'RECeff + REIamont (2)'!J111*'(ne pas modifier) BDD_REF'!$B$217)/1000</f>
        <v>0</v>
      </c>
      <c r="K112" s="39">
        <f>(K108*'(ne pas modifier) BDD_REF'!$B$214+'RECeff + REIamont (2)'!K109*'(ne pas modifier) BDD_REF'!$B$215+'RECeff + REIamont (2)'!K110*'(ne pas modifier) BDD_REF'!$B$216+'RECeff + REIamont (2)'!K111*'(ne pas modifier) BDD_REF'!$B$217)/1000</f>
        <v>0</v>
      </c>
      <c r="L112" s="39">
        <f>(L108*'(ne pas modifier) BDD_REF'!$B$214+'RECeff + REIamont (2)'!L109*'(ne pas modifier) BDD_REF'!$B$215+'RECeff + REIamont (2)'!L110*'(ne pas modifier) BDD_REF'!$B$216+'RECeff + REIamont (2)'!L111*'(ne pas modifier) BDD_REF'!$B$217)/1000</f>
        <v>0</v>
      </c>
      <c r="M112" s="39">
        <f t="shared" si="10"/>
        <v>2.7012000000000001E-2</v>
      </c>
    </row>
    <row r="113" spans="1:108" s="16" customFormat="1" x14ac:dyDescent="0.3">
      <c r="A113" s="18"/>
      <c r="B113" s="19" t="s">
        <v>187</v>
      </c>
      <c r="C113" s="81">
        <f>C106+C107+C112</f>
        <v>0.62151200000000006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0.62151200000000006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145</v>
      </c>
      <c r="C114" s="20">
        <f>((C91+C92+C93)/1000*44/28*'(ne pas modifier) BDD_REF'!$B$231)+'RECeff + REIamont (2)'!C103+'RECeff + REIamont (2)'!C113</f>
        <v>1.8685908571428573</v>
      </c>
      <c r="D114" s="20">
        <f>((D91+D92+D93)/1000*44/28*'(ne pas modifier) BDD_REF'!$B$231)+'RECeff + REIamont (2)'!D103+'RECeff + REIamont (2)'!D113</f>
        <v>0</v>
      </c>
      <c r="E114" s="20">
        <f>((E91+E92+E93)/1000*44/28*'(ne pas modifier) BDD_REF'!$B$231)+'RECeff + REIamont (2)'!E103+'RECeff + REIamont (2)'!E113</f>
        <v>0</v>
      </c>
      <c r="F114" s="20">
        <f>((F91+F92+F93)/1000*44/28*'(ne pas modifier) BDD_REF'!$B$231)+'RECeff + REIamont (2)'!F103+'RECeff + REIamont (2)'!F113</f>
        <v>0</v>
      </c>
      <c r="G114" s="20">
        <f>((G91+G92+G93)/1000*44/28*'(ne pas modifier) BDD_REF'!$B$231)+'RECeff + REIamont (2)'!G103+'RECeff + REIamont (2)'!G113</f>
        <v>0</v>
      </c>
      <c r="H114" s="20">
        <f>((H91+H92+H93)/1000*44/28*'(ne pas modifier) BDD_REF'!$B$231)+'RECeff + REIamont (2)'!H103+'RECeff + REIamont (2)'!H113</f>
        <v>0</v>
      </c>
      <c r="I114" s="20">
        <f>((I91+I92+I93)/1000*44/28*'(ne pas modifier) BDD_REF'!$B$231)+'RECeff + REIamont (2)'!I103+'RECeff + REIamont (2)'!I113</f>
        <v>0</v>
      </c>
      <c r="J114" s="20">
        <f>((J91+J92+J93)/1000*44/28*'(ne pas modifier) BDD_REF'!$B$231)+'RECeff + REIamont (2)'!J103+'RECeff + REIamont (2)'!J113</f>
        <v>0</v>
      </c>
      <c r="K114" s="20">
        <f>((K91+K92+K93)/1000*44/28*'(ne pas modifier) BDD_REF'!$B$231)+'RECeff + REIamont (2)'!K103+'RECeff + REIamont (2)'!K113</f>
        <v>0</v>
      </c>
      <c r="L114" s="20">
        <f>((L91+L92+L93)/1000*44/28*'(ne pas modifier) BDD_REF'!$B$231)+'RECeff + REIamont (2)'!L103+'RECeff + REIamont (2)'!L113</f>
        <v>0</v>
      </c>
      <c r="M114" s="20">
        <f t="shared" si="10"/>
        <v>1.8685908571428573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151</v>
      </c>
      <c r="B115" s="7" t="s">
        <v>316</v>
      </c>
      <c r="C115" s="80">
        <v>110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110</v>
      </c>
    </row>
    <row r="116" spans="1:108" x14ac:dyDescent="0.3">
      <c r="B116" s="7" t="s">
        <v>317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318</v>
      </c>
      <c r="C117" s="80">
        <v>20</v>
      </c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20</v>
      </c>
    </row>
    <row r="118" spans="1:108" x14ac:dyDescent="0.3">
      <c r="B118" s="19" t="s">
        <v>332</v>
      </c>
      <c r="C118" s="39">
        <f>C115*'(ne pas modifier) BDD_REF'!$B$206 + (C116+C117)*'(ne pas modifier) BDD_REF'!$B$207</f>
        <v>1.88</v>
      </c>
      <c r="D118" s="39">
        <f>D115*'(ne pas modifier) BDD_REF'!$B$206 + (D116+D117)*'(ne pas modifier) BDD_REF'!$B$207</f>
        <v>0</v>
      </c>
      <c r="E118" s="39">
        <f>E115*'(ne pas modifier) BDD_REF'!$B$206 + (E116+E117)*'(ne pas modifier) BDD_REF'!$B$207</f>
        <v>0</v>
      </c>
      <c r="F118" s="39">
        <f>F115*'(ne pas modifier) BDD_REF'!$B$206 + (F116+F117)*'(ne pas modifier) BDD_REF'!$B$207</f>
        <v>0</v>
      </c>
      <c r="G118" s="39">
        <f>G115*'(ne pas modifier) BDD_REF'!$B$206 + (G116+G117)*'(ne pas modifier) BDD_REF'!$B$207</f>
        <v>0</v>
      </c>
      <c r="H118" s="39">
        <f>H115*'(ne pas modifier) BDD_REF'!$B$206 + (H116+H117)*'(ne pas modifier) BDD_REF'!$B$207</f>
        <v>0</v>
      </c>
      <c r="I118" s="39">
        <f>I115*'(ne pas modifier) BDD_REF'!$B$206 + (I116+I117)*'(ne pas modifier) BDD_REF'!$B$207</f>
        <v>0</v>
      </c>
      <c r="J118" s="39">
        <f>J115*'(ne pas modifier) BDD_REF'!$B$206 + (J116+J117)*'(ne pas modifier) BDD_REF'!$B$207</f>
        <v>0</v>
      </c>
      <c r="K118" s="39">
        <f>K115*'(ne pas modifier) BDD_REF'!$B$206 + (K116+K117)*'(ne pas modifier) BDD_REF'!$B$207</f>
        <v>0</v>
      </c>
      <c r="L118" s="39">
        <f>L115*'(ne pas modifier) BDD_REF'!$B$206 + (L116+L117)*'(ne pas modifier) BDD_REF'!$B$207</f>
        <v>0</v>
      </c>
      <c r="M118" s="39">
        <f t="shared" si="10"/>
        <v>1.88</v>
      </c>
    </row>
    <row r="119" spans="1:108" x14ac:dyDescent="0.3">
      <c r="B119" s="19" t="s">
        <v>333</v>
      </c>
      <c r="C119" s="39">
        <f>((C115*'(ne pas modifier) BDD_REF'!$B$219)+('RECeff + REIamont (2)'!C116+'RECeff + REIamont (2)'!C117)*'(ne pas modifier) BDD_REF'!$B$220)*'(ne pas modifier) BDD_REF'!$B$208</f>
        <v>0.16300000000000001</v>
      </c>
      <c r="D119" s="39">
        <f>((D115*'(ne pas modifier) BDD_REF'!$B$219)+('RECeff + REIamont (2)'!D116+'RECeff + REIamont (2)'!D117)*'(ne pas modifier) BDD_REF'!$B$220)*'(ne pas modifier) BDD_REF'!$B$208</f>
        <v>0</v>
      </c>
      <c r="E119" s="39">
        <f>((E115*'(ne pas modifier) BDD_REF'!$B$219)+('RECeff + REIamont (2)'!E116+'RECeff + REIamont (2)'!E117)*'(ne pas modifier) BDD_REF'!$B$220)*'(ne pas modifier) BDD_REF'!$B$208</f>
        <v>0</v>
      </c>
      <c r="F119" s="39">
        <f>((F115*'(ne pas modifier) BDD_REF'!$B$219)+('RECeff + REIamont (2)'!F116+'RECeff + REIamont (2)'!F117)*'(ne pas modifier) BDD_REF'!$B$220)*'(ne pas modifier) BDD_REF'!$B$208</f>
        <v>0</v>
      </c>
      <c r="G119" s="39">
        <f>((G115*'(ne pas modifier) BDD_REF'!$B$219)+('RECeff + REIamont (2)'!G116+'RECeff + REIamont (2)'!G117)*'(ne pas modifier) BDD_REF'!$B$220)*'(ne pas modifier) BDD_REF'!$B$208</f>
        <v>0</v>
      </c>
      <c r="H119" s="39">
        <f>((H115*'(ne pas modifier) BDD_REF'!$B$219)+('RECeff + REIamont (2)'!H116+'RECeff + REIamont (2)'!H117)*'(ne pas modifier) BDD_REF'!$B$220)*'(ne pas modifier) BDD_REF'!$B$208</f>
        <v>0</v>
      </c>
      <c r="I119" s="39">
        <f>((I115*'(ne pas modifier) BDD_REF'!$B$219)+('RECeff + REIamont (2)'!I116+'RECeff + REIamont (2)'!I117)*'(ne pas modifier) BDD_REF'!$B$220)*'(ne pas modifier) BDD_REF'!$B$208</f>
        <v>0</v>
      </c>
      <c r="J119" s="39">
        <f>((J115*'(ne pas modifier) BDD_REF'!$B$219)+('RECeff + REIamont (2)'!J116+'RECeff + REIamont (2)'!J117)*'(ne pas modifier) BDD_REF'!$B$220)*'(ne pas modifier) BDD_REF'!$B$208</f>
        <v>0</v>
      </c>
      <c r="K119" s="39">
        <f>((K115*'(ne pas modifier) BDD_REF'!$B$219)+('RECeff + REIamont (2)'!K116+'RECeff + REIamont (2)'!K117)*'(ne pas modifier) BDD_REF'!$B$220)*'(ne pas modifier) BDD_REF'!$B$208</f>
        <v>0</v>
      </c>
      <c r="L119" s="39">
        <f>((L115*'(ne pas modifier) BDD_REF'!$B$219)+('RECeff + REIamont (2)'!L116+'RECeff + REIamont (2)'!L117)*'(ne pas modifier) BDD_REF'!$B$220)*'(ne pas modifier) BDD_REF'!$B$208</f>
        <v>0</v>
      </c>
      <c r="M119" s="39">
        <f t="shared" si="10"/>
        <v>0.16300000000000001</v>
      </c>
    </row>
    <row r="120" spans="1:108" x14ac:dyDescent="0.3">
      <c r="B120" s="19" t="s">
        <v>334</v>
      </c>
      <c r="C120" s="39">
        <f>(C115+C116+C117)*'(ne pas modifier) BDD_REF'!$B$221*'(ne pas modifier) BDD_REF'!$B$209</f>
        <v>0.34319999999999995</v>
      </c>
      <c r="D120" s="39">
        <f>(D115+D116+D117)*'(ne pas modifier) BDD_REF'!$B$221*'(ne pas modifier) BDD_REF'!$B$209</f>
        <v>0</v>
      </c>
      <c r="E120" s="39">
        <f>(E115+E116+E117)*'(ne pas modifier) BDD_REF'!$B$221*'(ne pas modifier) BDD_REF'!$B$209</f>
        <v>0</v>
      </c>
      <c r="F120" s="39">
        <f>(F115+F116+F117)*'(ne pas modifier) BDD_REF'!$B$221*'(ne pas modifier) BDD_REF'!$B$209</f>
        <v>0</v>
      </c>
      <c r="G120" s="39">
        <f>(G115+G116+G117)*'(ne pas modifier) BDD_REF'!$B$221*'(ne pas modifier) BDD_REF'!$B$209</f>
        <v>0</v>
      </c>
      <c r="H120" s="39">
        <f>(H115+H116+H117)*'(ne pas modifier) BDD_REF'!$B$221*'(ne pas modifier) BDD_REF'!$B$209</f>
        <v>0</v>
      </c>
      <c r="I120" s="39">
        <f>(I115+I116+I117)*'(ne pas modifier) BDD_REF'!$B$221*'(ne pas modifier) BDD_REF'!$B$209</f>
        <v>0</v>
      </c>
      <c r="J120" s="39">
        <f>(J115+J116+J117)*'(ne pas modifier) BDD_REF'!$B$221*'(ne pas modifier) BDD_REF'!$B$209</f>
        <v>0</v>
      </c>
      <c r="K120" s="39">
        <f>(K115+K116+K117)*'(ne pas modifier) BDD_REF'!$B$221*'(ne pas modifier) BDD_REF'!$B$209</f>
        <v>0</v>
      </c>
      <c r="L120" s="39">
        <f>(L115+L116+L117)*'(ne pas modifier) BDD_REF'!$B$221*'(ne pas modifier) BDD_REF'!$B$209</f>
        <v>0</v>
      </c>
      <c r="M120" s="39">
        <f t="shared" si="10"/>
        <v>0.34319999999999995</v>
      </c>
    </row>
    <row r="121" spans="1:108" x14ac:dyDescent="0.3">
      <c r="B121" s="7" t="s">
        <v>319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320</v>
      </c>
      <c r="C122" s="80">
        <v>100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100</v>
      </c>
    </row>
    <row r="123" spans="1:108" x14ac:dyDescent="0.3">
      <c r="B123" s="7" t="s">
        <v>321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322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323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324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174</v>
      </c>
      <c r="C127" s="39">
        <f>(C121*'(ne pas modifier) BDD_REF'!$C$224+'RECeff + REIamont (2)'!C122*'(ne pas modifier) BDD_REF'!$C$225+'RECeff + REIamont (2)'!C123*'(ne pas modifier) BDD_REF'!$C$226+'RECeff + REIamont (2)'!C124*'(ne pas modifier) BDD_REF'!$C$227+'RECeff + REIamont (2)'!C125*'(ne pas modifier) BDD_REF'!$C$228+'RECeff + REIamont (2)'!C126*'(ne pas modifier) BDD_REF'!$C$229)/1000</f>
        <v>0.30709999999999998</v>
      </c>
      <c r="D127" s="39">
        <f>(D121*'(ne pas modifier) BDD_REF'!$C$224+'RECeff + REIamont (2)'!D122*'(ne pas modifier) BDD_REF'!$C$225+'RECeff + REIamont (2)'!D123*'(ne pas modifier) BDD_REF'!$C$226+'RECeff + REIamont (2)'!D124*'(ne pas modifier) BDD_REF'!$C$227+'RECeff + REIamont (2)'!D125*'(ne pas modifier) BDD_REF'!$C$228+'RECeff + REIamont (2)'!D126*'(ne pas modifier) BDD_REF'!$C$229)/1000</f>
        <v>0</v>
      </c>
      <c r="E127" s="39">
        <f>(E121*'(ne pas modifier) BDD_REF'!$C$224+'RECeff + REIamont (2)'!E122*'(ne pas modifier) BDD_REF'!$C$225+'RECeff + REIamont (2)'!E123*'(ne pas modifier) BDD_REF'!$C$226+'RECeff + REIamont (2)'!E124*'(ne pas modifier) BDD_REF'!$C$227+'RECeff + REIamont (2)'!E125*'(ne pas modifier) BDD_REF'!$C$228+'RECeff + REIamont (2)'!E126*'(ne pas modifier) BDD_REF'!$C$229)/1000</f>
        <v>0</v>
      </c>
      <c r="F127" s="39">
        <f>(F121*'(ne pas modifier) BDD_REF'!$C$224+'RECeff + REIamont (2)'!F122*'(ne pas modifier) BDD_REF'!$C$225+'RECeff + REIamont (2)'!F123*'(ne pas modifier) BDD_REF'!$C$226+'RECeff + REIamont (2)'!F124*'(ne pas modifier) BDD_REF'!$C$227+'RECeff + REIamont (2)'!F125*'(ne pas modifier) BDD_REF'!$C$228+'RECeff + REIamont (2)'!F126*'(ne pas modifier) BDD_REF'!$C$229)/1000</f>
        <v>0</v>
      </c>
      <c r="G127" s="39">
        <f>(G121*'(ne pas modifier) BDD_REF'!$C$224+'RECeff + REIamont (2)'!G122*'(ne pas modifier) BDD_REF'!$C$225+'RECeff + REIamont (2)'!G123*'(ne pas modifier) BDD_REF'!$C$226+'RECeff + REIamont (2)'!G124*'(ne pas modifier) BDD_REF'!$C$227+'RECeff + REIamont (2)'!G125*'(ne pas modifier) BDD_REF'!$C$228+'RECeff + REIamont (2)'!G126*'(ne pas modifier) BDD_REF'!$C$229)/1000</f>
        <v>0</v>
      </c>
      <c r="H127" s="39">
        <f>(H121*'(ne pas modifier) BDD_REF'!$C$224+'RECeff + REIamont (2)'!H122*'(ne pas modifier) BDD_REF'!$C$225+'RECeff + REIamont (2)'!H123*'(ne pas modifier) BDD_REF'!$C$226+'RECeff + REIamont (2)'!H124*'(ne pas modifier) BDD_REF'!$C$227+'RECeff + REIamont (2)'!H125*'(ne pas modifier) BDD_REF'!$C$228+'RECeff + REIamont (2)'!H126*'(ne pas modifier) BDD_REF'!$C$229)/1000</f>
        <v>0</v>
      </c>
      <c r="I127" s="39">
        <f>(I121*'(ne pas modifier) BDD_REF'!$C$224+'RECeff + REIamont (2)'!I122*'(ne pas modifier) BDD_REF'!$C$225+'RECeff + REIamont (2)'!I123*'(ne pas modifier) BDD_REF'!$C$226+'RECeff + REIamont (2)'!I124*'(ne pas modifier) BDD_REF'!$C$227+'RECeff + REIamont (2)'!I125*'(ne pas modifier) BDD_REF'!$C$228+'RECeff + REIamont (2)'!I126*'(ne pas modifier) BDD_REF'!$C$229)/1000</f>
        <v>0</v>
      </c>
      <c r="J127" s="39">
        <f>(J121*'(ne pas modifier) BDD_REF'!$C$224+'RECeff + REIamont (2)'!J122*'(ne pas modifier) BDD_REF'!$C$225+'RECeff + REIamont (2)'!J123*'(ne pas modifier) BDD_REF'!$C$226+'RECeff + REIamont (2)'!J124*'(ne pas modifier) BDD_REF'!$C$227+'RECeff + REIamont (2)'!J125*'(ne pas modifier) BDD_REF'!$C$228+'RECeff + REIamont (2)'!J126*'(ne pas modifier) BDD_REF'!$C$229)/1000</f>
        <v>0</v>
      </c>
      <c r="K127" s="39">
        <f>(K121*'(ne pas modifier) BDD_REF'!$C$224+'RECeff + REIamont (2)'!K122*'(ne pas modifier) BDD_REF'!$C$225+'RECeff + REIamont (2)'!K123*'(ne pas modifier) BDD_REF'!$C$226+'RECeff + REIamont (2)'!K124*'(ne pas modifier) BDD_REF'!$C$227+'RECeff + REIamont (2)'!K125*'(ne pas modifier) BDD_REF'!$C$228+'RECeff + REIamont (2)'!K126*'(ne pas modifier) BDD_REF'!$C$229)/1000</f>
        <v>0</v>
      </c>
      <c r="L127" s="39">
        <f>(L121*'(ne pas modifier) BDD_REF'!$C$224+'RECeff + REIamont (2)'!L122*'(ne pas modifier) BDD_REF'!$C$225+'RECeff + REIamont (2)'!L123*'(ne pas modifier) BDD_REF'!$C$226+'RECeff + REIamont (2)'!L124*'(ne pas modifier) BDD_REF'!$C$227+'RECeff + REIamont (2)'!L125*'(ne pas modifier) BDD_REF'!$C$228+'RECeff + REIamont (2)'!L126*'(ne pas modifier) BDD_REF'!$C$229)/1000</f>
        <v>0</v>
      </c>
      <c r="M127" s="39">
        <f t="shared" si="10"/>
        <v>0.30709999999999998</v>
      </c>
    </row>
    <row r="128" spans="1:108" x14ac:dyDescent="0.3">
      <c r="B128" s="7" t="s">
        <v>325</v>
      </c>
      <c r="C128" s="80">
        <v>600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600</v>
      </c>
    </row>
    <row r="129" spans="1:108" x14ac:dyDescent="0.3">
      <c r="B129" s="3" t="s">
        <v>185</v>
      </c>
      <c r="C129" s="39">
        <f>(C128*'(ne pas modifier) BDD_REF'!$B$210)/1000</f>
        <v>3.4200000000000001E-2</v>
      </c>
      <c r="D129" s="39">
        <f>(D128*'(ne pas modifier) BDD_REF'!$B$210)/1000</f>
        <v>0</v>
      </c>
      <c r="E129" s="39">
        <f>(E128*'(ne pas modifier) BDD_REF'!$B$210)/1000</f>
        <v>0</v>
      </c>
      <c r="F129" s="39">
        <f>(F128*'(ne pas modifier) BDD_REF'!$B$210)/1000</f>
        <v>0</v>
      </c>
      <c r="G129" s="39">
        <f>(G128*'(ne pas modifier) BDD_REF'!$B$210)/1000</f>
        <v>0</v>
      </c>
      <c r="H129" s="39">
        <f>(H128*'(ne pas modifier) BDD_REF'!$B$210)/1000</f>
        <v>0</v>
      </c>
      <c r="I129" s="39">
        <f>(I128*'(ne pas modifier) BDD_REF'!$B$210)/1000</f>
        <v>0</v>
      </c>
      <c r="J129" s="39">
        <f>(J128*'(ne pas modifier) BDD_REF'!$B$210)/1000</f>
        <v>0</v>
      </c>
      <c r="K129" s="39">
        <f>(K128*'(ne pas modifier) BDD_REF'!$B$210)/1000</f>
        <v>0</v>
      </c>
      <c r="L129" s="39">
        <f>(L128*'(ne pas modifier) BDD_REF'!$B$210)/1000</f>
        <v>0</v>
      </c>
      <c r="M129" s="39">
        <f t="shared" si="10"/>
        <v>3.4200000000000001E-2</v>
      </c>
    </row>
    <row r="130" spans="1:108" s="16" customFormat="1" x14ac:dyDescent="0.3">
      <c r="A130" s="18"/>
      <c r="B130" s="19" t="s">
        <v>186</v>
      </c>
      <c r="C130" s="81">
        <f>C127+C129</f>
        <v>0.34129999999999999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0.34129999999999999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326</v>
      </c>
      <c r="C131" s="80">
        <v>50</v>
      </c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50</v>
      </c>
    </row>
    <row r="132" spans="1:108" x14ac:dyDescent="0.3">
      <c r="B132" s="7" t="s">
        <v>327</v>
      </c>
      <c r="C132" s="80">
        <v>100</v>
      </c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100</v>
      </c>
    </row>
    <row r="133" spans="1:108" x14ac:dyDescent="0.3">
      <c r="B133" s="3" t="s">
        <v>293</v>
      </c>
      <c r="C133" s="39">
        <f>(C115*'(ne pas modifier) BDD_REF'!$B$211+'RECeff + REIamont (2)'!C131*'(ne pas modifier) BDD_REF'!$B$212+'RECeff + REIamont (2)'!C132*'(ne pas modifier) BDD_REF'!$B$213)/1000</f>
        <v>0.63959999999999995</v>
      </c>
      <c r="D133" s="39">
        <f>(D115*'(ne pas modifier) BDD_REF'!$B$211+'RECeff + REIamont (2)'!D131*'(ne pas modifier) BDD_REF'!$B$212+'RECeff + REIamont (2)'!D132*'(ne pas modifier) BDD_REF'!$B$213)/1000</f>
        <v>0</v>
      </c>
      <c r="E133" s="39">
        <f>(E115*'(ne pas modifier) BDD_REF'!$B$211+'RECeff + REIamont (2)'!E131*'(ne pas modifier) BDD_REF'!$B$212+'RECeff + REIamont (2)'!E132*'(ne pas modifier) BDD_REF'!$B$213)/1000</f>
        <v>0</v>
      </c>
      <c r="F133" s="39">
        <f>(F115*'(ne pas modifier) BDD_REF'!$B$211+'RECeff + REIamont (2)'!F131*'(ne pas modifier) BDD_REF'!$B$212+'RECeff + REIamont (2)'!F132*'(ne pas modifier) BDD_REF'!$B$213)/1000</f>
        <v>0</v>
      </c>
      <c r="G133" s="39">
        <f>(G115*'(ne pas modifier) BDD_REF'!$B$211+'RECeff + REIamont (2)'!G131*'(ne pas modifier) BDD_REF'!$B$212+'RECeff + REIamont (2)'!G132*'(ne pas modifier) BDD_REF'!$B$213)/1000</f>
        <v>0</v>
      </c>
      <c r="H133" s="39">
        <f>(H115*'(ne pas modifier) BDD_REF'!$B$211+'RECeff + REIamont (2)'!H131*'(ne pas modifier) BDD_REF'!$B$212+'RECeff + REIamont (2)'!H132*'(ne pas modifier) BDD_REF'!$B$213)/1000</f>
        <v>0</v>
      </c>
      <c r="I133" s="39">
        <f>(I115*'(ne pas modifier) BDD_REF'!$B$211+'RECeff + REIamont (2)'!I131*'(ne pas modifier) BDD_REF'!$B$212+'RECeff + REIamont (2)'!I132*'(ne pas modifier) BDD_REF'!$B$213)/1000</f>
        <v>0</v>
      </c>
      <c r="J133" s="39">
        <f>(J115*'(ne pas modifier) BDD_REF'!$B$211+'RECeff + REIamont (2)'!J131*'(ne pas modifier) BDD_REF'!$B$212+'RECeff + REIamont (2)'!J132*'(ne pas modifier) BDD_REF'!$B$213)/1000</f>
        <v>0</v>
      </c>
      <c r="K133" s="39">
        <f>(K115*'(ne pas modifier) BDD_REF'!$B$211+'RECeff + REIamont (2)'!K131*'(ne pas modifier) BDD_REF'!$B$212+'RECeff + REIamont (2)'!K132*'(ne pas modifier) BDD_REF'!$B$213)/1000</f>
        <v>0</v>
      </c>
      <c r="L133" s="39">
        <f>(L115*'(ne pas modifier) BDD_REF'!$B$211+'RECeff + REIamont (2)'!L131*'(ne pas modifier) BDD_REF'!$B$212+'RECeff + REIamont (2)'!L132*'(ne pas modifier) BDD_REF'!$B$213)/1000</f>
        <v>0</v>
      </c>
      <c r="M133" s="39">
        <f t="shared" si="10"/>
        <v>0.63959999999999995</v>
      </c>
    </row>
    <row r="134" spans="1:108" hidden="1" x14ac:dyDescent="0.3">
      <c r="A134" s="17" t="s">
        <v>180</v>
      </c>
      <c r="B134" s="3" t="s">
        <v>176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328</v>
      </c>
      <c r="C135" s="80">
        <v>3</v>
      </c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3</v>
      </c>
    </row>
    <row r="136" spans="1:108" x14ac:dyDescent="0.3">
      <c r="B136" s="7" t="s">
        <v>329</v>
      </c>
      <c r="C136" s="80">
        <v>1</v>
      </c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1</v>
      </c>
    </row>
    <row r="137" spans="1:108" x14ac:dyDescent="0.3">
      <c r="B137" s="7" t="s">
        <v>330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331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298</v>
      </c>
      <c r="C139" s="39">
        <f>(C135*'(ne pas modifier) BDD_REF'!$B$214+'RECeff + REIamont (2)'!C136*'(ne pas modifier) BDD_REF'!$B$215+'RECeff + REIamont (2)'!C137*'(ne pas modifier) BDD_REF'!$B$216+'RECeff + REIamont (2)'!C138*'(ne pas modifier) BDD_REF'!$B$217)/1000</f>
        <v>2.7012000000000001E-2</v>
      </c>
      <c r="D139" s="39">
        <f>(D135*'(ne pas modifier) BDD_REF'!$B$214+'RECeff + REIamont (2)'!D136*'(ne pas modifier) BDD_REF'!$B$215+'RECeff + REIamont (2)'!D137*'(ne pas modifier) BDD_REF'!$B$216+'RECeff + REIamont (2)'!D138*'(ne pas modifier) BDD_REF'!$B$217)/1000</f>
        <v>0</v>
      </c>
      <c r="E139" s="39">
        <f>(E135*'(ne pas modifier) BDD_REF'!$B$214+'RECeff + REIamont (2)'!E136*'(ne pas modifier) BDD_REF'!$B$215+'RECeff + REIamont (2)'!E137*'(ne pas modifier) BDD_REF'!$B$216+'RECeff + REIamont (2)'!E138*'(ne pas modifier) BDD_REF'!$B$217)/1000</f>
        <v>0</v>
      </c>
      <c r="F139" s="39">
        <f>(F135*'(ne pas modifier) BDD_REF'!$B$214+'RECeff + REIamont (2)'!F136*'(ne pas modifier) BDD_REF'!$B$215+'RECeff + REIamont (2)'!F137*'(ne pas modifier) BDD_REF'!$B$216+'RECeff + REIamont (2)'!F138*'(ne pas modifier) BDD_REF'!$B$217)/1000</f>
        <v>0</v>
      </c>
      <c r="G139" s="39">
        <f>(G135*'(ne pas modifier) BDD_REF'!$B$214+'RECeff + REIamont (2)'!G136*'(ne pas modifier) BDD_REF'!$B$215+'RECeff + REIamont (2)'!G137*'(ne pas modifier) BDD_REF'!$B$216+'RECeff + REIamont (2)'!G138*'(ne pas modifier) BDD_REF'!$B$217)/1000</f>
        <v>0</v>
      </c>
      <c r="H139" s="39">
        <f>(H135*'(ne pas modifier) BDD_REF'!$B$214+'RECeff + REIamont (2)'!H136*'(ne pas modifier) BDD_REF'!$B$215+'RECeff + REIamont (2)'!H137*'(ne pas modifier) BDD_REF'!$B$216+'RECeff + REIamont (2)'!H138*'(ne pas modifier) BDD_REF'!$B$217)/1000</f>
        <v>0</v>
      </c>
      <c r="I139" s="39">
        <f>(I135*'(ne pas modifier) BDD_REF'!$B$214+'RECeff + REIamont (2)'!I136*'(ne pas modifier) BDD_REF'!$B$215+'RECeff + REIamont (2)'!I137*'(ne pas modifier) BDD_REF'!$B$216+'RECeff + REIamont (2)'!I138*'(ne pas modifier) BDD_REF'!$B$217)/1000</f>
        <v>0</v>
      </c>
      <c r="J139" s="39">
        <f>(J135*'(ne pas modifier) BDD_REF'!$B$214+'RECeff + REIamont (2)'!J136*'(ne pas modifier) BDD_REF'!$B$215+'RECeff + REIamont (2)'!J137*'(ne pas modifier) BDD_REF'!$B$216+'RECeff + REIamont (2)'!J138*'(ne pas modifier) BDD_REF'!$B$217)/1000</f>
        <v>0</v>
      </c>
      <c r="K139" s="39">
        <f>(K135*'(ne pas modifier) BDD_REF'!$B$214+'RECeff + REIamont (2)'!K136*'(ne pas modifier) BDD_REF'!$B$215+'RECeff + REIamont (2)'!K137*'(ne pas modifier) BDD_REF'!$B$216+'RECeff + REIamont (2)'!K138*'(ne pas modifier) BDD_REF'!$B$217)/1000</f>
        <v>0</v>
      </c>
      <c r="L139" s="39">
        <f>(L135*'(ne pas modifier) BDD_REF'!$B$214+'RECeff + REIamont (2)'!L136*'(ne pas modifier) BDD_REF'!$B$215+'RECeff + REIamont (2)'!L137*'(ne pas modifier) BDD_REF'!$B$216+'RECeff + REIamont (2)'!L138*'(ne pas modifier) BDD_REF'!$B$217)/1000</f>
        <v>0</v>
      </c>
      <c r="M139" s="39">
        <f t="shared" si="13"/>
        <v>2.7012000000000001E-2</v>
      </c>
    </row>
    <row r="140" spans="1:108" s="16" customFormat="1" x14ac:dyDescent="0.3">
      <c r="A140" s="18"/>
      <c r="B140" s="19" t="s">
        <v>187</v>
      </c>
      <c r="C140" s="81">
        <f>C133+C134+C139</f>
        <v>0.66661199999999998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0.66661199999999998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145</v>
      </c>
      <c r="C141" s="20">
        <f>((C118+C119+C120)/1000*44/28*'(ne pas modifier) BDD_REF'!$B$231)+'RECeff + REIamont (2)'!C130+'RECeff + REIamont (2)'!C140</f>
        <v>2.0015938571428569</v>
      </c>
      <c r="D141" s="20">
        <f>((D118+D119+D120)/1000*44/28*'(ne pas modifier) BDD_REF'!$B$231)+'RECeff + REIamont (2)'!D130+'RECeff + REIamont (2)'!D140</f>
        <v>0</v>
      </c>
      <c r="E141" s="20">
        <f>((E118+E119+E120)/1000*44/28*'(ne pas modifier) BDD_REF'!$B$231)+'RECeff + REIamont (2)'!E130+'RECeff + REIamont (2)'!E140</f>
        <v>0</v>
      </c>
      <c r="F141" s="20">
        <f>((F118+F119+F120)/1000*44/28*'(ne pas modifier) BDD_REF'!$B$231)+'RECeff + REIamont (2)'!F130+'RECeff + REIamont (2)'!F140</f>
        <v>0</v>
      </c>
      <c r="G141" s="20">
        <f>((G118+G119+G120)/1000*44/28*'(ne pas modifier) BDD_REF'!$B$231)+'RECeff + REIamont (2)'!G130+'RECeff + REIamont (2)'!G140</f>
        <v>0</v>
      </c>
      <c r="H141" s="20">
        <f>((H118+H119+H120)/1000*44/28*'(ne pas modifier) BDD_REF'!$B$231)+'RECeff + REIamont (2)'!H130+'RECeff + REIamont (2)'!H140</f>
        <v>0</v>
      </c>
      <c r="I141" s="20">
        <f>((I118+I119+I120)/1000*44/28*'(ne pas modifier) BDD_REF'!$B$231)+'RECeff + REIamont (2)'!I130+'RECeff + REIamont (2)'!I140</f>
        <v>0</v>
      </c>
      <c r="J141" s="20">
        <f>((J118+J119+J120)/1000*44/28*'(ne pas modifier) BDD_REF'!$B$231)+'RECeff + REIamont (2)'!J130+'RECeff + REIamont (2)'!J140</f>
        <v>0</v>
      </c>
      <c r="K141" s="20">
        <f>((K118+K119+K120)/1000*44/28*'(ne pas modifier) BDD_REF'!$B$231)+'RECeff + REIamont (2)'!K130+'RECeff + REIamont (2)'!K140</f>
        <v>0</v>
      </c>
      <c r="L141" s="20">
        <f>((L118+L119+L120)/1000*44/28*'(ne pas modifier) BDD_REF'!$B$231)+'RECeff + REIamont (2)'!L130+'RECeff + REIamont (2)'!L140</f>
        <v>0</v>
      </c>
      <c r="M141" s="20">
        <f t="shared" si="13"/>
        <v>2.0015938571428569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190</v>
      </c>
      <c r="C142" s="71">
        <f>C33+C60+C87+C114+C141</f>
        <v>9.4118367857142857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9.4118367857142857</v>
      </c>
    </row>
    <row r="143" spans="1:108" x14ac:dyDescent="0.3">
      <c r="B143" s="71" t="s">
        <v>223</v>
      </c>
      <c r="C143" s="71">
        <f>(C142-C5*5)</f>
        <v>-6.9378764581870485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189</v>
      </c>
      <c r="C144" s="21">
        <f>C143*Eligibilité_projet!B8</f>
        <v>-14.569540562192802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-14.569540562192802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f+ZZ5ZN+/t0G3bADp0O0M6G+S07FKhVP8OSzhe7t7nKTKAUxiw4QmLcbMH0Xgi44qj511NwCqDrecW57e70Q+Q==" saltValue="HSOhCyykq2vHJkof6BvMo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M15" sqref="M15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07" t="s">
        <v>338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9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A5" s="13" t="s">
        <v>192</v>
      </c>
      <c r="B5" s="7" t="s">
        <v>198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197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191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199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147</v>
      </c>
      <c r="B9" s="7" t="s">
        <v>195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148</v>
      </c>
      <c r="B10" s="7" t="s">
        <v>195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149</v>
      </c>
      <c r="B11" s="7" t="s">
        <v>195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150</v>
      </c>
      <c r="B12" s="7" t="s">
        <v>195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151</v>
      </c>
      <c r="B13" s="7" t="s">
        <v>195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196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225</v>
      </c>
      <c r="B15" s="7" t="s">
        <v>198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197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199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194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200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231</v>
      </c>
      <c r="C21" s="33">
        <f>'(ne pas modifier) BDD_REF'!$B$277*REIaval!D21</f>
        <v>7416.6726000000008</v>
      </c>
      <c r="D21" s="2">
        <v>26.7</v>
      </c>
    </row>
    <row r="22" spans="2:13" hidden="1" x14ac:dyDescent="0.3">
      <c r="B22" s="36" t="s">
        <v>230</v>
      </c>
      <c r="C22" s="33">
        <f>'(ne pas modifier) BDD_REF'!$B$277*REIaval!D22</f>
        <v>13138.8994</v>
      </c>
      <c r="D22" s="2">
        <v>47.3</v>
      </c>
    </row>
    <row r="23" spans="2:13" hidden="1" x14ac:dyDescent="0.3">
      <c r="B23" s="36" t="s">
        <v>232</v>
      </c>
      <c r="C23" s="33">
        <f>'(ne pas modifier) BDD_REF'!$B$277*REIaval!D23</f>
        <v>11166.675600000002</v>
      </c>
      <c r="D23" s="2">
        <v>40.200000000000003</v>
      </c>
    </row>
    <row r="24" spans="2:13" hidden="1" x14ac:dyDescent="0.3">
      <c r="B24" s="36" t="s">
        <v>233</v>
      </c>
      <c r="C24" s="33">
        <f>'(ne pas modifier) BDD_REF'!$B$277*REIaval!D24</f>
        <v>3861.1142000000004</v>
      </c>
      <c r="D24" s="2">
        <v>13.9</v>
      </c>
    </row>
    <row r="25" spans="2:13" hidden="1" x14ac:dyDescent="0.3">
      <c r="B25" s="36" t="s">
        <v>234</v>
      </c>
      <c r="C25" s="33">
        <f>'(ne pas modifier) BDD_REF'!$B$277*REIaval!D25</f>
        <v>3888.8920000000003</v>
      </c>
      <c r="D25" s="2">
        <v>14</v>
      </c>
    </row>
    <row r="26" spans="2:13" hidden="1" x14ac:dyDescent="0.3">
      <c r="B26" s="36" t="s">
        <v>235</v>
      </c>
      <c r="C26" s="33">
        <f>'(ne pas modifier) BDD_REF'!$B$277*REIaval!D26</f>
        <v>12305.565399999999</v>
      </c>
      <c r="D26" s="2">
        <v>44.3</v>
      </c>
    </row>
    <row r="27" spans="2:13" hidden="1" x14ac:dyDescent="0.3">
      <c r="B27" s="36" t="s">
        <v>236</v>
      </c>
      <c r="C27" s="33">
        <f>'(ne pas modifier) BDD_REF'!$B$277*REIaval!D27</f>
        <v>7916.6730000000007</v>
      </c>
      <c r="D27" s="2">
        <v>28.5</v>
      </c>
    </row>
    <row r="28" spans="2:13" hidden="1" x14ac:dyDescent="0.3">
      <c r="B28" s="36" t="s">
        <v>237</v>
      </c>
      <c r="C28" s="33">
        <f>'(ne pas modifier) BDD_REF'!$B$277*REIaval!D28</f>
        <v>7777.7840000000006</v>
      </c>
      <c r="D28" s="2">
        <v>28</v>
      </c>
    </row>
    <row r="29" spans="2:13" hidden="1" x14ac:dyDescent="0.3">
      <c r="B29" s="36" t="s">
        <v>238</v>
      </c>
      <c r="C29" s="33">
        <f>'(ne pas modifier) BDD_REF'!$B$277*REIaval!D29</f>
        <v>7833.3396000000002</v>
      </c>
      <c r="D29" s="2">
        <v>28.2</v>
      </c>
    </row>
    <row r="30" spans="2:13" hidden="1" x14ac:dyDescent="0.3">
      <c r="B30" s="36" t="s">
        <v>239</v>
      </c>
      <c r="C30" s="33">
        <f>'(ne pas modifier) BDD_REF'!$B$277*REIaval!D30</f>
        <v>11944.454000000002</v>
      </c>
      <c r="D30" s="2">
        <v>43</v>
      </c>
    </row>
    <row r="31" spans="2:13" hidden="1" x14ac:dyDescent="0.3">
      <c r="B31" s="36" t="s">
        <v>165</v>
      </c>
      <c r="C31" s="33">
        <f>'(ne pas modifier) BDD_REF'!$B$277*REIaval!D31</f>
        <v>11666.676000000001</v>
      </c>
      <c r="D31" s="2">
        <v>42</v>
      </c>
    </row>
    <row r="32" spans="2:13" hidden="1" x14ac:dyDescent="0.3">
      <c r="B32" s="36" t="s">
        <v>240</v>
      </c>
      <c r="C32" s="33">
        <f>'(ne pas modifier) BDD_REF'!$B$277*REIaval!D32</f>
        <v>11111.12</v>
      </c>
      <c r="D32" s="2">
        <v>40</v>
      </c>
    </row>
    <row r="33" spans="2:4" hidden="1" x14ac:dyDescent="0.3">
      <c r="B33" s="36" t="s">
        <v>241</v>
      </c>
      <c r="C33" s="33">
        <f>'(ne pas modifier) BDD_REF'!$B$277*REIaval!D33</f>
        <v>10750.008600000001</v>
      </c>
      <c r="D33" s="2">
        <v>38.700000000000003</v>
      </c>
    </row>
    <row r="34" spans="2:4" hidden="1" x14ac:dyDescent="0.3">
      <c r="B34" s="36" t="s">
        <v>242</v>
      </c>
      <c r="C34" s="33">
        <f>'(ne pas modifier) BDD_REF'!$B$277*REIaval!D34</f>
        <v>694.44500000000005</v>
      </c>
      <c r="D34" s="2">
        <v>2.5</v>
      </c>
    </row>
    <row r="35" spans="2:4" hidden="1" x14ac:dyDescent="0.3">
      <c r="B35" s="36" t="s">
        <v>169</v>
      </c>
      <c r="C35" s="33">
        <f>'(ne pas modifier) BDD_REF'!$B$277*REIaval!D35</f>
        <v>13333.344000000001</v>
      </c>
      <c r="D35" s="2">
        <v>48</v>
      </c>
    </row>
    <row r="36" spans="2:4" hidden="1" x14ac:dyDescent="0.3">
      <c r="B36" s="36" t="s">
        <v>167</v>
      </c>
      <c r="C36" s="33">
        <f>'(ne pas modifier) BDD_REF'!$B$277*REIaval!D36</f>
        <v>11944.454000000002</v>
      </c>
      <c r="D36" s="2">
        <v>43</v>
      </c>
    </row>
    <row r="37" spans="2:4" hidden="1" x14ac:dyDescent="0.3">
      <c r="B37" s="36" t="s">
        <v>243</v>
      </c>
      <c r="C37" s="33">
        <f>'(ne pas modifier) BDD_REF'!$B$277*REIaval!D37</f>
        <v>13777.788800000002</v>
      </c>
      <c r="D37" s="2">
        <v>49.6</v>
      </c>
    </row>
    <row r="38" spans="2:4" hidden="1" x14ac:dyDescent="0.3">
      <c r="B38" s="36" t="s">
        <v>244</v>
      </c>
      <c r="C38" s="33">
        <f>'(ne pas modifier) BDD_REF'!$B$277*REIaval!D38</f>
        <v>12777.788</v>
      </c>
      <c r="D38" s="2">
        <v>46</v>
      </c>
    </row>
    <row r="39" spans="2:4" hidden="1" x14ac:dyDescent="0.3">
      <c r="B39" s="36" t="s">
        <v>245</v>
      </c>
      <c r="C39" s="33">
        <f>'(ne pas modifier) BDD_REF'!$B$277*REIaval!D39</f>
        <v>4888.8928000000005</v>
      </c>
      <c r="D39" s="2">
        <v>17.600000000000001</v>
      </c>
    </row>
    <row r="40" spans="2:4" hidden="1" x14ac:dyDescent="0.3">
      <c r="B40" s="36" t="s">
        <v>246</v>
      </c>
      <c r="C40" s="33">
        <f>'(ne pas modifier) BDD_REF'!$B$277*REIaval!D40</f>
        <v>8888.8960000000006</v>
      </c>
      <c r="D40" s="2">
        <v>32</v>
      </c>
    </row>
    <row r="41" spans="2:4" hidden="1" x14ac:dyDescent="0.3">
      <c r="B41" s="36" t="s">
        <v>247</v>
      </c>
      <c r="C41" s="33">
        <f>'(ne pas modifier) BDD_REF'!$B$277*REIaval!D41</f>
        <v>10583.341800000002</v>
      </c>
      <c r="D41" s="2">
        <v>38.1</v>
      </c>
    </row>
    <row r="42" spans="2:4" hidden="1" x14ac:dyDescent="0.3">
      <c r="B42" s="36" t="s">
        <v>248</v>
      </c>
      <c r="C42" s="33">
        <f>'(ne pas modifier) BDD_REF'!$B$277*REIaval!D42</f>
        <v>12250.009800000002</v>
      </c>
      <c r="D42" s="2">
        <v>44.1</v>
      </c>
    </row>
    <row r="43" spans="2:4" hidden="1" x14ac:dyDescent="0.3">
      <c r="B43" s="36" t="s">
        <v>249</v>
      </c>
      <c r="C43" s="33">
        <f>'(ne pas modifier) BDD_REF'!$B$277*REIaval!D43</f>
        <v>3305.5582000000004</v>
      </c>
      <c r="D43" s="2">
        <v>11.9</v>
      </c>
    </row>
    <row r="44" spans="2:4" hidden="1" x14ac:dyDescent="0.3">
      <c r="B44" s="36" t="s">
        <v>250</v>
      </c>
      <c r="C44" s="33">
        <f>'(ne pas modifier) BDD_REF'!$B$277*REIaval!D44</f>
        <v>12361.121000000001</v>
      </c>
      <c r="D44" s="2">
        <v>44.5</v>
      </c>
    </row>
    <row r="45" spans="2:4" hidden="1" x14ac:dyDescent="0.3">
      <c r="B45" s="36" t="s">
        <v>251</v>
      </c>
      <c r="C45" s="33">
        <f>'(ne pas modifier) BDD_REF'!$B$277*REIaval!D45</f>
        <v>11750.009400000001</v>
      </c>
      <c r="D45" s="2">
        <v>42.3</v>
      </c>
    </row>
    <row r="46" spans="2:4" hidden="1" x14ac:dyDescent="0.3">
      <c r="B46" s="36" t="s">
        <v>252</v>
      </c>
      <c r="C46" s="33">
        <f>'(ne pas modifier) BDD_REF'!$B$277*REIaval!D46</f>
        <v>3638.8918000000003</v>
      </c>
      <c r="D46" s="2">
        <v>13.1</v>
      </c>
    </row>
    <row r="47" spans="2:4" hidden="1" x14ac:dyDescent="0.3">
      <c r="B47" s="36" t="s">
        <v>253</v>
      </c>
      <c r="C47" s="33">
        <f>'(ne pas modifier) BDD_REF'!$B$277*REIaval!D47</f>
        <v>13138.8994</v>
      </c>
      <c r="D47" s="2">
        <v>47.3</v>
      </c>
    </row>
    <row r="48" spans="2:4" hidden="1" x14ac:dyDescent="0.3">
      <c r="B48" s="36" t="s">
        <v>254</v>
      </c>
      <c r="C48" s="33">
        <f>'(ne pas modifier) BDD_REF'!$B$277*REIaval!D48</f>
        <v>2200.0017600000001</v>
      </c>
      <c r="D48" s="2">
        <v>7.92</v>
      </c>
    </row>
    <row r="49" spans="1:13" hidden="1" x14ac:dyDescent="0.3">
      <c r="B49" s="36" t="s">
        <v>255</v>
      </c>
      <c r="C49" s="33">
        <f>'(ne pas modifier) BDD_REF'!$B$277*REIaval!D49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260</v>
      </c>
      <c r="C51" s="37" t="s">
        <v>259</v>
      </c>
      <c r="M51" s="2"/>
    </row>
    <row r="52" spans="1:13" ht="28.8" x14ac:dyDescent="0.3">
      <c r="A52" s="36" t="s">
        <v>258</v>
      </c>
      <c r="B52" s="36" t="s">
        <v>165</v>
      </c>
      <c r="C52" s="38">
        <f>0.324/1000</f>
        <v>3.2400000000000001E-4</v>
      </c>
      <c r="M52" s="2"/>
    </row>
    <row r="53" spans="1:13" x14ac:dyDescent="0.3">
      <c r="B53" s="36" t="s">
        <v>240</v>
      </c>
      <c r="C53" s="38">
        <f>0.325/1000</f>
        <v>3.2499999999999999E-4</v>
      </c>
      <c r="M53" s="2"/>
    </row>
    <row r="54" spans="1:13" x14ac:dyDescent="0.3">
      <c r="B54" s="36" t="s">
        <v>256</v>
      </c>
      <c r="C54" s="38">
        <f>0.335/1000</f>
        <v>3.3500000000000001E-4</v>
      </c>
      <c r="M54" s="2"/>
    </row>
    <row r="55" spans="1:13" x14ac:dyDescent="0.3">
      <c r="B55" s="36" t="s">
        <v>257</v>
      </c>
      <c r="C55" s="38">
        <f>0.282/1000</f>
        <v>2.8199999999999997E-4</v>
      </c>
      <c r="M55" s="2"/>
    </row>
    <row r="56" spans="1:13" ht="28.8" x14ac:dyDescent="0.3">
      <c r="A56" s="36" t="s">
        <v>261</v>
      </c>
      <c r="B56" s="36" t="s">
        <v>262</v>
      </c>
      <c r="C56" s="38">
        <f>0.311/1000</f>
        <v>3.1100000000000002E-4</v>
      </c>
      <c r="M56" s="2"/>
    </row>
    <row r="57" spans="1:13" x14ac:dyDescent="0.3">
      <c r="B57" s="36" t="s">
        <v>263</v>
      </c>
      <c r="C57" s="36">
        <f>0.313/1000</f>
        <v>3.1300000000000002E-4</v>
      </c>
      <c r="M57" s="2"/>
    </row>
    <row r="58" spans="1:13" x14ac:dyDescent="0.3">
      <c r="B58" s="36" t="s">
        <v>264</v>
      </c>
      <c r="C58" s="36">
        <f>0.319/1000</f>
        <v>3.19E-4</v>
      </c>
      <c r="M58" s="2"/>
    </row>
    <row r="59" spans="1:13" x14ac:dyDescent="0.3">
      <c r="B59" s="36" t="s">
        <v>265</v>
      </c>
      <c r="C59" s="36">
        <f>0.306/1000</f>
        <v>3.0600000000000001E-4</v>
      </c>
      <c r="M59" s="2"/>
    </row>
    <row r="60" spans="1:13" x14ac:dyDescent="0.3">
      <c r="B60" s="36" t="s">
        <v>266</v>
      </c>
      <c r="C60" s="36">
        <f>0.174/1000</f>
        <v>1.74E-4</v>
      </c>
      <c r="M60" s="2"/>
    </row>
    <row r="61" spans="1:13" x14ac:dyDescent="0.3">
      <c r="B61" s="36" t="s">
        <v>267</v>
      </c>
      <c r="C61" s="36">
        <f>0.273/1000</f>
        <v>2.7300000000000002E-4</v>
      </c>
      <c r="M61" s="2"/>
    </row>
    <row r="62" spans="1:13" x14ac:dyDescent="0.3">
      <c r="B62" s="36" t="s">
        <v>244</v>
      </c>
      <c r="C62" s="36">
        <f>0.272/1000</f>
        <v>2.72E-4</v>
      </c>
      <c r="M62" s="2"/>
    </row>
    <row r="63" spans="1:13" x14ac:dyDescent="0.3">
      <c r="B63" s="36" t="s">
        <v>268</v>
      </c>
      <c r="C63" s="36">
        <f>0.311/1000</f>
        <v>3.1100000000000002E-4</v>
      </c>
      <c r="M63" s="2"/>
    </row>
    <row r="64" spans="1:13" x14ac:dyDescent="0.3">
      <c r="B64" s="36" t="s">
        <v>269</v>
      </c>
      <c r="C64" s="36">
        <f>0.132/1000</f>
        <v>1.3200000000000001E-4</v>
      </c>
      <c r="M64" s="2"/>
    </row>
    <row r="65" spans="1:13" x14ac:dyDescent="0.3">
      <c r="B65" s="36" t="s">
        <v>270</v>
      </c>
      <c r="C65" s="36">
        <f>0.238/1000</f>
        <v>2.3799999999999998E-4</v>
      </c>
      <c r="M65" s="2"/>
    </row>
    <row r="66" spans="1:13" x14ac:dyDescent="0.3">
      <c r="B66" s="36" t="s">
        <v>271</v>
      </c>
      <c r="C66" s="36">
        <f>0.23/1000</f>
        <v>2.3000000000000001E-4</v>
      </c>
      <c r="M66" s="2"/>
    </row>
    <row r="67" spans="1:13" ht="43.2" x14ac:dyDescent="0.3">
      <c r="A67" s="36" t="s">
        <v>272</v>
      </c>
      <c r="B67" s="36" t="s">
        <v>273</v>
      </c>
      <c r="C67" s="36">
        <f>0.327/1000</f>
        <v>3.2700000000000003E-4</v>
      </c>
      <c r="M67" s="2"/>
    </row>
    <row r="68" spans="1:13" x14ac:dyDescent="0.3">
      <c r="B68" s="36" t="s">
        <v>274</v>
      </c>
      <c r="C68" s="36">
        <f>0.331/1000</f>
        <v>3.3100000000000002E-4</v>
      </c>
      <c r="M68" s="2"/>
    </row>
    <row r="69" spans="1:13" x14ac:dyDescent="0.3">
      <c r="B69" s="36" t="s">
        <v>275</v>
      </c>
      <c r="C69" s="36">
        <f>0.331/1000</f>
        <v>3.3100000000000002E-4</v>
      </c>
      <c r="M69" s="2"/>
    </row>
    <row r="70" spans="1:13" ht="28.8" x14ac:dyDescent="0.3">
      <c r="A70" s="36" t="s">
        <v>277</v>
      </c>
      <c r="B70" s="36" t="s">
        <v>276</v>
      </c>
      <c r="C70" s="36">
        <f>0.307/1000</f>
        <v>3.0699999999999998E-4</v>
      </c>
      <c r="M70" s="2"/>
    </row>
    <row r="71" spans="1:13" x14ac:dyDescent="0.3">
      <c r="B71" s="36" t="s">
        <v>278</v>
      </c>
      <c r="C71" s="36">
        <f>0.308/1000</f>
        <v>3.0800000000000001E-4</v>
      </c>
      <c r="M71" s="2"/>
    </row>
    <row r="72" spans="1:13" x14ac:dyDescent="0.3">
      <c r="B72" s="36" t="s">
        <v>279</v>
      </c>
      <c r="C72" s="36">
        <f>0.313/1000</f>
        <v>3.1300000000000002E-4</v>
      </c>
      <c r="M72" s="2"/>
    </row>
    <row r="73" spans="1:13" ht="28.8" x14ac:dyDescent="0.3">
      <c r="A73" s="36" t="s">
        <v>281</v>
      </c>
      <c r="B73" s="36" t="s">
        <v>280</v>
      </c>
      <c r="C73" s="36">
        <f>0.322/1000</f>
        <v>3.2200000000000002E-4</v>
      </c>
      <c r="M73" s="2"/>
    </row>
    <row r="74" spans="1:13" ht="28.8" x14ac:dyDescent="0.3">
      <c r="A74" s="36" t="s">
        <v>282</v>
      </c>
      <c r="B74" s="36" t="s">
        <v>283</v>
      </c>
      <c r="C74" s="36">
        <f>0.227/1000</f>
        <v>2.2700000000000002E-4</v>
      </c>
      <c r="M74" s="2"/>
    </row>
    <row r="75" spans="1:13" x14ac:dyDescent="0.3">
      <c r="B75" s="36" t="s">
        <v>284</v>
      </c>
      <c r="C75" s="36">
        <f>0.244/1000</f>
        <v>2.4399999999999999E-4</v>
      </c>
      <c r="M75" s="2"/>
    </row>
    <row r="76" spans="1:13" ht="28.8" x14ac:dyDescent="0.3">
      <c r="A76" s="36" t="s">
        <v>285</v>
      </c>
      <c r="B76" s="36" t="s">
        <v>286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228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4" t="s">
        <v>336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216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  <c r="Q4" s="2"/>
    </row>
    <row r="5" spans="1:17" x14ac:dyDescent="0.3">
      <c r="A5" s="13">
        <v>1</v>
      </c>
      <c r="B5" s="7" t="s">
        <v>202</v>
      </c>
      <c r="C5" s="22">
        <f>IF(Eligibilité_projet!B13="Hors climat Mediterranéen",LOOKUP(RECant_biom!$A$5,'(ne pas modifier) BDD_REF'!$A$243:$A$262,'(ne pas modifier) BDD_REF'!$B$243:$B$262),IF(Eligibilité_projet!B13="",0,LOOKUP(RECant_biom!$A$5,'(ne pas modifier) BDD_REF'!$A$243:$A$262,'(ne pas modifier) BDD_REF'!$C$243:$C$262)))</f>
        <v>2.7</v>
      </c>
      <c r="D5" s="22">
        <f>IF(Eligibilité_projet!C13="Hors climat Mediterranéen",LOOKUP(RECant_biom!$A$5,'(ne pas modifier) BDD_REF'!$A$243:$A$262,'(ne pas modifier) BDD_REF'!$B$243:$B$262),IF(Eligibilité_projet!C13="",0,LOOKUP(RECant_biom!$A$5,'(ne pas modifier) BDD_REF'!$A$243:$A$262,'(ne pas modifier) BDD_REF'!$C$243:$C$262)))</f>
        <v>0</v>
      </c>
      <c r="E5" s="22">
        <f>IF(Eligibilité_projet!D13="Hors climat Mediterranéen",LOOKUP(RECant_biom!$A$5,'(ne pas modifier) BDD_REF'!$A$243:$A$262,'(ne pas modifier) BDD_REF'!$B$243:$B$262),IF(Eligibilité_projet!D13="",0,LOOKUP(RECant_biom!$A$5,'(ne pas modifier) BDD_REF'!$A$243:$A$262,'(ne pas modifier) BDD_REF'!$C$243:$C$262)))</f>
        <v>0</v>
      </c>
      <c r="F5" s="22">
        <f>IF(Eligibilité_projet!E13="Hors climat Mediterranéen",LOOKUP(RECant_biom!$A$5,'(ne pas modifier) BDD_REF'!$A$243:$A$262,'(ne pas modifier) BDD_REF'!$B$243:$B$262),IF(Eligibilité_projet!E13="",0,LOOKUP(RECant_biom!$A$5,'(ne pas modifier) BDD_REF'!$A$243:$A$262,'(ne pas modifier) BDD_REF'!$C$243:$C$262)))</f>
        <v>0</v>
      </c>
      <c r="G5" s="22">
        <f>IF(Eligibilité_projet!F13="Hors climat Mediterranéen",LOOKUP(RECant_biom!$A$5,'(ne pas modifier) BDD_REF'!$A$243:$A$262,'(ne pas modifier) BDD_REF'!$B$243:$B$262),IF(Eligibilité_projet!F13="",0,LOOKUP(RECant_biom!$A$5,'(ne pas modifier) BDD_REF'!$A$243:$A$262,'(ne pas modifier) BDD_REF'!$C$243:$C$262)))</f>
        <v>0</v>
      </c>
      <c r="H5" s="22">
        <f>IF(Eligibilité_projet!G13="Hors climat Mediterranéen",LOOKUP(RECant_biom!$A$5,'(ne pas modifier) BDD_REF'!$A$243:$A$262,'(ne pas modifier) BDD_REF'!$B$243:$B$262),IF(Eligibilité_projet!G13="",0,LOOKUP(RECant_biom!$A$5,'(ne pas modifier) BDD_REF'!$A$243:$A$262,'(ne pas modifier) BDD_REF'!$C$243:$C$262)))</f>
        <v>0</v>
      </c>
      <c r="I5" s="22">
        <f>IF(Eligibilité_projet!H13="Hors climat Mediterranéen",LOOKUP(RECant_biom!$A$5,'(ne pas modifier) BDD_REF'!$A$243:$A$262,'(ne pas modifier) BDD_REF'!$B$243:$B$262),IF(Eligibilité_projet!H13="",0,LOOKUP(RECant_biom!$A$5,'(ne pas modifier) BDD_REF'!$A$243:$A$262,'(ne pas modifier) BDD_REF'!$C$243:$C$262)))</f>
        <v>0</v>
      </c>
      <c r="J5" s="22">
        <f>IF(Eligibilité_projet!I13="Hors climat Mediterranéen",LOOKUP(RECant_biom!$A$5,'(ne pas modifier) BDD_REF'!$A$243:$A$262,'(ne pas modifier) BDD_REF'!$B$243:$B$262),IF(Eligibilité_projet!I13="",0,LOOKUP(RECant_biom!$A$5,'(ne pas modifier) BDD_REF'!$A$243:$A$262,'(ne pas modifier) BDD_REF'!$C$243:$C$262)))</f>
        <v>0</v>
      </c>
      <c r="K5" s="22">
        <f>IF(Eligibilité_projet!J13="Hors climat Mediterranéen",LOOKUP(RECant_biom!$A$5,'(ne pas modifier) BDD_REF'!$A$243:$A$262,'(ne pas modifier) BDD_REF'!$B$243:$B$262),IF(Eligibilité_projet!J13="",0,LOOKUP(RECant_biom!$A$5,'(ne pas modifier) BDD_REF'!$A$243:$A$262,'(ne pas modifier) BDD_REF'!$C$243:$C$262)))</f>
        <v>0</v>
      </c>
      <c r="L5" s="22">
        <f>IF(Eligibilité_projet!K13="Hors climat Mediterranéen",LOOKUP(RECant_biom!$A$5,'(ne pas modifier) BDD_REF'!$A$243:$A$262,'(ne pas modifier) BDD_REF'!$B$243:$B$262),IF(Eligibilité_projet!K13="",0,LOOKUP(RECant_biom!$A$5,'(ne pas modifier) BDD_REF'!$A$243:$A$262,'(ne pas modifier) BDD_REF'!$C$243:$C$262)))</f>
        <v>0</v>
      </c>
      <c r="M5" s="22">
        <f t="shared" ref="M5:M28" si="0">SUM(C5:L5)</f>
        <v>2.7</v>
      </c>
      <c r="N5" s="2"/>
      <c r="O5" s="2"/>
      <c r="P5" s="2"/>
      <c r="Q5" s="2"/>
    </row>
    <row r="6" spans="1:17" x14ac:dyDescent="0.3">
      <c r="A6" s="13">
        <v>2</v>
      </c>
      <c r="B6" s="7" t="s">
        <v>202</v>
      </c>
      <c r="C6" s="22">
        <f>IF(Eligibilité_projet!B13="Hors climat Mediterranéen",LOOKUP(RECant_biom!$A$6,'(ne pas modifier) BDD_REF'!$A$243:$A$262,'(ne pas modifier) BDD_REF'!$B$243:$B$262),IF(Eligibilité_projet!B13="",0,LOOKUP(RECant_biom!$A$6,'(ne pas modifier) BDD_REF'!$A$243:$A$262,'(ne pas modifier) BDD_REF'!$C$243:$C$262)))</f>
        <v>4.2</v>
      </c>
      <c r="D6" s="22">
        <f>IF(Eligibilité_projet!C13="Hors climat Mediterranéen",LOOKUP(RECant_biom!$A$6,'(ne pas modifier) BDD_REF'!$A$243:$A$262,'(ne pas modifier) BDD_REF'!$B$243:$B$262),IF(Eligibilité_projet!C13="",0,LOOKUP(RECant_biom!$A$6,'(ne pas modifier) BDD_REF'!$A$243:$A$262,'(ne pas modifier) BDD_REF'!$C$243:$C$262)))</f>
        <v>0</v>
      </c>
      <c r="E6" s="22">
        <f>IF(Eligibilité_projet!D13="Hors climat Mediterranéen",LOOKUP(RECant_biom!$A$6,'(ne pas modifier) BDD_REF'!$A$243:$A$262,'(ne pas modifier) BDD_REF'!$B$243:$B$262),IF(Eligibilité_projet!D13="",0,LOOKUP(RECant_biom!$A$6,'(ne pas modifier) BDD_REF'!$A$243:$A$262,'(ne pas modifier) BDD_REF'!$C$243:$C$262)))</f>
        <v>0</v>
      </c>
      <c r="F6" s="22">
        <f>IF(Eligibilité_projet!E13="Hors climat Mediterranéen",LOOKUP(RECant_biom!$A$6,'(ne pas modifier) BDD_REF'!$A$243:$A$262,'(ne pas modifier) BDD_REF'!$B$243:$B$262),IF(Eligibilité_projet!E13="",0,LOOKUP(RECant_biom!$A$6,'(ne pas modifier) BDD_REF'!$A$243:$A$262,'(ne pas modifier) BDD_REF'!$C$243:$C$262)))</f>
        <v>0</v>
      </c>
      <c r="G6" s="22">
        <f>IF(Eligibilité_projet!F13="Hors climat Mediterranéen",LOOKUP(RECant_biom!$A$6,'(ne pas modifier) BDD_REF'!$A$243:$A$262,'(ne pas modifier) BDD_REF'!$B$243:$B$262),IF(Eligibilité_projet!F13="",0,LOOKUP(RECant_biom!$A$6,'(ne pas modifier) BDD_REF'!$A$243:$A$262,'(ne pas modifier) BDD_REF'!$C$243:$C$262)))</f>
        <v>0</v>
      </c>
      <c r="H6" s="22">
        <f>IF(Eligibilité_projet!G13="Hors climat Mediterranéen",LOOKUP(RECant_biom!$A$6,'(ne pas modifier) BDD_REF'!$A$243:$A$262,'(ne pas modifier) BDD_REF'!$B$243:$B$262),IF(Eligibilité_projet!G13="",0,LOOKUP(RECant_biom!$A$6,'(ne pas modifier) BDD_REF'!$A$243:$A$262,'(ne pas modifier) BDD_REF'!$C$243:$C$262)))</f>
        <v>0</v>
      </c>
      <c r="I6" s="22">
        <f>IF(Eligibilité_projet!H13="Hors climat Mediterranéen",LOOKUP(RECant_biom!$A$6,'(ne pas modifier) BDD_REF'!$A$243:$A$262,'(ne pas modifier) BDD_REF'!$B$243:$B$262),IF(Eligibilité_projet!H13="",0,LOOKUP(RECant_biom!$A$6,'(ne pas modifier) BDD_REF'!$A$243:$A$262,'(ne pas modifier) BDD_REF'!$C$243:$C$262)))</f>
        <v>0</v>
      </c>
      <c r="J6" s="22">
        <f>IF(Eligibilité_projet!I13="Hors climat Mediterranéen",LOOKUP(RECant_biom!$A$6,'(ne pas modifier) BDD_REF'!$A$243:$A$262,'(ne pas modifier) BDD_REF'!$B$243:$B$262),IF(Eligibilité_projet!I13="",0,LOOKUP(RECant_biom!$A$6,'(ne pas modifier) BDD_REF'!$A$243:$A$262,'(ne pas modifier) BDD_REF'!$C$243:$C$262)))</f>
        <v>0</v>
      </c>
      <c r="K6" s="22">
        <f>IF(Eligibilité_projet!J13="Hors climat Mediterranéen",LOOKUP(RECant_biom!$A$6,'(ne pas modifier) BDD_REF'!$A$243:$A$262,'(ne pas modifier) BDD_REF'!$B$243:$B$262),IF(Eligibilité_projet!J13="",0,LOOKUP(RECant_biom!$A$6,'(ne pas modifier) BDD_REF'!$A$243:$A$262,'(ne pas modifier) BDD_REF'!$C$243:$C$262)))</f>
        <v>0</v>
      </c>
      <c r="L6" s="22">
        <f>IF(Eligibilité_projet!K13="Hors climat Mediterranéen",LOOKUP(RECant_biom!$A$6,'(ne pas modifier) BDD_REF'!$A$243:$A$262,'(ne pas modifier) BDD_REF'!$B$243:$B$262),IF(Eligibilité_projet!K13="",0,LOOKUP(RECant_biom!$A$6,'(ne pas modifier) BDD_REF'!$A$243:$A$262,'(ne pas modifier) BDD_REF'!$C$243:$C$262)))</f>
        <v>0</v>
      </c>
      <c r="M6" s="22">
        <f t="shared" si="0"/>
        <v>4.2</v>
      </c>
      <c r="N6" s="2"/>
      <c r="O6" s="2"/>
      <c r="P6" s="2"/>
      <c r="Q6" s="2"/>
    </row>
    <row r="7" spans="1:17" x14ac:dyDescent="0.3">
      <c r="A7" s="13">
        <v>3</v>
      </c>
      <c r="B7" s="7" t="s">
        <v>202</v>
      </c>
      <c r="C7" s="22">
        <f>IF(Eligibilité_projet!$B$13="Hors climat Mediterranéen",LOOKUP(RECant_biom!A7,'(ne pas modifier) BDD_REF'!$A$243:$A$262,'(ne pas modifier) BDD_REF'!$B$243:$B$262),IF(Eligibilité_projet!$B$13="",0,LOOKUP(RECant_biom!A7,'(ne pas modifier) BDD_REF'!$A$243:$A$262,'(ne pas modifier) BDD_REF'!$C$243:$C$262)))</f>
        <v>5.6</v>
      </c>
      <c r="D7" s="22">
        <f>IF(Eligibilité_projet!C13="Hors climat Mediterranéen",LOOKUP(RECant_biom!$A$7,'(ne pas modifier) BDD_REF'!$A$243:$A$262,'(ne pas modifier) BDD_REF'!$B$243:$B$262),IF(Eligibilité_projet!C13="",0,LOOKUP(RECant_biom!$A$7,'(ne pas modifier) BDD_REF'!$A$243:$A$262,'(ne pas modifier) BDD_REF'!$C$243:$C$262)))</f>
        <v>0</v>
      </c>
      <c r="E7" s="22">
        <f>IF(Eligibilité_projet!D13="Hors climat Mediterranéen",LOOKUP(RECant_biom!$A$7,'(ne pas modifier) BDD_REF'!$A$243:$A$262,'(ne pas modifier) BDD_REF'!$B$243:$B$262),IF(Eligibilité_projet!D13="",0,LOOKUP(RECant_biom!$A$7,'(ne pas modifier) BDD_REF'!$A$243:$A$262,'(ne pas modifier) BDD_REF'!$C$243:$C$262)))</f>
        <v>0</v>
      </c>
      <c r="F7" s="22">
        <f>IF(Eligibilité_projet!E13="Hors climat Mediterranéen",LOOKUP(RECant_biom!$A$7,'(ne pas modifier) BDD_REF'!$A$243:$A$262,'(ne pas modifier) BDD_REF'!$B$243:$B$262),IF(Eligibilité_projet!E13="",0,LOOKUP(RECant_biom!$A$7,'(ne pas modifier) BDD_REF'!$A$243:$A$262,'(ne pas modifier) BDD_REF'!$C$243:$C$262)))</f>
        <v>0</v>
      </c>
      <c r="G7" s="22">
        <f>IF(Eligibilité_projet!F13="Hors climat Mediterranéen",LOOKUP(RECant_biom!$A$7,'(ne pas modifier) BDD_REF'!$A$243:$A$262,'(ne pas modifier) BDD_REF'!$B$243:$B$262),IF(Eligibilité_projet!F13="",0,LOOKUP(RECant_biom!$A$7,'(ne pas modifier) BDD_REF'!$A$243:$A$262,'(ne pas modifier) BDD_REF'!$C$243:$C$262)))</f>
        <v>0</v>
      </c>
      <c r="H7" s="22">
        <f>IF(Eligibilité_projet!G13="Hors climat Mediterranéen",LOOKUP(RECant_biom!$A$7,'(ne pas modifier) BDD_REF'!$A$243:$A$262,'(ne pas modifier) BDD_REF'!$B$243:$B$262),IF(Eligibilité_projet!G13="",0,LOOKUP(RECant_biom!$A$7,'(ne pas modifier) BDD_REF'!$A$243:$A$262,'(ne pas modifier) BDD_REF'!$C$243:$C$262)))</f>
        <v>0</v>
      </c>
      <c r="I7" s="22">
        <f>IF(Eligibilité_projet!H13="Hors climat Mediterranéen",LOOKUP(RECant_biom!$A$7,'(ne pas modifier) BDD_REF'!$A$243:$A$262,'(ne pas modifier) BDD_REF'!$B$243:$B$262),IF(Eligibilité_projet!H13="",0,LOOKUP(RECant_biom!$A$7,'(ne pas modifier) BDD_REF'!$A$243:$A$262,'(ne pas modifier) BDD_REF'!$C$243:$C$262)))</f>
        <v>0</v>
      </c>
      <c r="J7" s="22">
        <f>IF(Eligibilité_projet!I13="Hors climat Mediterranéen",LOOKUP(RECant_biom!$A$7,'(ne pas modifier) BDD_REF'!$A$243:$A$262,'(ne pas modifier) BDD_REF'!$B$243:$B$262),IF(Eligibilité_projet!I13="",0,LOOKUP(RECant_biom!$A$7,'(ne pas modifier) BDD_REF'!$A$243:$A$262,'(ne pas modifier) BDD_REF'!$C$243:$C$262)))</f>
        <v>0</v>
      </c>
      <c r="K7" s="22">
        <f>IF(Eligibilité_projet!J13="Hors climat Mediterranéen",LOOKUP(RECant_biom!$A$7,'(ne pas modifier) BDD_REF'!$A$243:$A$262,'(ne pas modifier) BDD_REF'!$B$243:$B$262),IF(Eligibilité_projet!J13="",0,LOOKUP(RECant_biom!$A$7,'(ne pas modifier) BDD_REF'!$A$243:$A$262,'(ne pas modifier) BDD_REF'!$C$243:$C$262)))</f>
        <v>0</v>
      </c>
      <c r="L7" s="22">
        <f>IF(Eligibilité_projet!K13="Hors climat Mediterranéen",LOOKUP(RECant_biom!$A$7,'(ne pas modifier) BDD_REF'!$A$243:$A$262,'(ne pas modifier) BDD_REF'!$B$243:$B$262),IF(Eligibilité_projet!K13="",0,LOOKUP(RECant_biom!$A$7,'(ne pas modifier) BDD_REF'!$A$243:$A$262,'(ne pas modifier) BDD_REF'!$C$243:$C$262)))</f>
        <v>0</v>
      </c>
      <c r="M7" s="22">
        <f t="shared" si="0"/>
        <v>5.6</v>
      </c>
      <c r="N7" s="2"/>
      <c r="O7" s="2"/>
      <c r="P7" s="2"/>
      <c r="Q7" s="2"/>
    </row>
    <row r="8" spans="1:17" x14ac:dyDescent="0.3">
      <c r="A8" s="13">
        <v>4</v>
      </c>
      <c r="B8" s="7" t="s">
        <v>202</v>
      </c>
      <c r="C8" s="22">
        <f>IF(Eligibilité_projet!B13="Hors climat Mediterranéen",LOOKUP(RECant_biom!$A$8,'(ne pas modifier) BDD_REF'!$A$243:$A$262,'(ne pas modifier) BDD_REF'!$B$243:$B$262),IF(Eligibilité_projet!B13="",0,LOOKUP(RECant_biom!$A$8,'(ne pas modifier) BDD_REF'!$A$243:$A$262,'(ne pas modifier) BDD_REF'!$C$243:$C$262)))</f>
        <v>7.1</v>
      </c>
      <c r="D8" s="22">
        <f>IF(Eligibilité_projet!C13="Hors climat Mediterranéen",LOOKUP(RECant_biom!$A$8,'(ne pas modifier) BDD_REF'!$A$243:$A$262,'(ne pas modifier) BDD_REF'!$B$243:$B$262),IF(Eligibilité_projet!C13="",0,LOOKUP(RECant_biom!$A$8,'(ne pas modifier) BDD_REF'!$A$243:$A$262,'(ne pas modifier) BDD_REF'!$C$243:$C$262)))</f>
        <v>0</v>
      </c>
      <c r="E8" s="22">
        <f>IF(Eligibilité_projet!D13="Hors climat Mediterranéen",LOOKUP(RECant_biom!$A$8,'(ne pas modifier) BDD_REF'!$A$243:$A$262,'(ne pas modifier) BDD_REF'!$B$243:$B$262),IF(Eligibilité_projet!D13="",0,LOOKUP(RECant_biom!$A$8,'(ne pas modifier) BDD_REF'!$A$243:$A$262,'(ne pas modifier) BDD_REF'!$C$243:$C$262)))</f>
        <v>0</v>
      </c>
      <c r="F8" s="22">
        <f>IF(Eligibilité_projet!E13="Hors climat Mediterranéen",LOOKUP(RECant_biom!$A$8,'(ne pas modifier) BDD_REF'!$A$243:$A$262,'(ne pas modifier) BDD_REF'!$B$243:$B$262),IF(Eligibilité_projet!E13="",0,LOOKUP(RECant_biom!$A$8,'(ne pas modifier) BDD_REF'!$A$243:$A$262,'(ne pas modifier) BDD_REF'!$C$243:$C$262)))</f>
        <v>0</v>
      </c>
      <c r="G8" s="22">
        <f>IF(Eligibilité_projet!F13="Hors climat Mediterranéen",LOOKUP(RECant_biom!$A$8,'(ne pas modifier) BDD_REF'!$A$243:$A$262,'(ne pas modifier) BDD_REF'!$B$243:$B$262),IF(Eligibilité_projet!F13="",0,LOOKUP(RECant_biom!$A$8,'(ne pas modifier) BDD_REF'!$A$243:$A$262,'(ne pas modifier) BDD_REF'!$C$243:$C$262)))</f>
        <v>0</v>
      </c>
      <c r="H8" s="22">
        <f>IF(Eligibilité_projet!G13="Hors climat Mediterranéen",LOOKUP(RECant_biom!$A$8,'(ne pas modifier) BDD_REF'!$A$243:$A$262,'(ne pas modifier) BDD_REF'!$B$243:$B$262),IF(Eligibilité_projet!G13="",0,LOOKUP(RECant_biom!$A$8,'(ne pas modifier) BDD_REF'!$A$243:$A$262,'(ne pas modifier) BDD_REF'!$C$243:$C$262)))</f>
        <v>0</v>
      </c>
      <c r="I8" s="22">
        <f>IF(Eligibilité_projet!H13="Hors climat Mediterranéen",LOOKUP(RECant_biom!$A$8,'(ne pas modifier) BDD_REF'!$A$243:$A$262,'(ne pas modifier) BDD_REF'!$B$243:$B$262),IF(Eligibilité_projet!H13="",0,LOOKUP(RECant_biom!$A$8,'(ne pas modifier) BDD_REF'!$A$243:$A$262,'(ne pas modifier) BDD_REF'!$C$243:$C$262)))</f>
        <v>0</v>
      </c>
      <c r="J8" s="22">
        <f>IF(Eligibilité_projet!I13="Hors climat Mediterranéen",LOOKUP(RECant_biom!$A$8,'(ne pas modifier) BDD_REF'!$A$243:$A$262,'(ne pas modifier) BDD_REF'!$B$243:$B$262),IF(Eligibilité_projet!I13="",0,LOOKUP(RECant_biom!$A$8,'(ne pas modifier) BDD_REF'!$A$243:$A$262,'(ne pas modifier) BDD_REF'!$C$243:$C$262)))</f>
        <v>0</v>
      </c>
      <c r="K8" s="22">
        <f>IF(Eligibilité_projet!J13="Hors climat Mediterranéen",LOOKUP(RECant_biom!$A$8,'(ne pas modifier) BDD_REF'!$A$243:$A$262,'(ne pas modifier) BDD_REF'!$B$243:$B$262),IF(Eligibilité_projet!J13="",0,LOOKUP(RECant_biom!$A$8,'(ne pas modifier) BDD_REF'!$A$243:$A$262,'(ne pas modifier) BDD_REF'!$C$243:$C$262)))</f>
        <v>0</v>
      </c>
      <c r="L8" s="22">
        <f>IF(Eligibilité_projet!K13="Hors climat Mediterranéen",LOOKUP(RECant_biom!$A$8,'(ne pas modifier) BDD_REF'!$A$243:$A$262,'(ne pas modifier) BDD_REF'!$B$243:$B$262),IF(Eligibilité_projet!K13="",0,LOOKUP(RECant_biom!$A$8,'(ne pas modifier) BDD_REF'!$A$243:$A$262,'(ne pas modifier) BDD_REF'!$C$243:$C$262)))</f>
        <v>0</v>
      </c>
      <c r="M8" s="22">
        <f t="shared" si="0"/>
        <v>7.1</v>
      </c>
      <c r="N8" s="2"/>
      <c r="O8" s="2"/>
      <c r="P8" s="2"/>
      <c r="Q8" s="2"/>
    </row>
    <row r="9" spans="1:17" x14ac:dyDescent="0.3">
      <c r="A9" s="13">
        <v>5</v>
      </c>
      <c r="B9" s="7" t="s">
        <v>202</v>
      </c>
      <c r="C9" s="22">
        <f>IF(Eligibilité_projet!B13="Hors climat Mediterranéen",LOOKUP(RECant_biom!$A$9,'(ne pas modifier) BDD_REF'!$A$243:$A$262,'(ne pas modifier) BDD_REF'!$B$243:$B$262),IF(Eligibilité_projet!B13="",0,LOOKUP(RECant_biom!$A$9,'(ne pas modifier) BDD_REF'!$A$243:$A$262,'(ne pas modifier) BDD_REF'!$C$243:$C$262)))</f>
        <v>7.4</v>
      </c>
      <c r="D9" s="22">
        <f>IF(Eligibilité_projet!C13="Hors climat Mediterranéen",LOOKUP(RECant_biom!$A$9,'(ne pas modifier) BDD_REF'!$A$243:$A$262,'(ne pas modifier) BDD_REF'!$B$243:$B$262),IF(Eligibilité_projet!C13="",0,LOOKUP(RECant_biom!$A$9,'(ne pas modifier) BDD_REF'!$A$243:$A$262,'(ne pas modifier) BDD_REF'!$C$243:$C$262)))</f>
        <v>0</v>
      </c>
      <c r="E9" s="22">
        <f>IF(Eligibilité_projet!D13="Hors climat Mediterranéen",LOOKUP(RECant_biom!$A$9,'(ne pas modifier) BDD_REF'!$A$243:$A$262,'(ne pas modifier) BDD_REF'!$B$243:$B$262),IF(Eligibilité_projet!D13="",0,LOOKUP(RECant_biom!$A$9,'(ne pas modifier) BDD_REF'!$A$243:$A$262,'(ne pas modifier) BDD_REF'!$C$243:$C$262)))</f>
        <v>0</v>
      </c>
      <c r="F9" s="22">
        <f>IF(Eligibilité_projet!E13="Hors climat Mediterranéen",LOOKUP(RECant_biom!$A$9,'(ne pas modifier) BDD_REF'!$A$243:$A$262,'(ne pas modifier) BDD_REF'!$B$243:$B$262),IF(Eligibilité_projet!E13="",0,LOOKUP(RECant_biom!$A$9,'(ne pas modifier) BDD_REF'!$A$243:$A$262,'(ne pas modifier) BDD_REF'!$C$243:$C$262)))</f>
        <v>0</v>
      </c>
      <c r="G9" s="22">
        <f>IF(Eligibilité_projet!F13="Hors climat Mediterranéen",LOOKUP(RECant_biom!$A$9,'(ne pas modifier) BDD_REF'!$A$243:$A$262,'(ne pas modifier) BDD_REF'!$B$243:$B$262),IF(Eligibilité_projet!F13="",0,LOOKUP(RECant_biom!$A$9,'(ne pas modifier) BDD_REF'!$A$243:$A$262,'(ne pas modifier) BDD_REF'!$C$243:$C$262)))</f>
        <v>0</v>
      </c>
      <c r="H9" s="22">
        <f>IF(Eligibilité_projet!G13="Hors climat Mediterranéen",LOOKUP(RECant_biom!$A$9,'(ne pas modifier) BDD_REF'!$A$243:$A$262,'(ne pas modifier) BDD_REF'!$B$243:$B$262),IF(Eligibilité_projet!G13="",0,LOOKUP(RECant_biom!$A$9,'(ne pas modifier) BDD_REF'!$A$243:$A$262,'(ne pas modifier) BDD_REF'!$C$243:$C$262)))</f>
        <v>0</v>
      </c>
      <c r="I9" s="22">
        <f>IF(Eligibilité_projet!H13="Hors climat Mediterranéen",LOOKUP(RECant_biom!$A$9,'(ne pas modifier) BDD_REF'!$A$243:$A$262,'(ne pas modifier) BDD_REF'!$B$243:$B$262),IF(Eligibilité_projet!H13="",0,LOOKUP(RECant_biom!$A$9,'(ne pas modifier) BDD_REF'!$A$243:$A$262,'(ne pas modifier) BDD_REF'!$C$243:$C$262)))</f>
        <v>0</v>
      </c>
      <c r="J9" s="22">
        <f>IF(Eligibilité_projet!I13="Hors climat Mediterranéen",LOOKUP(RECant_biom!$A$9,'(ne pas modifier) BDD_REF'!$A$243:$A$262,'(ne pas modifier) BDD_REF'!$B$243:$B$262),IF(Eligibilité_projet!I13="",0,LOOKUP(RECant_biom!$A$9,'(ne pas modifier) BDD_REF'!$A$243:$A$262,'(ne pas modifier) BDD_REF'!$C$243:$C$262)))</f>
        <v>0</v>
      </c>
      <c r="K9" s="22">
        <f>IF(Eligibilité_projet!J13="Hors climat Mediterranéen",LOOKUP(RECant_biom!$A$9,'(ne pas modifier) BDD_REF'!$A$243:$A$262,'(ne pas modifier) BDD_REF'!$B$243:$B$262),IF(Eligibilité_projet!J13="",0,LOOKUP(RECant_biom!$A$9,'(ne pas modifier) BDD_REF'!$A$243:$A$262,'(ne pas modifier) BDD_REF'!$C$243:$C$262)))</f>
        <v>0</v>
      </c>
      <c r="L9" s="22">
        <f>IF(Eligibilité_projet!K13="Hors climat Mediterranéen",LOOKUP(RECant_biom!$A$9,'(ne pas modifier) BDD_REF'!$A$243:$A$262,'(ne pas modifier) BDD_REF'!$B$243:$B$262),IF(Eligibilité_projet!K13="",0,LOOKUP(RECant_biom!$A$9,'(ne pas modifier) BDD_REF'!$A$243:$A$262,'(ne pas modifier) BDD_REF'!$C$243:$C$262)))</f>
        <v>0</v>
      </c>
      <c r="M9" s="22">
        <f t="shared" si="0"/>
        <v>7.4</v>
      </c>
      <c r="N9" s="2"/>
      <c r="O9" s="2"/>
      <c r="P9" s="2"/>
      <c r="Q9" s="2"/>
    </row>
    <row r="10" spans="1:17" x14ac:dyDescent="0.3">
      <c r="A10" s="13">
        <v>6</v>
      </c>
      <c r="B10" s="7" t="s">
        <v>202</v>
      </c>
      <c r="C10" s="22">
        <f>IF(Eligibilité_projet!B13="Hors climat Mediterranéen",LOOKUP(RECant_biom!$A$10,'(ne pas modifier) BDD_REF'!$A$243:$A$262,'(ne pas modifier) BDD_REF'!$B$243:$B$262),IF(Eligibilité_projet!B13="",0,LOOKUP(RECant_biom!$A$10,'(ne pas modifier) BDD_REF'!$A$243:$A$262,'(ne pas modifier) BDD_REF'!$C$243:$C$262)))</f>
        <v>8.6</v>
      </c>
      <c r="D10" s="22">
        <f>IF(Eligibilité_projet!C13="Hors climat Mediterranéen",LOOKUP(RECant_biom!$A$10,'(ne pas modifier) BDD_REF'!$A$243:$A$262,'(ne pas modifier) BDD_REF'!$B$243:$B$262),IF(Eligibilité_projet!C13="",0,LOOKUP(RECant_biom!$A$10,'(ne pas modifier) BDD_REF'!$A$243:$A$262,'(ne pas modifier) BDD_REF'!$C$243:$C$262)))</f>
        <v>0</v>
      </c>
      <c r="E10" s="22">
        <f>IF(Eligibilité_projet!D13="Hors climat Mediterranéen",LOOKUP(RECant_biom!$A$10,'(ne pas modifier) BDD_REF'!$A$243:$A$262,'(ne pas modifier) BDD_REF'!$B$243:$B$262),IF(Eligibilité_projet!D13="",0,LOOKUP(RECant_biom!$A$10,'(ne pas modifier) BDD_REF'!$A$243:$A$262,'(ne pas modifier) BDD_REF'!$C$243:$C$262)))</f>
        <v>0</v>
      </c>
      <c r="F10" s="22">
        <f>IF(Eligibilité_projet!E13="Hors climat Mediterranéen",LOOKUP(RECant_biom!$A$10,'(ne pas modifier) BDD_REF'!$A$243:$A$262,'(ne pas modifier) BDD_REF'!$B$243:$B$262),IF(Eligibilité_projet!E13="",0,LOOKUP(RECant_biom!$A$10,'(ne pas modifier) BDD_REF'!$A$243:$A$262,'(ne pas modifier) BDD_REF'!$C$243:$C$262)))</f>
        <v>0</v>
      </c>
      <c r="G10" s="22">
        <f>IF(Eligibilité_projet!F13="Hors climat Mediterranéen",LOOKUP(RECant_biom!$A$10,'(ne pas modifier) BDD_REF'!$A$243:$A$262,'(ne pas modifier) BDD_REF'!$B$243:$B$262),IF(Eligibilité_projet!F13="",0,LOOKUP(RECant_biom!$A$10,'(ne pas modifier) BDD_REF'!$A$243:$A$262,'(ne pas modifier) BDD_REF'!$C$243:$C$262)))</f>
        <v>0</v>
      </c>
      <c r="H10" s="22">
        <f>IF(Eligibilité_projet!G13="Hors climat Mediterranéen",LOOKUP(RECant_biom!$A$10,'(ne pas modifier) BDD_REF'!$A$243:$A$262,'(ne pas modifier) BDD_REF'!$B$243:$B$262),IF(Eligibilité_projet!G13="",0,LOOKUP(RECant_biom!$A$10,'(ne pas modifier) BDD_REF'!$A$243:$A$262,'(ne pas modifier) BDD_REF'!$C$243:$C$262)))</f>
        <v>0</v>
      </c>
      <c r="I10" s="22">
        <f>IF(Eligibilité_projet!H13="Hors climat Mediterranéen",LOOKUP(RECant_biom!$A$10,'(ne pas modifier) BDD_REF'!$A$243:$A$262,'(ne pas modifier) BDD_REF'!$B$243:$B$262),IF(Eligibilité_projet!H13="",0,LOOKUP(RECant_biom!$A$10,'(ne pas modifier) BDD_REF'!$A$243:$A$262,'(ne pas modifier) BDD_REF'!$C$243:$C$262)))</f>
        <v>0</v>
      </c>
      <c r="J10" s="22">
        <f>IF(Eligibilité_projet!I13="Hors climat Mediterranéen",LOOKUP(RECant_biom!$A$10,'(ne pas modifier) BDD_REF'!$A$243:$A$262,'(ne pas modifier) BDD_REF'!$B$243:$B$262),IF(Eligibilité_projet!I13="",0,LOOKUP(RECant_biom!$A$10,'(ne pas modifier) BDD_REF'!$A$243:$A$262,'(ne pas modifier) BDD_REF'!$C$243:$C$262)))</f>
        <v>0</v>
      </c>
      <c r="K10" s="22">
        <f>IF(Eligibilité_projet!J13="Hors climat Mediterranéen",LOOKUP(RECant_biom!$A$10,'(ne pas modifier) BDD_REF'!$A$243:$A$262,'(ne pas modifier) BDD_REF'!$B$243:$B$262),IF(Eligibilité_projet!J13="",0,LOOKUP(RECant_biom!$A$10,'(ne pas modifier) BDD_REF'!$A$243:$A$262,'(ne pas modifier) BDD_REF'!$C$243:$C$262)))</f>
        <v>0</v>
      </c>
      <c r="L10" s="22">
        <f>IF(Eligibilité_projet!K13="Hors climat Mediterranéen",LOOKUP(RECant_biom!$A$10,'(ne pas modifier) BDD_REF'!$A$243:$A$262,'(ne pas modifier) BDD_REF'!$B$243:$B$262),IF(Eligibilité_projet!K13="",0,LOOKUP(RECant_biom!$A$10,'(ne pas modifier) BDD_REF'!$A$243:$A$262,'(ne pas modifier) BDD_REF'!$C$243:$C$262)))</f>
        <v>0</v>
      </c>
      <c r="M10" s="22">
        <f t="shared" si="0"/>
        <v>8.6</v>
      </c>
      <c r="N10" s="2"/>
      <c r="O10" s="2"/>
      <c r="P10" s="2"/>
      <c r="Q10" s="2"/>
    </row>
    <row r="11" spans="1:17" x14ac:dyDescent="0.3">
      <c r="A11" s="13">
        <v>7</v>
      </c>
      <c r="B11" s="7" t="s">
        <v>202</v>
      </c>
      <c r="C11" s="22">
        <f>IF(Eligibilité_projet!B13="Hors climat Mediterranéen",LOOKUP(RECant_biom!$A$11,'(ne pas modifier) BDD_REF'!$A$243:$A$262,'(ne pas modifier) BDD_REF'!$B$243:$B$262),IF(Eligibilité_projet!B13="",0,LOOKUP(RECant_biom!$A$11,'(ne pas modifier) BDD_REF'!$A$243:$A$262,'(ne pas modifier) BDD_REF'!$C$243:$C$262)))</f>
        <v>9.8000000000000007</v>
      </c>
      <c r="D11" s="22">
        <f>IF(Eligibilité_projet!C13="Hors climat Mediterranéen",LOOKUP(RECant_biom!$A$11,'(ne pas modifier) BDD_REF'!$A$243:$A$262,'(ne pas modifier) BDD_REF'!$B$243:$B$262),IF(Eligibilité_projet!C13="",0,LOOKUP(RECant_biom!$A$11,'(ne pas modifier) BDD_REF'!$A$243:$A$262,'(ne pas modifier) BDD_REF'!$C$243:$C$262)))</f>
        <v>0</v>
      </c>
      <c r="E11" s="22">
        <f>IF(Eligibilité_projet!D13="Hors climat Mediterranéen",LOOKUP(RECant_biom!$A$11,'(ne pas modifier) BDD_REF'!$A$243:$A$262,'(ne pas modifier) BDD_REF'!$B$243:$B$262),IF(Eligibilité_projet!D13="",0,LOOKUP(RECant_biom!$A$11,'(ne pas modifier) BDD_REF'!$A$243:$A$262,'(ne pas modifier) BDD_REF'!$C$243:$C$262)))</f>
        <v>0</v>
      </c>
      <c r="F11" s="22">
        <f>IF(Eligibilité_projet!E13="Hors climat Mediterranéen",LOOKUP(RECant_biom!$A$11,'(ne pas modifier) BDD_REF'!$A$243:$A$262,'(ne pas modifier) BDD_REF'!$B$243:$B$262),IF(Eligibilité_projet!E13="",0,LOOKUP(RECant_biom!$A$11,'(ne pas modifier) BDD_REF'!$A$243:$A$262,'(ne pas modifier) BDD_REF'!$C$243:$C$262)))</f>
        <v>0</v>
      </c>
      <c r="G11" s="22">
        <f>IF(Eligibilité_projet!F13="Hors climat Mediterranéen",LOOKUP(RECant_biom!$A$11,'(ne pas modifier) BDD_REF'!$A$243:$A$262,'(ne pas modifier) BDD_REF'!$B$243:$B$262),IF(Eligibilité_projet!F13="",0,LOOKUP(RECant_biom!$A$11,'(ne pas modifier) BDD_REF'!$A$243:$A$262,'(ne pas modifier) BDD_REF'!$C$243:$C$262)))</f>
        <v>0</v>
      </c>
      <c r="H11" s="22">
        <f>IF(Eligibilité_projet!G13="Hors climat Mediterranéen",LOOKUP(RECant_biom!$A$11,'(ne pas modifier) BDD_REF'!$A$243:$A$262,'(ne pas modifier) BDD_REF'!$B$243:$B$262),IF(Eligibilité_projet!G13="",0,LOOKUP(RECant_biom!$A$11,'(ne pas modifier) BDD_REF'!$A$243:$A$262,'(ne pas modifier) BDD_REF'!$C$243:$C$262)))</f>
        <v>0</v>
      </c>
      <c r="I11" s="22">
        <f>IF(Eligibilité_projet!H13="Hors climat Mediterranéen",LOOKUP(RECant_biom!$A$11,'(ne pas modifier) BDD_REF'!$A$243:$A$262,'(ne pas modifier) BDD_REF'!$B$243:$B$262),IF(Eligibilité_projet!H13="",0,LOOKUP(RECant_biom!$A$11,'(ne pas modifier) BDD_REF'!$A$243:$A$262,'(ne pas modifier) BDD_REF'!$C$243:$C$262)))</f>
        <v>0</v>
      </c>
      <c r="J11" s="22">
        <f>IF(Eligibilité_projet!I13="Hors climat Mediterranéen",LOOKUP(RECant_biom!$A$11,'(ne pas modifier) BDD_REF'!$A$243:$A$262,'(ne pas modifier) BDD_REF'!$B$243:$B$262),IF(Eligibilité_projet!I13="",0,LOOKUP(RECant_biom!$A$11,'(ne pas modifier) BDD_REF'!$A$243:$A$262,'(ne pas modifier) BDD_REF'!$C$243:$C$262)))</f>
        <v>0</v>
      </c>
      <c r="K11" s="22">
        <f>IF(Eligibilité_projet!J13="Hors climat Mediterranéen",LOOKUP(RECant_biom!$A$11,'(ne pas modifier) BDD_REF'!$A$243:$A$262,'(ne pas modifier) BDD_REF'!$B$243:$B$262),IF(Eligibilité_projet!J13="",0,LOOKUP(RECant_biom!$A$11,'(ne pas modifier) BDD_REF'!$A$243:$A$262,'(ne pas modifier) BDD_REF'!$C$243:$C$262)))</f>
        <v>0</v>
      </c>
      <c r="L11" s="22">
        <f>IF(Eligibilité_projet!K13="Hors climat Mediterranéen",LOOKUP(RECant_biom!$A$11,'(ne pas modifier) BDD_REF'!$A$243:$A$262,'(ne pas modifier) BDD_REF'!$B$243:$B$262),IF(Eligibilité_projet!K13="",0,LOOKUP(RECant_biom!$A$11,'(ne pas modifier) BDD_REF'!$A$243:$A$262,'(ne pas modifier) BDD_REF'!$C$243:$C$262)))</f>
        <v>0</v>
      </c>
      <c r="M11" s="22">
        <f t="shared" si="0"/>
        <v>9.8000000000000007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202</v>
      </c>
      <c r="C12" s="22">
        <f>IF(Eligibilité_projet!B13="Hors climat Mediterranéen",LOOKUP(RECant_biom!$A$12,'(ne pas modifier) BDD_REF'!$A$243:$A$262,'(ne pas modifier) BDD_REF'!$B$243:$B$262),IF(Eligibilité_projet!B13="",0,LOOKUP(RECant_biom!$A$12,'(ne pas modifier) BDD_REF'!$A$243:$A$262,'(ne pas modifier) BDD_REF'!$C$243:$C$262)))</f>
        <v>11.1</v>
      </c>
      <c r="D12" s="22">
        <f>IF(Eligibilité_projet!C13="Hors climat Mediterranéen",LOOKUP(RECant_biom!$A$12,'(ne pas modifier) BDD_REF'!$A$243:$A$262,'(ne pas modifier) BDD_REF'!$B$243:$B$262),IF(Eligibilité_projet!C13="",0,LOOKUP(RECant_biom!$A$12,'(ne pas modifier) BDD_REF'!$A$243:$A$262,'(ne pas modifier) BDD_REF'!$C$243:$C$262)))</f>
        <v>0</v>
      </c>
      <c r="E12" s="22">
        <f>IF(Eligibilité_projet!D13="Hors climat Mediterranéen",LOOKUP(RECant_biom!$A$12,'(ne pas modifier) BDD_REF'!$A$243:$A$262,'(ne pas modifier) BDD_REF'!$B$243:$B$262),IF(Eligibilité_projet!D13="",0,LOOKUP(RECant_biom!$A$12,'(ne pas modifier) BDD_REF'!$A$243:$A$262,'(ne pas modifier) BDD_REF'!$C$243:$C$262)))</f>
        <v>0</v>
      </c>
      <c r="F12" s="22">
        <f>IF(Eligibilité_projet!E13="Hors climat Mediterranéen",LOOKUP(RECant_biom!$A$12,'(ne pas modifier) BDD_REF'!$A$243:$A$262,'(ne pas modifier) BDD_REF'!$B$243:$B$262),IF(Eligibilité_projet!E13="",0,LOOKUP(RECant_biom!$A$12,'(ne pas modifier) BDD_REF'!$A$243:$A$262,'(ne pas modifier) BDD_REF'!$C$243:$C$262)))</f>
        <v>0</v>
      </c>
      <c r="G12" s="22">
        <f>IF(Eligibilité_projet!F13="Hors climat Mediterranéen",LOOKUP(RECant_biom!$A$12,'(ne pas modifier) BDD_REF'!$A$243:$A$262,'(ne pas modifier) BDD_REF'!$B$243:$B$262),IF(Eligibilité_projet!F13="",0,LOOKUP(RECant_biom!$A$12,'(ne pas modifier) BDD_REF'!$A$243:$A$262,'(ne pas modifier) BDD_REF'!$C$243:$C$262)))</f>
        <v>0</v>
      </c>
      <c r="H12" s="22">
        <f>IF(Eligibilité_projet!G13="Hors climat Mediterranéen",LOOKUP(RECant_biom!$A$12,'(ne pas modifier) BDD_REF'!$A$243:$A$262,'(ne pas modifier) BDD_REF'!$B$243:$B$262),IF(Eligibilité_projet!G13="",0,LOOKUP(RECant_biom!$A$12,'(ne pas modifier) BDD_REF'!$A$243:$A$262,'(ne pas modifier) BDD_REF'!$C$243:$C$262)))</f>
        <v>0</v>
      </c>
      <c r="I12" s="22">
        <f>IF(Eligibilité_projet!H13="Hors climat Mediterranéen",LOOKUP(RECant_biom!$A$12,'(ne pas modifier) BDD_REF'!$A$243:$A$262,'(ne pas modifier) BDD_REF'!$B$243:$B$262),IF(Eligibilité_projet!H13="",0,LOOKUP(RECant_biom!$A$12,'(ne pas modifier) BDD_REF'!$A$243:$A$262,'(ne pas modifier) BDD_REF'!$C$243:$C$262)))</f>
        <v>0</v>
      </c>
      <c r="J12" s="22">
        <f>IF(Eligibilité_projet!I13="Hors climat Mediterranéen",LOOKUP(RECant_biom!$A$12,'(ne pas modifier) BDD_REF'!$A$243:$A$262,'(ne pas modifier) BDD_REF'!$B$243:$B$262),IF(Eligibilité_projet!I13="",0,LOOKUP(RECant_biom!$A$12,'(ne pas modifier) BDD_REF'!$A$243:$A$262,'(ne pas modifier) BDD_REF'!$C$243:$C$262)))</f>
        <v>0</v>
      </c>
      <c r="K12" s="22">
        <f>IF(Eligibilité_projet!J13="Hors climat Mediterranéen",LOOKUP(RECant_biom!$A$12,'(ne pas modifier) BDD_REF'!$A$243:$A$262,'(ne pas modifier) BDD_REF'!$B$243:$B$262),IF(Eligibilité_projet!J13="",0,LOOKUP(RECant_biom!$A$12,'(ne pas modifier) BDD_REF'!$A$243:$A$262,'(ne pas modifier) BDD_REF'!$C$243:$C$262)))</f>
        <v>0</v>
      </c>
      <c r="L12" s="22">
        <f>IF(Eligibilité_projet!K13="Hors climat Mediterranéen",LOOKUP(RECant_biom!$A$12,'(ne pas modifier) BDD_REF'!$A$243:$A$262,'(ne pas modifier) BDD_REF'!$B$243:$B$262),IF(Eligibilité_projet!K13="",0,LOOKUP(RECant_biom!$A$12,'(ne pas modifier) BDD_REF'!$A$243:$A$262,'(ne pas modifier) BDD_REF'!$C$243:$C$262)))</f>
        <v>0</v>
      </c>
      <c r="M12" s="22">
        <f t="shared" si="0"/>
        <v>11.1</v>
      </c>
      <c r="N12" s="2"/>
      <c r="O12" s="2"/>
      <c r="P12" s="2"/>
      <c r="Q12" s="2"/>
    </row>
    <row r="13" spans="1:17" x14ac:dyDescent="0.3">
      <c r="A13" s="13">
        <v>9</v>
      </c>
      <c r="B13" s="7" t="s">
        <v>202</v>
      </c>
      <c r="C13" s="22">
        <f>IF(Eligibilité_projet!B13="Hors climat Mediterranéen",LOOKUP(RECant_biom!$A$13,'(ne pas modifier) BDD_REF'!$A$243:$A$262,'(ne pas modifier) BDD_REF'!$B$243:$B$262),IF(Eligibilité_projet!B13="",0,LOOKUP(RECant_biom!$A$13,'(ne pas modifier) BDD_REF'!$A$243:$A$262,'(ne pas modifier) BDD_REF'!$C$243:$C$262)))</f>
        <v>12.3</v>
      </c>
      <c r="D13" s="22">
        <f>IF(Eligibilité_projet!C13="Hors climat Mediterranéen",LOOKUP(RECant_biom!$A$13,'(ne pas modifier) BDD_REF'!$A$243:$A$262,'(ne pas modifier) BDD_REF'!$B$243:$B$262),IF(Eligibilité_projet!C13="",0,LOOKUP(RECant_biom!$A$13,'(ne pas modifier) BDD_REF'!$A$243:$A$262,'(ne pas modifier) BDD_REF'!$C$243:$C$262)))</f>
        <v>0</v>
      </c>
      <c r="E13" s="22">
        <f>IF(Eligibilité_projet!D13="Hors climat Mediterranéen",LOOKUP(RECant_biom!$A$13,'(ne pas modifier) BDD_REF'!$A$243:$A$262,'(ne pas modifier) BDD_REF'!$B$243:$B$262),IF(Eligibilité_projet!D13="",0,LOOKUP(RECant_biom!$A$13,'(ne pas modifier) BDD_REF'!$A$243:$A$262,'(ne pas modifier) BDD_REF'!$C$243:$C$262)))</f>
        <v>0</v>
      </c>
      <c r="F13" s="22">
        <f>IF(Eligibilité_projet!E13="Hors climat Mediterranéen",LOOKUP(RECant_biom!$A$13,'(ne pas modifier) BDD_REF'!$A$243:$A$262,'(ne pas modifier) BDD_REF'!$B$243:$B$262),IF(Eligibilité_projet!E13="",0,LOOKUP(RECant_biom!$A$13,'(ne pas modifier) BDD_REF'!$A$243:$A$262,'(ne pas modifier) BDD_REF'!$C$243:$C$262)))</f>
        <v>0</v>
      </c>
      <c r="G13" s="22">
        <f>IF(Eligibilité_projet!F13="Hors climat Mediterranéen",LOOKUP(RECant_biom!$A$13,'(ne pas modifier) BDD_REF'!$A$243:$A$262,'(ne pas modifier) BDD_REF'!$B$243:$B$262),IF(Eligibilité_projet!F13="",0,LOOKUP(RECant_biom!$A$13,'(ne pas modifier) BDD_REF'!$A$243:$A$262,'(ne pas modifier) BDD_REF'!$C$243:$C$262)))</f>
        <v>0</v>
      </c>
      <c r="H13" s="22">
        <f>IF(Eligibilité_projet!G13="Hors climat Mediterranéen",LOOKUP(RECant_biom!$A$13,'(ne pas modifier) BDD_REF'!$A$243:$A$262,'(ne pas modifier) BDD_REF'!$B$243:$B$262),IF(Eligibilité_projet!G13="",0,LOOKUP(RECant_biom!$A$13,'(ne pas modifier) BDD_REF'!$A$243:$A$262,'(ne pas modifier) BDD_REF'!$C$243:$C$262)))</f>
        <v>0</v>
      </c>
      <c r="I13" s="22">
        <f>IF(Eligibilité_projet!H13="Hors climat Mediterranéen",LOOKUP(RECant_biom!$A$13,'(ne pas modifier) BDD_REF'!$A$243:$A$262,'(ne pas modifier) BDD_REF'!$B$243:$B$262),IF(Eligibilité_projet!H13="",0,LOOKUP(RECant_biom!$A$13,'(ne pas modifier) BDD_REF'!$A$243:$A$262,'(ne pas modifier) BDD_REF'!$C$243:$C$262)))</f>
        <v>0</v>
      </c>
      <c r="J13" s="22">
        <f>IF(Eligibilité_projet!I13="Hors climat Mediterranéen",LOOKUP(RECant_biom!$A$13,'(ne pas modifier) BDD_REF'!$A$243:$A$262,'(ne pas modifier) BDD_REF'!$B$243:$B$262),IF(Eligibilité_projet!I13="",0,LOOKUP(RECant_biom!$A$13,'(ne pas modifier) BDD_REF'!$A$243:$A$262,'(ne pas modifier) BDD_REF'!$C$243:$C$262)))</f>
        <v>0</v>
      </c>
      <c r="K13" s="22">
        <f>IF(Eligibilité_projet!J13="Hors climat Mediterranéen",LOOKUP(RECant_biom!$A$13,'(ne pas modifier) BDD_REF'!$A$243:$A$262,'(ne pas modifier) BDD_REF'!$B$243:$B$262),IF(Eligibilité_projet!J13="",0,LOOKUP(RECant_biom!$A$13,'(ne pas modifier) BDD_REF'!$A$243:$A$262,'(ne pas modifier) BDD_REF'!$C$243:$C$262)))</f>
        <v>0</v>
      </c>
      <c r="L13" s="22">
        <f>IF(Eligibilité_projet!K13="Hors climat Mediterranéen",LOOKUP(RECant_biom!$A$13,'(ne pas modifier) BDD_REF'!$A$243:$A$262,'(ne pas modifier) BDD_REF'!$B$243:$B$262),IF(Eligibilité_projet!K13="",0,LOOKUP(RECant_biom!$A$13,'(ne pas modifier) BDD_REF'!$A$243:$A$262,'(ne pas modifier) BDD_REF'!$C$243:$C$262)))</f>
        <v>0</v>
      </c>
      <c r="M13" s="22">
        <f t="shared" si="0"/>
        <v>12.3</v>
      </c>
      <c r="N13" s="2"/>
      <c r="O13" s="2"/>
      <c r="P13" s="2"/>
      <c r="Q13" s="2"/>
    </row>
    <row r="14" spans="1:17" x14ac:dyDescent="0.3">
      <c r="A14" s="13">
        <v>10</v>
      </c>
      <c r="B14" s="7" t="s">
        <v>202</v>
      </c>
      <c r="C14" s="22">
        <f>IF(Eligibilité_projet!B13="Hors climat Mediterranéen",LOOKUP(RECant_biom!$A$14,'(ne pas modifier) BDD_REF'!$A$243:$A$262,'(ne pas modifier) BDD_REF'!$B$243:$B$262),IF(Eligibilité_projet!B13="",0,LOOKUP(RECant_biom!$A$14,'(ne pas modifier) BDD_REF'!$A$243:$A$262,'(ne pas modifier) BDD_REF'!$C$243:$C$262)))</f>
        <v>13.5</v>
      </c>
      <c r="D14" s="22">
        <f>IF(Eligibilité_projet!C13="Hors climat Mediterranéen",LOOKUP(RECant_biom!$A$14,'(ne pas modifier) BDD_REF'!$A$243:$A$262,'(ne pas modifier) BDD_REF'!$B$243:$B$262),IF(Eligibilité_projet!C13="",0,LOOKUP(RECant_biom!$A$14,'(ne pas modifier) BDD_REF'!$A$243:$A$262,'(ne pas modifier) BDD_REF'!$C$243:$C$262)))</f>
        <v>0</v>
      </c>
      <c r="E14" s="22">
        <f>IF(Eligibilité_projet!D13="Hors climat Mediterranéen",LOOKUP(RECant_biom!$A$14,'(ne pas modifier) BDD_REF'!$A$243:$A$262,'(ne pas modifier) BDD_REF'!$B$243:$B$262),IF(Eligibilité_projet!D13="",0,LOOKUP(RECant_biom!$A$14,'(ne pas modifier) BDD_REF'!$A$243:$A$262,'(ne pas modifier) BDD_REF'!$C$243:$C$262)))</f>
        <v>0</v>
      </c>
      <c r="F14" s="22">
        <f>IF(Eligibilité_projet!E13="Hors climat Mediterranéen",LOOKUP(RECant_biom!$A$14,'(ne pas modifier) BDD_REF'!$A$243:$A$262,'(ne pas modifier) BDD_REF'!$B$243:$B$262),IF(Eligibilité_projet!E13="",0,LOOKUP(RECant_biom!$A$14,'(ne pas modifier) BDD_REF'!$A$243:$A$262,'(ne pas modifier) BDD_REF'!$C$243:$C$262)))</f>
        <v>0</v>
      </c>
      <c r="G14" s="22">
        <f>IF(Eligibilité_projet!F13="Hors climat Mediterranéen",LOOKUP(RECant_biom!$A$14,'(ne pas modifier) BDD_REF'!$A$243:$A$262,'(ne pas modifier) BDD_REF'!$B$243:$B$262),IF(Eligibilité_projet!F13="",0,LOOKUP(RECant_biom!$A$14,'(ne pas modifier) BDD_REF'!$A$243:$A$262,'(ne pas modifier) BDD_REF'!$C$243:$C$262)))</f>
        <v>0</v>
      </c>
      <c r="H14" s="22">
        <f>IF(Eligibilité_projet!G13="Hors climat Mediterranéen",LOOKUP(RECant_biom!$A$14,'(ne pas modifier) BDD_REF'!$A$243:$A$262,'(ne pas modifier) BDD_REF'!$B$243:$B$262),IF(Eligibilité_projet!G13="",0,LOOKUP(RECant_biom!$A$14,'(ne pas modifier) BDD_REF'!$A$243:$A$262,'(ne pas modifier) BDD_REF'!$C$243:$C$262)))</f>
        <v>0</v>
      </c>
      <c r="I14" s="22">
        <f>IF(Eligibilité_projet!H13="Hors climat Mediterranéen",LOOKUP(RECant_biom!$A$14,'(ne pas modifier) BDD_REF'!$A$243:$A$262,'(ne pas modifier) BDD_REF'!$B$243:$B$262),IF(Eligibilité_projet!H13="",0,LOOKUP(RECant_biom!$A$14,'(ne pas modifier) BDD_REF'!$A$243:$A$262,'(ne pas modifier) BDD_REF'!$C$243:$C$262)))</f>
        <v>0</v>
      </c>
      <c r="J14" s="22">
        <f>IF(Eligibilité_projet!I13="Hors climat Mediterranéen",LOOKUP(RECant_biom!$A$14,'(ne pas modifier) BDD_REF'!$A$243:$A$262,'(ne pas modifier) BDD_REF'!$B$243:$B$262),IF(Eligibilité_projet!I13="",0,LOOKUP(RECant_biom!$A$14,'(ne pas modifier) BDD_REF'!$A$243:$A$262,'(ne pas modifier) BDD_REF'!$C$243:$C$262)))</f>
        <v>0</v>
      </c>
      <c r="K14" s="22">
        <f>IF(Eligibilité_projet!J13="Hors climat Mediterranéen",LOOKUP(RECant_biom!$A$14,'(ne pas modifier) BDD_REF'!$A$243:$A$262,'(ne pas modifier) BDD_REF'!$B$243:$B$262),IF(Eligibilité_projet!J13="",0,LOOKUP(RECant_biom!$A$14,'(ne pas modifier) BDD_REF'!$A$243:$A$262,'(ne pas modifier) BDD_REF'!$C$243:$C$262)))</f>
        <v>0</v>
      </c>
      <c r="L14" s="22">
        <f>IF(Eligibilité_projet!K13="Hors climat Mediterranéen",LOOKUP(RECant_biom!$A$14,'(ne pas modifier) BDD_REF'!$A$243:$A$262,'(ne pas modifier) BDD_REF'!$B$243:$B$262),IF(Eligibilité_projet!K13="",0,LOOKUP(RECant_biom!$A$14,'(ne pas modifier) BDD_REF'!$A$243:$A$262,'(ne pas modifier) BDD_REF'!$C$243:$C$262)))</f>
        <v>0</v>
      </c>
      <c r="M14" s="22">
        <f t="shared" si="0"/>
        <v>13.5</v>
      </c>
      <c r="N14" s="2"/>
      <c r="O14" s="2"/>
      <c r="P14" s="2"/>
      <c r="Q14" s="2"/>
    </row>
    <row r="15" spans="1:17" x14ac:dyDescent="0.3">
      <c r="A15" s="13">
        <v>11</v>
      </c>
      <c r="B15" s="7" t="s">
        <v>202</v>
      </c>
      <c r="C15" s="22">
        <f>IF(Eligibilité_projet!B13="Hors climat Mediterranéen",LOOKUP(RECant_biom!$A$15,'(ne pas modifier) BDD_REF'!$A$243:$A$262,'(ne pas modifier) BDD_REF'!$B$243:$B$262),IF(Eligibilité_projet!B13="",0,LOOKUP(RECant_biom!$A$15,'(ne pas modifier) BDD_REF'!$A$243:$A$262,'(ne pas modifier) BDD_REF'!$C$243:$C$262)))</f>
        <v>13.9</v>
      </c>
      <c r="D15" s="22">
        <f>IF(Eligibilité_projet!C13="Hors climat Mediterranéen",LOOKUP(RECant_biom!$A$15,'(ne pas modifier) BDD_REF'!$A$243:$A$262,'(ne pas modifier) BDD_REF'!$B$243:$B$262),IF(Eligibilité_projet!C13="",0,LOOKUP(RECant_biom!$A$15,'(ne pas modifier) BDD_REF'!$A$243:$A$262,'(ne pas modifier) BDD_REF'!$C$243:$C$262)))</f>
        <v>0</v>
      </c>
      <c r="E15" s="22">
        <f>IF(Eligibilité_projet!D13="Hors climat Mediterranéen",LOOKUP(RECant_biom!$A$15,'(ne pas modifier) BDD_REF'!$A$243:$A$262,'(ne pas modifier) BDD_REF'!$B$243:$B$262),IF(Eligibilité_projet!D13="",0,LOOKUP(RECant_biom!$A$15,'(ne pas modifier) BDD_REF'!$A$243:$A$262,'(ne pas modifier) BDD_REF'!$C$243:$C$262)))</f>
        <v>0</v>
      </c>
      <c r="F15" s="22">
        <f>IF(Eligibilité_projet!E13="Hors climat Mediterranéen",LOOKUP(RECant_biom!$A$15,'(ne pas modifier) BDD_REF'!$A$243:$A$262,'(ne pas modifier) BDD_REF'!$B$243:$B$262),IF(Eligibilité_projet!E13="",0,LOOKUP(RECant_biom!$A$15,'(ne pas modifier) BDD_REF'!$A$243:$A$262,'(ne pas modifier) BDD_REF'!$C$243:$C$262)))</f>
        <v>0</v>
      </c>
      <c r="G15" s="22">
        <f>IF(Eligibilité_projet!F13="Hors climat Mediterranéen",LOOKUP(RECant_biom!$A$15,'(ne pas modifier) BDD_REF'!$A$243:$A$262,'(ne pas modifier) BDD_REF'!$B$243:$B$262),IF(Eligibilité_projet!F13="",0,LOOKUP(RECant_biom!$A$15,'(ne pas modifier) BDD_REF'!$A$243:$A$262,'(ne pas modifier) BDD_REF'!$C$243:$C$262)))</f>
        <v>0</v>
      </c>
      <c r="H15" s="22">
        <f>IF(Eligibilité_projet!G13="Hors climat Mediterranéen",LOOKUP(RECant_biom!$A$15,'(ne pas modifier) BDD_REF'!$A$243:$A$262,'(ne pas modifier) BDD_REF'!$B$243:$B$262),IF(Eligibilité_projet!G13="",0,LOOKUP(RECant_biom!$A$15,'(ne pas modifier) BDD_REF'!$A$243:$A$262,'(ne pas modifier) BDD_REF'!$C$243:$C$262)))</f>
        <v>0</v>
      </c>
      <c r="I15" s="22">
        <f>IF(Eligibilité_projet!H13="Hors climat Mediterranéen",LOOKUP(RECant_biom!$A$15,'(ne pas modifier) BDD_REF'!$A$243:$A$262,'(ne pas modifier) BDD_REF'!$B$243:$B$262),IF(Eligibilité_projet!H13="",0,LOOKUP(RECant_biom!$A$15,'(ne pas modifier) BDD_REF'!$A$243:$A$262,'(ne pas modifier) BDD_REF'!$C$243:$C$262)))</f>
        <v>0</v>
      </c>
      <c r="J15" s="22">
        <f>IF(Eligibilité_projet!I13="Hors climat Mediterranéen",LOOKUP(RECant_biom!$A$15,'(ne pas modifier) BDD_REF'!$A$243:$A$262,'(ne pas modifier) BDD_REF'!$B$243:$B$262),IF(Eligibilité_projet!I13="",0,LOOKUP(RECant_biom!$A$15,'(ne pas modifier) BDD_REF'!$A$243:$A$262,'(ne pas modifier) BDD_REF'!$C$243:$C$262)))</f>
        <v>0</v>
      </c>
      <c r="K15" s="22">
        <f>IF(Eligibilité_projet!J13="Hors climat Mediterranéen",LOOKUP(RECant_biom!$A$15,'(ne pas modifier) BDD_REF'!$A$243:$A$262,'(ne pas modifier) BDD_REF'!$B$243:$B$262),IF(Eligibilité_projet!J13="",0,LOOKUP(RECant_biom!$A$15,'(ne pas modifier) BDD_REF'!$A$243:$A$262,'(ne pas modifier) BDD_REF'!$C$243:$C$262)))</f>
        <v>0</v>
      </c>
      <c r="L15" s="22">
        <f>IF(Eligibilité_projet!K13="Hors climat Mediterranéen",LOOKUP(RECant_biom!$A$15,'(ne pas modifier) BDD_REF'!$A$243:$A$262,'(ne pas modifier) BDD_REF'!$B$243:$B$262),IF(Eligibilité_projet!K13="",0,LOOKUP(RECant_biom!$A$15,'(ne pas modifier) BDD_REF'!$A$243:$A$262,'(ne pas modifier) BDD_REF'!$C$243:$C$262)))</f>
        <v>0</v>
      </c>
      <c r="M15" s="22">
        <f t="shared" si="0"/>
        <v>13.9</v>
      </c>
      <c r="N15" s="2"/>
      <c r="O15" s="2"/>
      <c r="P15" s="2"/>
      <c r="Q15" s="2"/>
    </row>
    <row r="16" spans="1:17" x14ac:dyDescent="0.3">
      <c r="A16" s="13">
        <v>12</v>
      </c>
      <c r="B16" s="7" t="s">
        <v>202</v>
      </c>
      <c r="C16" s="22">
        <f>IF(Eligibilité_projet!B13="Hors climat Mediterranéen",LOOKUP(RECant_biom!$A$16,'(ne pas modifier) BDD_REF'!$A$243:$A$262,'(ne pas modifier) BDD_REF'!$B$243:$B$262),IF(Eligibilité_projet!B13="",0,LOOKUP(RECant_biom!$A$16,'(ne pas modifier) BDD_REF'!$A$243:$A$262,'(ne pas modifier) BDD_REF'!$C$243:$C$262)))</f>
        <v>14.3</v>
      </c>
      <c r="D16" s="22">
        <f>IF(Eligibilité_projet!C13="Hors climat Mediterranéen",LOOKUP(RECant_biom!$A$16,'(ne pas modifier) BDD_REF'!$A$243:$A$262,'(ne pas modifier) BDD_REF'!$B$243:$B$262),IF(Eligibilité_projet!C13="",0,LOOKUP(RECant_biom!$A$16,'(ne pas modifier) BDD_REF'!$A$243:$A$262,'(ne pas modifier) BDD_REF'!$C$243:$C$262)))</f>
        <v>0</v>
      </c>
      <c r="E16" s="22">
        <f>IF(Eligibilité_projet!D13="Hors climat Mediterranéen",LOOKUP(RECant_biom!$A$16,'(ne pas modifier) BDD_REF'!$A$243:$A$262,'(ne pas modifier) BDD_REF'!$B$243:$B$262),IF(Eligibilité_projet!D13="",0,LOOKUP(RECant_biom!$A$16,'(ne pas modifier) BDD_REF'!$A$243:$A$262,'(ne pas modifier) BDD_REF'!$C$243:$C$262)))</f>
        <v>0</v>
      </c>
      <c r="F16" s="22">
        <f>IF(Eligibilité_projet!E13="Hors climat Mediterranéen",LOOKUP(RECant_biom!$A$16,'(ne pas modifier) BDD_REF'!$A$243:$A$262,'(ne pas modifier) BDD_REF'!$B$243:$B$262),IF(Eligibilité_projet!E13="",0,LOOKUP(RECant_biom!$A$16,'(ne pas modifier) BDD_REF'!$A$243:$A$262,'(ne pas modifier) BDD_REF'!$C$243:$C$262)))</f>
        <v>0</v>
      </c>
      <c r="G16" s="22">
        <f>IF(Eligibilité_projet!F13="Hors climat Mediterranéen",LOOKUP(RECant_biom!$A$16,'(ne pas modifier) BDD_REF'!$A$243:$A$262,'(ne pas modifier) BDD_REF'!$B$243:$B$262),IF(Eligibilité_projet!F13="",0,LOOKUP(RECant_biom!$A$16,'(ne pas modifier) BDD_REF'!$A$243:$A$262,'(ne pas modifier) BDD_REF'!$C$243:$C$262)))</f>
        <v>0</v>
      </c>
      <c r="H16" s="22">
        <f>IF(Eligibilité_projet!G13="Hors climat Mediterranéen",LOOKUP(RECant_biom!$A$16,'(ne pas modifier) BDD_REF'!$A$243:$A$262,'(ne pas modifier) BDD_REF'!$B$243:$B$262),IF(Eligibilité_projet!G13="",0,LOOKUP(RECant_biom!$A$16,'(ne pas modifier) BDD_REF'!$A$243:$A$262,'(ne pas modifier) BDD_REF'!$C$243:$C$262)))</f>
        <v>0</v>
      </c>
      <c r="I16" s="22">
        <f>IF(Eligibilité_projet!H13="Hors climat Mediterranéen",LOOKUP(RECant_biom!$A$16,'(ne pas modifier) BDD_REF'!$A$243:$A$262,'(ne pas modifier) BDD_REF'!$B$243:$B$262),IF(Eligibilité_projet!H13="",0,LOOKUP(RECant_biom!$A$16,'(ne pas modifier) BDD_REF'!$A$243:$A$262,'(ne pas modifier) BDD_REF'!$C$243:$C$262)))</f>
        <v>0</v>
      </c>
      <c r="J16" s="22">
        <f>IF(Eligibilité_projet!I13="Hors climat Mediterranéen",LOOKUP(RECant_biom!$A$16,'(ne pas modifier) BDD_REF'!$A$243:$A$262,'(ne pas modifier) BDD_REF'!$B$243:$B$262),IF(Eligibilité_projet!I13="",0,LOOKUP(RECant_biom!$A$16,'(ne pas modifier) BDD_REF'!$A$243:$A$262,'(ne pas modifier) BDD_REF'!$C$243:$C$262)))</f>
        <v>0</v>
      </c>
      <c r="K16" s="22">
        <f>IF(Eligibilité_projet!J13="Hors climat Mediterranéen",LOOKUP(RECant_biom!$A$16,'(ne pas modifier) BDD_REF'!$A$243:$A$262,'(ne pas modifier) BDD_REF'!$B$243:$B$262),IF(Eligibilité_projet!J13="",0,LOOKUP(RECant_biom!$A$16,'(ne pas modifier) BDD_REF'!$A$243:$A$262,'(ne pas modifier) BDD_REF'!$C$243:$C$262)))</f>
        <v>0</v>
      </c>
      <c r="L16" s="22">
        <f>IF(Eligibilité_projet!K13="Hors climat Mediterranéen",LOOKUP(RECant_biom!$A$16,'(ne pas modifier) BDD_REF'!$A$243:$A$262,'(ne pas modifier) BDD_REF'!$B$243:$B$262),IF(Eligibilité_projet!K13="",0,LOOKUP(RECant_biom!$A$16,'(ne pas modifier) BDD_REF'!$A$243:$A$262,'(ne pas modifier) BDD_REF'!$C$243:$C$262)))</f>
        <v>0</v>
      </c>
      <c r="M16" s="22">
        <f t="shared" si="0"/>
        <v>14.3</v>
      </c>
      <c r="N16" s="2"/>
      <c r="O16" s="2"/>
      <c r="P16" s="2"/>
      <c r="Q16" s="2"/>
    </row>
    <row r="17" spans="1:17" x14ac:dyDescent="0.3">
      <c r="A17" s="13">
        <v>13</v>
      </c>
      <c r="B17" s="7" t="s">
        <v>202</v>
      </c>
      <c r="C17" s="22">
        <f>IF(Eligibilité_projet!B13="Hors climat Mediterranéen",LOOKUP(RECant_biom!$A$17,'(ne pas modifier) BDD_REF'!$A$243:$A$262,'(ne pas modifier) BDD_REF'!$B$243:$B$262),IF(Eligibilité_projet!B13="",0,LOOKUP(RECant_biom!$A$17,'(ne pas modifier) BDD_REF'!$A$243:$A$262,'(ne pas modifier) BDD_REF'!$C$243:$C$262)))</f>
        <v>14.7</v>
      </c>
      <c r="D17" s="22">
        <f>IF(Eligibilité_projet!C13="Hors climat Mediterranéen",LOOKUP(RECant_biom!$A$17,'(ne pas modifier) BDD_REF'!$A$243:$A$262,'(ne pas modifier) BDD_REF'!$B$243:$B$262),IF(Eligibilité_projet!C13="",0,LOOKUP(RECant_biom!$A$17,'(ne pas modifier) BDD_REF'!$A$243:$A$262,'(ne pas modifier) BDD_REF'!$C$243:$C$262)))</f>
        <v>0</v>
      </c>
      <c r="E17" s="22">
        <f>IF(Eligibilité_projet!D13="Hors climat Mediterranéen",LOOKUP(RECant_biom!$A$17,'(ne pas modifier) BDD_REF'!$A$243:$A$262,'(ne pas modifier) BDD_REF'!$B$243:$B$262),IF(Eligibilité_projet!D13="",0,LOOKUP(RECant_biom!$A$17,'(ne pas modifier) BDD_REF'!$A$243:$A$262,'(ne pas modifier) BDD_REF'!$C$243:$C$262)))</f>
        <v>0</v>
      </c>
      <c r="F17" s="22">
        <f>IF(Eligibilité_projet!E13="Hors climat Mediterranéen",LOOKUP(RECant_biom!$A$17,'(ne pas modifier) BDD_REF'!$A$243:$A$262,'(ne pas modifier) BDD_REF'!$B$243:$B$262),IF(Eligibilité_projet!E13="",0,LOOKUP(RECant_biom!$A$17,'(ne pas modifier) BDD_REF'!$A$243:$A$262,'(ne pas modifier) BDD_REF'!$C$243:$C$262)))</f>
        <v>0</v>
      </c>
      <c r="G17" s="22">
        <f>IF(Eligibilité_projet!F13="Hors climat Mediterranéen",LOOKUP(RECant_biom!$A$17,'(ne pas modifier) BDD_REF'!$A$243:$A$262,'(ne pas modifier) BDD_REF'!$B$243:$B$262),IF(Eligibilité_projet!F13="",0,LOOKUP(RECant_biom!$A$17,'(ne pas modifier) BDD_REF'!$A$243:$A$262,'(ne pas modifier) BDD_REF'!$C$243:$C$262)))</f>
        <v>0</v>
      </c>
      <c r="H17" s="22">
        <f>IF(Eligibilité_projet!G13="Hors climat Mediterranéen",LOOKUP(RECant_biom!$A$17,'(ne pas modifier) BDD_REF'!$A$243:$A$262,'(ne pas modifier) BDD_REF'!$B$243:$B$262),IF(Eligibilité_projet!G13="",0,LOOKUP(RECant_biom!$A$17,'(ne pas modifier) BDD_REF'!$A$243:$A$262,'(ne pas modifier) BDD_REF'!$C$243:$C$262)))</f>
        <v>0</v>
      </c>
      <c r="I17" s="22">
        <f>IF(Eligibilité_projet!H13="Hors climat Mediterranéen",LOOKUP(RECant_biom!$A$17,'(ne pas modifier) BDD_REF'!$A$243:$A$262,'(ne pas modifier) BDD_REF'!$B$243:$B$262),IF(Eligibilité_projet!H13="",0,LOOKUP(RECant_biom!$A$17,'(ne pas modifier) BDD_REF'!$A$243:$A$262,'(ne pas modifier) BDD_REF'!$C$243:$C$262)))</f>
        <v>0</v>
      </c>
      <c r="J17" s="22">
        <f>IF(Eligibilité_projet!I13="Hors climat Mediterranéen",LOOKUP(RECant_biom!$A$17,'(ne pas modifier) BDD_REF'!$A$243:$A$262,'(ne pas modifier) BDD_REF'!$B$243:$B$262),IF(Eligibilité_projet!I13="",0,LOOKUP(RECant_biom!$A$17,'(ne pas modifier) BDD_REF'!$A$243:$A$262,'(ne pas modifier) BDD_REF'!$C$243:$C$262)))</f>
        <v>0</v>
      </c>
      <c r="K17" s="22">
        <f>IF(Eligibilité_projet!J13="Hors climat Mediterranéen",LOOKUP(RECant_biom!$A$17,'(ne pas modifier) BDD_REF'!$A$243:$A$262,'(ne pas modifier) BDD_REF'!$B$243:$B$262),IF(Eligibilité_projet!J13="",0,LOOKUP(RECant_biom!$A$17,'(ne pas modifier) BDD_REF'!$A$243:$A$262,'(ne pas modifier) BDD_REF'!$C$243:$C$262)))</f>
        <v>0</v>
      </c>
      <c r="L17" s="22">
        <f>IF(Eligibilité_projet!K13="Hors climat Mediterranéen",LOOKUP(RECant_biom!$A$17,'(ne pas modifier) BDD_REF'!$A$243:$A$262,'(ne pas modifier) BDD_REF'!$B$243:$B$262),IF(Eligibilité_projet!K13="",0,LOOKUP(RECant_biom!$A$17,'(ne pas modifier) BDD_REF'!$A$243:$A$262,'(ne pas modifier) BDD_REF'!$C$243:$C$262)))</f>
        <v>0</v>
      </c>
      <c r="M17" s="22">
        <f t="shared" si="0"/>
        <v>14.7</v>
      </c>
      <c r="N17" s="2"/>
      <c r="O17" s="2"/>
      <c r="P17" s="2"/>
      <c r="Q17" s="2"/>
    </row>
    <row r="18" spans="1:17" x14ac:dyDescent="0.3">
      <c r="A18" s="13">
        <v>14</v>
      </c>
      <c r="B18" s="7" t="s">
        <v>202</v>
      </c>
      <c r="C18" s="22">
        <f>IF(Eligibilité_projet!B13="Hors climat Mediterranéen",LOOKUP(RECant_biom!$A$18,'(ne pas modifier) BDD_REF'!$A$243:$A$262,'(ne pas modifier) BDD_REF'!$B$243:$B$262),IF(Eligibilité_projet!B13="",0,LOOKUP(RECant_biom!$A$18,'(ne pas modifier) BDD_REF'!$A$243:$A$262,'(ne pas modifier) BDD_REF'!$C$243:$C$262)))</f>
        <v>15.1</v>
      </c>
      <c r="D18" s="22">
        <f>IF(Eligibilité_projet!C13="Hors climat Mediterranéen",LOOKUP(RECant_biom!$A$18,'(ne pas modifier) BDD_REF'!$A$243:$A$262,'(ne pas modifier) BDD_REF'!$B$243:$B$262),IF(Eligibilité_projet!C13="",0,LOOKUP(RECant_biom!$A$18,'(ne pas modifier) BDD_REF'!$A$243:$A$262,'(ne pas modifier) BDD_REF'!$C$243:$C$262)))</f>
        <v>0</v>
      </c>
      <c r="E18" s="22">
        <f>IF(Eligibilité_projet!D13="Hors climat Mediterranéen",LOOKUP(RECant_biom!$A$18,'(ne pas modifier) BDD_REF'!$A$243:$A$262,'(ne pas modifier) BDD_REF'!$B$243:$B$262),IF(Eligibilité_projet!D13="",0,LOOKUP(RECant_biom!$A$18,'(ne pas modifier) BDD_REF'!$A$243:$A$262,'(ne pas modifier) BDD_REF'!$C$243:$C$262)))</f>
        <v>0</v>
      </c>
      <c r="F18" s="22">
        <f>IF(Eligibilité_projet!E13="Hors climat Mediterranéen",LOOKUP(RECant_biom!$A$18,'(ne pas modifier) BDD_REF'!$A$243:$A$262,'(ne pas modifier) BDD_REF'!$B$243:$B$262),IF(Eligibilité_projet!E13="",0,LOOKUP(RECant_biom!$A$18,'(ne pas modifier) BDD_REF'!$A$243:$A$262,'(ne pas modifier) BDD_REF'!$C$243:$C$262)))</f>
        <v>0</v>
      </c>
      <c r="G18" s="22">
        <f>IF(Eligibilité_projet!F13="Hors climat Mediterranéen",LOOKUP(RECant_biom!$A$18,'(ne pas modifier) BDD_REF'!$A$243:$A$262,'(ne pas modifier) BDD_REF'!$B$243:$B$262),IF(Eligibilité_projet!F13="",0,LOOKUP(RECant_biom!$A$18,'(ne pas modifier) BDD_REF'!$A$243:$A$262,'(ne pas modifier) BDD_REF'!$C$243:$C$262)))</f>
        <v>0</v>
      </c>
      <c r="H18" s="22">
        <f>IF(Eligibilité_projet!G13="Hors climat Mediterranéen",LOOKUP(RECant_biom!$A$18,'(ne pas modifier) BDD_REF'!$A$243:$A$262,'(ne pas modifier) BDD_REF'!$B$243:$B$262),IF(Eligibilité_projet!G13="",0,LOOKUP(RECant_biom!$A$18,'(ne pas modifier) BDD_REF'!$A$243:$A$262,'(ne pas modifier) BDD_REF'!$C$243:$C$262)))</f>
        <v>0</v>
      </c>
      <c r="I18" s="22">
        <f>IF(Eligibilité_projet!H13="Hors climat Mediterranéen",LOOKUP(RECant_biom!$A$18,'(ne pas modifier) BDD_REF'!$A$243:$A$262,'(ne pas modifier) BDD_REF'!$B$243:$B$262),IF(Eligibilité_projet!H13="",0,LOOKUP(RECant_biom!$A$18,'(ne pas modifier) BDD_REF'!$A$243:$A$262,'(ne pas modifier) BDD_REF'!$C$243:$C$262)))</f>
        <v>0</v>
      </c>
      <c r="J18" s="22">
        <f>IF(Eligibilité_projet!I13="Hors climat Mediterranéen",LOOKUP(RECant_biom!$A$18,'(ne pas modifier) BDD_REF'!$A$243:$A$262,'(ne pas modifier) BDD_REF'!$B$243:$B$262),IF(Eligibilité_projet!I13="",0,LOOKUP(RECant_biom!$A$18,'(ne pas modifier) BDD_REF'!$A$243:$A$262,'(ne pas modifier) BDD_REF'!$C$243:$C$262)))</f>
        <v>0</v>
      </c>
      <c r="K18" s="22">
        <f>IF(Eligibilité_projet!J13="Hors climat Mediterranéen",LOOKUP(RECant_biom!$A$18,'(ne pas modifier) BDD_REF'!$A$243:$A$262,'(ne pas modifier) BDD_REF'!$B$243:$B$262),IF(Eligibilité_projet!J13="",0,LOOKUP(RECant_biom!$A$18,'(ne pas modifier) BDD_REF'!$A$243:$A$262,'(ne pas modifier) BDD_REF'!$C$243:$C$262)))</f>
        <v>0</v>
      </c>
      <c r="L18" s="22">
        <f>IF(Eligibilité_projet!K13="Hors climat Mediterranéen",LOOKUP(RECant_biom!$A$18,'(ne pas modifier) BDD_REF'!$A$243:$A$262,'(ne pas modifier) BDD_REF'!$B$243:$B$262),IF(Eligibilité_projet!K13="",0,LOOKUP(RECant_biom!$A$18,'(ne pas modifier) BDD_REF'!$A$243:$A$262,'(ne pas modifier) BDD_REF'!$C$243:$C$262)))</f>
        <v>0</v>
      </c>
      <c r="M18" s="22">
        <f t="shared" si="0"/>
        <v>15.1</v>
      </c>
      <c r="N18" s="2"/>
      <c r="O18" s="2"/>
      <c r="P18" s="2"/>
      <c r="Q18" s="2"/>
    </row>
    <row r="19" spans="1:17" x14ac:dyDescent="0.3">
      <c r="A19" s="13">
        <v>15</v>
      </c>
      <c r="B19" s="7" t="s">
        <v>202</v>
      </c>
      <c r="C19" s="22">
        <f>IF(Eligibilité_projet!B13="Hors climat Mediterranéen",LOOKUP(RECant_biom!$A$19,'(ne pas modifier) BDD_REF'!$A$243:$A$262,'(ne pas modifier) BDD_REF'!$B$243:$B$262),IF(Eligibilité_projet!B13="",0,LOOKUP(RECant_biom!$A$19,'(ne pas modifier) BDD_REF'!$A$243:$A$262,'(ne pas modifier) BDD_REF'!$C$243:$C$262)))</f>
        <v>15.6</v>
      </c>
      <c r="D19" s="22">
        <f>IF(Eligibilité_projet!C13="Hors climat Mediterranéen",LOOKUP(RECant_biom!$A$19,'(ne pas modifier) BDD_REF'!$A$243:$A$262,'(ne pas modifier) BDD_REF'!$B$243:$B$262),IF(Eligibilité_projet!C13="",0,LOOKUP(RECant_biom!$A$19,'(ne pas modifier) BDD_REF'!$A$243:$A$262,'(ne pas modifier) BDD_REF'!$C$243:$C$262)))</f>
        <v>0</v>
      </c>
      <c r="E19" s="22">
        <f>IF(Eligibilité_projet!D13="Hors climat Mediterranéen",LOOKUP(RECant_biom!$A$19,'(ne pas modifier) BDD_REF'!$A$243:$A$262,'(ne pas modifier) BDD_REF'!$B$243:$B$262),IF(Eligibilité_projet!D13="",0,LOOKUP(RECant_biom!$A$19,'(ne pas modifier) BDD_REF'!$A$243:$A$262,'(ne pas modifier) BDD_REF'!$C$243:$C$262)))</f>
        <v>0</v>
      </c>
      <c r="F19" s="22">
        <f>IF(Eligibilité_projet!E13="Hors climat Mediterranéen",LOOKUP(RECant_biom!$A$19,'(ne pas modifier) BDD_REF'!$A$243:$A$262,'(ne pas modifier) BDD_REF'!$B$243:$B$262),IF(Eligibilité_projet!E13="",0,LOOKUP(RECant_biom!$A$19,'(ne pas modifier) BDD_REF'!$A$243:$A$262,'(ne pas modifier) BDD_REF'!$C$243:$C$262)))</f>
        <v>0</v>
      </c>
      <c r="G19" s="22">
        <f>IF(Eligibilité_projet!F13="Hors climat Mediterranéen",LOOKUP(RECant_biom!$A$19,'(ne pas modifier) BDD_REF'!$A$243:$A$262,'(ne pas modifier) BDD_REF'!$B$243:$B$262),IF(Eligibilité_projet!F13="",0,LOOKUP(RECant_biom!$A$19,'(ne pas modifier) BDD_REF'!$A$243:$A$262,'(ne pas modifier) BDD_REF'!$C$243:$C$262)))</f>
        <v>0</v>
      </c>
      <c r="H19" s="22">
        <f>IF(Eligibilité_projet!G13="Hors climat Mediterranéen",LOOKUP(RECant_biom!$A$19,'(ne pas modifier) BDD_REF'!$A$243:$A$262,'(ne pas modifier) BDD_REF'!$B$243:$B$262),IF(Eligibilité_projet!G13="",0,LOOKUP(RECant_biom!$A$19,'(ne pas modifier) BDD_REF'!$A$243:$A$262,'(ne pas modifier) BDD_REF'!$C$243:$C$262)))</f>
        <v>0</v>
      </c>
      <c r="I19" s="22">
        <f>IF(Eligibilité_projet!H13="Hors climat Mediterranéen",LOOKUP(RECant_biom!$A$19,'(ne pas modifier) BDD_REF'!$A$243:$A$262,'(ne pas modifier) BDD_REF'!$B$243:$B$262),IF(Eligibilité_projet!H13="",0,LOOKUP(RECant_biom!$A$19,'(ne pas modifier) BDD_REF'!$A$243:$A$262,'(ne pas modifier) BDD_REF'!$C$243:$C$262)))</f>
        <v>0</v>
      </c>
      <c r="J19" s="22">
        <f>IF(Eligibilité_projet!I13="Hors climat Mediterranéen",LOOKUP(RECant_biom!$A$19,'(ne pas modifier) BDD_REF'!$A$243:$A$262,'(ne pas modifier) BDD_REF'!$B$243:$B$262),IF(Eligibilité_projet!I13="",0,LOOKUP(RECant_biom!$A$19,'(ne pas modifier) BDD_REF'!$A$243:$A$262,'(ne pas modifier) BDD_REF'!$C$243:$C$262)))</f>
        <v>0</v>
      </c>
      <c r="K19" s="22">
        <f>IF(Eligibilité_projet!J13="Hors climat Mediterranéen",LOOKUP(RECant_biom!$A$19,'(ne pas modifier) BDD_REF'!$A$243:$A$262,'(ne pas modifier) BDD_REF'!$B$243:$B$262),IF(Eligibilité_projet!J13="",0,LOOKUP(RECant_biom!$A$19,'(ne pas modifier) BDD_REF'!$A$243:$A$262,'(ne pas modifier) BDD_REF'!$C$243:$C$262)))</f>
        <v>0</v>
      </c>
      <c r="L19" s="22">
        <f>IF(Eligibilité_projet!K13="Hors climat Mediterranéen",LOOKUP(RECant_biom!$A$19,'(ne pas modifier) BDD_REF'!$A$243:$A$262,'(ne pas modifier) BDD_REF'!$B$243:$B$262),IF(Eligibilité_projet!K13="",0,LOOKUP(RECant_biom!$A$19,'(ne pas modifier) BDD_REF'!$A$243:$A$262,'(ne pas modifier) BDD_REF'!$C$243:$C$262)))</f>
        <v>0</v>
      </c>
      <c r="M19" s="22">
        <f t="shared" si="0"/>
        <v>15.6</v>
      </c>
      <c r="N19" s="2"/>
      <c r="O19" s="2"/>
      <c r="P19" s="2"/>
      <c r="Q19" s="2"/>
    </row>
    <row r="20" spans="1:17" x14ac:dyDescent="0.3">
      <c r="A20" s="13">
        <v>16</v>
      </c>
      <c r="B20" s="7" t="s">
        <v>202</v>
      </c>
      <c r="C20" s="22">
        <f>IF(Eligibilité_projet!B13="Hors climat Mediterranéen",LOOKUP(RECant_biom!$A$20,'(ne pas modifier) BDD_REF'!$A$243:$A$262,'(ne pas modifier) BDD_REF'!$B$243:$B$262),IF(Eligibilité_projet!B13="",0,LOOKUP(RECant_biom!$A$20,'(ne pas modifier) BDD_REF'!$A$243:$A$262,'(ne pas modifier) BDD_REF'!$C$243:$C$262)))</f>
        <v>15.6</v>
      </c>
      <c r="D20" s="22">
        <f>IF(Eligibilité_projet!C13="Hors climat Mediterranéen",LOOKUP(RECant_biom!$A$20,'(ne pas modifier) BDD_REF'!$A$243:$A$262,'(ne pas modifier) BDD_REF'!$B$243:$B$262),IF(Eligibilité_projet!C13="",0,LOOKUP(RECant_biom!$A$20,'(ne pas modifier) BDD_REF'!$A$243:$A$262,'(ne pas modifier) BDD_REF'!$C$243:$C$262)))</f>
        <v>0</v>
      </c>
      <c r="E20" s="22">
        <f>IF(Eligibilité_projet!D13="Hors climat Mediterranéen",LOOKUP(RECant_biom!$A$20,'(ne pas modifier) BDD_REF'!$A$243:$A$262,'(ne pas modifier) BDD_REF'!$B$243:$B$262),IF(Eligibilité_projet!D13="",0,LOOKUP(RECant_biom!$A$20,'(ne pas modifier) BDD_REF'!$A$243:$A$262,'(ne pas modifier) BDD_REF'!$C$243:$C$262)))</f>
        <v>0</v>
      </c>
      <c r="F20" s="22">
        <f>IF(Eligibilité_projet!E13="Hors climat Mediterranéen",LOOKUP(RECant_biom!$A$20,'(ne pas modifier) BDD_REF'!$A$243:$A$262,'(ne pas modifier) BDD_REF'!$B$243:$B$262),IF(Eligibilité_projet!E13="",0,LOOKUP(RECant_biom!$A$20,'(ne pas modifier) BDD_REF'!$A$243:$A$262,'(ne pas modifier) BDD_REF'!$C$243:$C$262)))</f>
        <v>0</v>
      </c>
      <c r="G20" s="22">
        <f>IF(Eligibilité_projet!F13="Hors climat Mediterranéen",LOOKUP(RECant_biom!$A$20,'(ne pas modifier) BDD_REF'!$A$243:$A$262,'(ne pas modifier) BDD_REF'!$B$243:$B$262),IF(Eligibilité_projet!F13="",0,LOOKUP(RECant_biom!$A$20,'(ne pas modifier) BDD_REF'!$A$243:$A$262,'(ne pas modifier) BDD_REF'!$C$243:$C$262)))</f>
        <v>0</v>
      </c>
      <c r="H20" s="22">
        <f>IF(Eligibilité_projet!G13="Hors climat Mediterranéen",LOOKUP(RECant_biom!$A$20,'(ne pas modifier) BDD_REF'!$A$243:$A$262,'(ne pas modifier) BDD_REF'!$B$243:$B$262),IF(Eligibilité_projet!G13="",0,LOOKUP(RECant_biom!$A$20,'(ne pas modifier) BDD_REF'!$A$243:$A$262,'(ne pas modifier) BDD_REF'!$C$243:$C$262)))</f>
        <v>0</v>
      </c>
      <c r="I20" s="22">
        <f>IF(Eligibilité_projet!H13="Hors climat Mediterranéen",LOOKUP(RECant_biom!$A$20,'(ne pas modifier) BDD_REF'!$A$243:$A$262,'(ne pas modifier) BDD_REF'!$B$243:$B$262),IF(Eligibilité_projet!H13="",0,LOOKUP(RECant_biom!$A$20,'(ne pas modifier) BDD_REF'!$A$243:$A$262,'(ne pas modifier) BDD_REF'!$C$243:$C$262)))</f>
        <v>0</v>
      </c>
      <c r="J20" s="22">
        <f>IF(Eligibilité_projet!I13="Hors climat Mediterranéen",LOOKUP(RECant_biom!$A$20,'(ne pas modifier) BDD_REF'!$A$243:$A$262,'(ne pas modifier) BDD_REF'!$B$243:$B$262),IF(Eligibilité_projet!I13="",0,LOOKUP(RECant_biom!$A$20,'(ne pas modifier) BDD_REF'!$A$243:$A$262,'(ne pas modifier) BDD_REF'!$C$243:$C$262)))</f>
        <v>0</v>
      </c>
      <c r="K20" s="22">
        <f>IF(Eligibilité_projet!J13="Hors climat Mediterranéen",LOOKUP(RECant_biom!$A$20,'(ne pas modifier) BDD_REF'!$A$243:$A$262,'(ne pas modifier) BDD_REF'!$B$243:$B$262),IF(Eligibilité_projet!J13="",0,LOOKUP(RECant_biom!$A$20,'(ne pas modifier) BDD_REF'!$A$243:$A$262,'(ne pas modifier) BDD_REF'!$C$243:$C$262)))</f>
        <v>0</v>
      </c>
      <c r="L20" s="22">
        <f>IF(Eligibilité_projet!K13="Hors climat Mediterranéen",LOOKUP(RECant_biom!$A$20,'(ne pas modifier) BDD_REF'!$A$243:$A$262,'(ne pas modifier) BDD_REF'!$B$243:$B$262),IF(Eligibilité_projet!K13="",0,LOOKUP(RECant_biom!$A$20,'(ne pas modifier) BDD_REF'!$A$243:$A$262,'(ne pas modifier) BDD_REF'!$C$243:$C$262)))</f>
        <v>0</v>
      </c>
      <c r="M20" s="22">
        <f t="shared" si="0"/>
        <v>15.6</v>
      </c>
      <c r="N20" s="2"/>
      <c r="O20" s="2"/>
      <c r="P20" s="2"/>
      <c r="Q20" s="2"/>
    </row>
    <row r="21" spans="1:17" x14ac:dyDescent="0.3">
      <c r="A21" s="13">
        <v>17</v>
      </c>
      <c r="B21" s="7" t="s">
        <v>202</v>
      </c>
      <c r="C21" s="22">
        <f>IF(Eligibilité_projet!B13="Hors climat Mediterranéen",LOOKUP(RECant_biom!$A$21,'(ne pas modifier) BDD_REF'!$A$243:$A$262,'(ne pas modifier) BDD_REF'!$B$243:$B$262),IF(Eligibilité_projet!B13="",0,LOOKUP(RECant_biom!$A$21,'(ne pas modifier) BDD_REF'!$A$243:$A$262,'(ne pas modifier) BDD_REF'!$C$243:$C$262)))</f>
        <v>15.7</v>
      </c>
      <c r="D21" s="22">
        <f>IF(Eligibilité_projet!C13="Hors climat Mediterranéen",LOOKUP(RECant_biom!$A$21,'(ne pas modifier) BDD_REF'!$A$243:$A$262,'(ne pas modifier) BDD_REF'!$B$243:$B$262),IF(Eligibilité_projet!C13="",0,LOOKUP(RECant_biom!$A$21,'(ne pas modifier) BDD_REF'!$A$243:$A$262,'(ne pas modifier) BDD_REF'!$C$243:$C$262)))</f>
        <v>0</v>
      </c>
      <c r="E21" s="22">
        <f>IF(Eligibilité_projet!D13="Hors climat Mediterranéen",LOOKUP(RECant_biom!$A$21,'(ne pas modifier) BDD_REF'!$A$243:$A$262,'(ne pas modifier) BDD_REF'!$B$243:$B$262),IF(Eligibilité_projet!D13="",0,LOOKUP(RECant_biom!$A$21,'(ne pas modifier) BDD_REF'!$A$243:$A$262,'(ne pas modifier) BDD_REF'!$C$243:$C$262)))</f>
        <v>0</v>
      </c>
      <c r="F21" s="22">
        <f>IF(Eligibilité_projet!E13="Hors climat Mediterranéen",LOOKUP(RECant_biom!$A$21,'(ne pas modifier) BDD_REF'!$A$243:$A$262,'(ne pas modifier) BDD_REF'!$B$243:$B$262),IF(Eligibilité_projet!E13="",0,LOOKUP(RECant_biom!$A$21,'(ne pas modifier) BDD_REF'!$A$243:$A$262,'(ne pas modifier) BDD_REF'!$C$243:$C$262)))</f>
        <v>0</v>
      </c>
      <c r="G21" s="22">
        <f>IF(Eligibilité_projet!F13="Hors climat Mediterranéen",LOOKUP(RECant_biom!$A$21,'(ne pas modifier) BDD_REF'!$A$243:$A$262,'(ne pas modifier) BDD_REF'!$B$243:$B$262),IF(Eligibilité_projet!F13="",0,LOOKUP(RECant_biom!$A$21,'(ne pas modifier) BDD_REF'!$A$243:$A$262,'(ne pas modifier) BDD_REF'!$C$243:$C$262)))</f>
        <v>0</v>
      </c>
      <c r="H21" s="22">
        <f>IF(Eligibilité_projet!G13="Hors climat Mediterranéen",LOOKUP(RECant_biom!$A$21,'(ne pas modifier) BDD_REF'!$A$243:$A$262,'(ne pas modifier) BDD_REF'!$B$243:$B$262),IF(Eligibilité_projet!G13="",0,LOOKUP(RECant_biom!$A$21,'(ne pas modifier) BDD_REF'!$A$243:$A$262,'(ne pas modifier) BDD_REF'!$C$243:$C$262)))</f>
        <v>0</v>
      </c>
      <c r="I21" s="22">
        <f>IF(Eligibilité_projet!H13="Hors climat Mediterranéen",LOOKUP(RECant_biom!$A$21,'(ne pas modifier) BDD_REF'!$A$243:$A$262,'(ne pas modifier) BDD_REF'!$B$243:$B$262),IF(Eligibilité_projet!H13="",0,LOOKUP(RECant_biom!$A$21,'(ne pas modifier) BDD_REF'!$A$243:$A$262,'(ne pas modifier) BDD_REF'!$C$243:$C$262)))</f>
        <v>0</v>
      </c>
      <c r="J21" s="22">
        <f>IF(Eligibilité_projet!I13="Hors climat Mediterranéen",LOOKUP(RECant_biom!$A$21,'(ne pas modifier) BDD_REF'!$A$243:$A$262,'(ne pas modifier) BDD_REF'!$B$243:$B$262),IF(Eligibilité_projet!I13="",0,LOOKUP(RECant_biom!$A$21,'(ne pas modifier) BDD_REF'!$A$243:$A$262,'(ne pas modifier) BDD_REF'!$C$243:$C$262)))</f>
        <v>0</v>
      </c>
      <c r="K21" s="22">
        <f>IF(Eligibilité_projet!J13="Hors climat Mediterranéen",LOOKUP(RECant_biom!$A$21,'(ne pas modifier) BDD_REF'!$A$243:$A$262,'(ne pas modifier) BDD_REF'!$B$243:$B$262),IF(Eligibilité_projet!J13="",0,LOOKUP(RECant_biom!$A$21,'(ne pas modifier) BDD_REF'!$A$243:$A$262,'(ne pas modifier) BDD_REF'!$C$243:$C$262)))</f>
        <v>0</v>
      </c>
      <c r="L21" s="22">
        <f>IF(Eligibilité_projet!K13="Hors climat Mediterranéen",LOOKUP(RECant_biom!$A$21,'(ne pas modifier) BDD_REF'!$A$243:$A$262,'(ne pas modifier) BDD_REF'!$B$243:$B$262),IF(Eligibilité_projet!K13="",0,LOOKUP(RECant_biom!$A$21,'(ne pas modifier) BDD_REF'!$A$243:$A$262,'(ne pas modifier) BDD_REF'!$C$243:$C$262)))</f>
        <v>0</v>
      </c>
      <c r="M21" s="22">
        <f t="shared" si="0"/>
        <v>15.7</v>
      </c>
      <c r="N21" s="2"/>
      <c r="O21" s="2"/>
      <c r="P21" s="2"/>
      <c r="Q21" s="2"/>
    </row>
    <row r="22" spans="1:17" x14ac:dyDescent="0.3">
      <c r="A22" s="13">
        <v>18</v>
      </c>
      <c r="B22" s="7" t="s">
        <v>202</v>
      </c>
      <c r="C22" s="22">
        <f>IF(Eligibilité_projet!B13="Hors climat Mediterranéen",LOOKUP(RECant_biom!$A$22,'(ne pas modifier) BDD_REF'!$A$243:$A$262,'(ne pas modifier) BDD_REF'!$B$243:$B$262),IF(Eligibilité_projet!B13="",0,LOOKUP(RECant_biom!$A$22,'(ne pas modifier) BDD_REF'!$A$243:$A$262,'(ne pas modifier) BDD_REF'!$C$243:$C$262)))</f>
        <v>15.8</v>
      </c>
      <c r="D22" s="22">
        <f>IF(Eligibilité_projet!C13="Hors climat Mediterranéen",LOOKUP(RECant_biom!$A$22,'(ne pas modifier) BDD_REF'!$A$243:$A$262,'(ne pas modifier) BDD_REF'!$B$243:$B$262),IF(Eligibilité_projet!C13="",0,LOOKUP(RECant_biom!$A$22,'(ne pas modifier) BDD_REF'!$A$243:$A$262,'(ne pas modifier) BDD_REF'!$C$243:$C$262)))</f>
        <v>0</v>
      </c>
      <c r="E22" s="22">
        <f>IF(Eligibilité_projet!D13="Hors climat Mediterranéen",LOOKUP(RECant_biom!$A$22,'(ne pas modifier) BDD_REF'!$A$243:$A$262,'(ne pas modifier) BDD_REF'!$B$243:$B$262),IF(Eligibilité_projet!D13="",0,LOOKUP(RECant_biom!$A$22,'(ne pas modifier) BDD_REF'!$A$243:$A$262,'(ne pas modifier) BDD_REF'!$C$243:$C$262)))</f>
        <v>0</v>
      </c>
      <c r="F22" s="22">
        <f>IF(Eligibilité_projet!E13="Hors climat Mediterranéen",LOOKUP(RECant_biom!$A$22,'(ne pas modifier) BDD_REF'!$A$243:$A$262,'(ne pas modifier) BDD_REF'!$B$243:$B$262),IF(Eligibilité_projet!E13="",0,LOOKUP(RECant_biom!$A$22,'(ne pas modifier) BDD_REF'!$A$243:$A$262,'(ne pas modifier) BDD_REF'!$C$243:$C$262)))</f>
        <v>0</v>
      </c>
      <c r="G22" s="22">
        <f>IF(Eligibilité_projet!F13="Hors climat Mediterranéen",LOOKUP(RECant_biom!$A$22,'(ne pas modifier) BDD_REF'!$A$243:$A$262,'(ne pas modifier) BDD_REF'!$B$243:$B$262),IF(Eligibilité_projet!F13="",0,LOOKUP(RECant_biom!$A$22,'(ne pas modifier) BDD_REF'!$A$243:$A$262,'(ne pas modifier) BDD_REF'!$C$243:$C$262)))</f>
        <v>0</v>
      </c>
      <c r="H22" s="22">
        <f>IF(Eligibilité_projet!G13="Hors climat Mediterranéen",LOOKUP(RECant_biom!$A$22,'(ne pas modifier) BDD_REF'!$A$243:$A$262,'(ne pas modifier) BDD_REF'!$B$243:$B$262),IF(Eligibilité_projet!G13="",0,LOOKUP(RECant_biom!$A$22,'(ne pas modifier) BDD_REF'!$A$243:$A$262,'(ne pas modifier) BDD_REF'!$C$243:$C$262)))</f>
        <v>0</v>
      </c>
      <c r="I22" s="22">
        <f>IF(Eligibilité_projet!H13="Hors climat Mediterranéen",LOOKUP(RECant_biom!$A$22,'(ne pas modifier) BDD_REF'!$A$243:$A$262,'(ne pas modifier) BDD_REF'!$B$243:$B$262),IF(Eligibilité_projet!H13="",0,LOOKUP(RECant_biom!$A$22,'(ne pas modifier) BDD_REF'!$A$243:$A$262,'(ne pas modifier) BDD_REF'!$C$243:$C$262)))</f>
        <v>0</v>
      </c>
      <c r="J22" s="22">
        <f>IF(Eligibilité_projet!I13="Hors climat Mediterranéen",LOOKUP(RECant_biom!$A$22,'(ne pas modifier) BDD_REF'!$A$243:$A$262,'(ne pas modifier) BDD_REF'!$B$243:$B$262),IF(Eligibilité_projet!I13="",0,LOOKUP(RECant_biom!$A$22,'(ne pas modifier) BDD_REF'!$A$243:$A$262,'(ne pas modifier) BDD_REF'!$C$243:$C$262)))</f>
        <v>0</v>
      </c>
      <c r="K22" s="22">
        <f>IF(Eligibilité_projet!J13="Hors climat Mediterranéen",LOOKUP(RECant_biom!$A$22,'(ne pas modifier) BDD_REF'!$A$243:$A$262,'(ne pas modifier) BDD_REF'!$B$243:$B$262),IF(Eligibilité_projet!J13="",0,LOOKUP(RECant_biom!$A$22,'(ne pas modifier) BDD_REF'!$A$243:$A$262,'(ne pas modifier) BDD_REF'!$C$243:$C$262)))</f>
        <v>0</v>
      </c>
      <c r="L22" s="22">
        <f>IF(Eligibilité_projet!K13="Hors climat Mediterranéen",LOOKUP(RECant_biom!$A$22,'(ne pas modifier) BDD_REF'!$A$243:$A$262,'(ne pas modifier) BDD_REF'!$B$243:$B$262),IF(Eligibilité_projet!K13="",0,LOOKUP(RECant_biom!$A$22,'(ne pas modifier) BDD_REF'!$A$243:$A$262,'(ne pas modifier) BDD_REF'!$C$243:$C$262)))</f>
        <v>0</v>
      </c>
      <c r="M22" s="22">
        <f t="shared" si="0"/>
        <v>15.8</v>
      </c>
      <c r="N22" s="2"/>
      <c r="O22" s="2"/>
      <c r="P22" s="2"/>
      <c r="Q22" s="2"/>
    </row>
    <row r="23" spans="1:17" x14ac:dyDescent="0.3">
      <c r="A23" s="13">
        <v>19</v>
      </c>
      <c r="B23" s="7" t="s">
        <v>202</v>
      </c>
      <c r="C23" s="22">
        <f>IF(Eligibilité_projet!B13="Hors climat Mediterranéen",LOOKUP(RECant_biom!$A$23,'(ne pas modifier) BDD_REF'!$A$243:$A$262,'(ne pas modifier) BDD_REF'!$B$243:$B$262),IF(Eligibilité_projet!B13="",0,LOOKUP(RECant_biom!$A$23,'(ne pas modifier) BDD_REF'!$A$243:$A$262,'(ne pas modifier) BDD_REF'!$C$243:$C$262)))</f>
        <v>15.9</v>
      </c>
      <c r="D23" s="22">
        <f>IF(Eligibilité_projet!C13="Hors climat Mediterranéen",LOOKUP(RECant_biom!$A$23,'(ne pas modifier) BDD_REF'!$A$243:$A$262,'(ne pas modifier) BDD_REF'!$B$243:$B$262),IF(Eligibilité_projet!C13="",0,LOOKUP(RECant_biom!$A$23,'(ne pas modifier) BDD_REF'!$A$243:$A$262,'(ne pas modifier) BDD_REF'!$C$243:$C$262)))</f>
        <v>0</v>
      </c>
      <c r="E23" s="22">
        <f>IF(Eligibilité_projet!D13="Hors climat Mediterranéen",LOOKUP(RECant_biom!$A$23,'(ne pas modifier) BDD_REF'!$A$243:$A$262,'(ne pas modifier) BDD_REF'!$B$243:$B$262),IF(Eligibilité_projet!D13="",0,LOOKUP(RECant_biom!$A$23,'(ne pas modifier) BDD_REF'!$A$243:$A$262,'(ne pas modifier) BDD_REF'!$C$243:$C$262)))</f>
        <v>0</v>
      </c>
      <c r="F23" s="22">
        <f>IF(Eligibilité_projet!E13="Hors climat Mediterranéen",LOOKUP(RECant_biom!$A$23,'(ne pas modifier) BDD_REF'!$A$243:$A$262,'(ne pas modifier) BDD_REF'!$B$243:$B$262),IF(Eligibilité_projet!E13="",0,LOOKUP(RECant_biom!$A$23,'(ne pas modifier) BDD_REF'!$A$243:$A$262,'(ne pas modifier) BDD_REF'!$C$243:$C$262)))</f>
        <v>0</v>
      </c>
      <c r="G23" s="22">
        <f>IF(Eligibilité_projet!F13="Hors climat Mediterranéen",LOOKUP(RECant_biom!$A$23,'(ne pas modifier) BDD_REF'!$A$243:$A$262,'(ne pas modifier) BDD_REF'!$B$243:$B$262),IF(Eligibilité_projet!F13="",0,LOOKUP(RECant_biom!$A$23,'(ne pas modifier) BDD_REF'!$A$243:$A$262,'(ne pas modifier) BDD_REF'!$C$243:$C$262)))</f>
        <v>0</v>
      </c>
      <c r="H23" s="22">
        <f>IF(Eligibilité_projet!G13="Hors climat Mediterranéen",LOOKUP(RECant_biom!$A$23,'(ne pas modifier) BDD_REF'!$A$243:$A$262,'(ne pas modifier) BDD_REF'!$B$243:$B$262),IF(Eligibilité_projet!G13="",0,LOOKUP(RECant_biom!$A$23,'(ne pas modifier) BDD_REF'!$A$243:$A$262,'(ne pas modifier) BDD_REF'!$C$243:$C$262)))</f>
        <v>0</v>
      </c>
      <c r="I23" s="22">
        <f>IF(Eligibilité_projet!H13="Hors climat Mediterranéen",LOOKUP(RECant_biom!$A$23,'(ne pas modifier) BDD_REF'!$A$243:$A$262,'(ne pas modifier) BDD_REF'!$B$243:$B$262),IF(Eligibilité_projet!H13="",0,LOOKUP(RECant_biom!$A$23,'(ne pas modifier) BDD_REF'!$A$243:$A$262,'(ne pas modifier) BDD_REF'!$C$243:$C$262)))</f>
        <v>0</v>
      </c>
      <c r="J23" s="22">
        <f>IF(Eligibilité_projet!I13="Hors climat Mediterranéen",LOOKUP(RECant_biom!$A$23,'(ne pas modifier) BDD_REF'!$A$243:$A$262,'(ne pas modifier) BDD_REF'!$B$243:$B$262),IF(Eligibilité_projet!I13="",0,LOOKUP(RECant_biom!$A$23,'(ne pas modifier) BDD_REF'!$A$243:$A$262,'(ne pas modifier) BDD_REF'!$C$243:$C$262)))</f>
        <v>0</v>
      </c>
      <c r="K23" s="22">
        <f>IF(Eligibilité_projet!J13="Hors climat Mediterranéen",LOOKUP(RECant_biom!$A$23,'(ne pas modifier) BDD_REF'!$A$243:$A$262,'(ne pas modifier) BDD_REF'!$B$243:$B$262),IF(Eligibilité_projet!J13="",0,LOOKUP(RECant_biom!$A$23,'(ne pas modifier) BDD_REF'!$A$243:$A$262,'(ne pas modifier) BDD_REF'!$C$243:$C$262)))</f>
        <v>0</v>
      </c>
      <c r="L23" s="22">
        <f>IF(Eligibilité_projet!K13="Hors climat Mediterranéen",LOOKUP(RECant_biom!$A$23,'(ne pas modifier) BDD_REF'!$A$243:$A$262,'(ne pas modifier) BDD_REF'!$B$243:$B$262),IF(Eligibilité_projet!K13="",0,LOOKUP(RECant_biom!$A$23,'(ne pas modifier) BDD_REF'!$A$243:$A$262,'(ne pas modifier) BDD_REF'!$C$243:$C$262)))</f>
        <v>0</v>
      </c>
      <c r="M23" s="22">
        <f t="shared" si="0"/>
        <v>15.9</v>
      </c>
      <c r="N23" s="2"/>
      <c r="O23" s="2"/>
      <c r="P23" s="2"/>
      <c r="Q23" s="2"/>
    </row>
    <row r="24" spans="1:17" x14ac:dyDescent="0.3">
      <c r="A24" s="13">
        <v>20</v>
      </c>
      <c r="B24" s="7" t="s">
        <v>202</v>
      </c>
      <c r="C24" s="22">
        <f>IF(Eligibilité_projet!B13="Hors climat Mediterranéen",LOOKUP(RECant_biom!$A$24,'(ne pas modifier) BDD_REF'!$A$243:$A$262,'(ne pas modifier) BDD_REF'!$B$243:$B$262),IF(Eligibilité_projet!B13="",0,LOOKUP(RECant_biom!$A$24,'(ne pas modifier) BDD_REF'!$A$243:$A$262,'(ne pas modifier) BDD_REF'!$C$243:$C$262)))</f>
        <v>16</v>
      </c>
      <c r="D24" s="22">
        <f>IF(Eligibilité_projet!C13="Hors climat Mediterranéen",LOOKUP(RECant_biom!$A$24,'(ne pas modifier) BDD_REF'!$A$243:$A$262,'(ne pas modifier) BDD_REF'!$B$243:$B$262),IF(Eligibilité_projet!C13="",0,LOOKUP(RECant_biom!$A$24,'(ne pas modifier) BDD_REF'!$A$243:$A$262,'(ne pas modifier) BDD_REF'!$C$243:$C$262)))</f>
        <v>0</v>
      </c>
      <c r="E24" s="22">
        <f>IF(Eligibilité_projet!D13="Hors climat Mediterranéen",LOOKUP(RECant_biom!$A$24,'(ne pas modifier) BDD_REF'!$A$243:$A$262,'(ne pas modifier) BDD_REF'!$B$243:$B$262),IF(Eligibilité_projet!D13="",0,LOOKUP(RECant_biom!$A$24,'(ne pas modifier) BDD_REF'!$A$243:$A$262,'(ne pas modifier) BDD_REF'!$C$243:$C$262)))</f>
        <v>0</v>
      </c>
      <c r="F24" s="22">
        <f>IF(Eligibilité_projet!E13="Hors climat Mediterranéen",LOOKUP(RECant_biom!$A$24,'(ne pas modifier) BDD_REF'!$A$243:$A$262,'(ne pas modifier) BDD_REF'!$B$243:$B$262),IF(Eligibilité_projet!E13="",0,LOOKUP(RECant_biom!$A$24,'(ne pas modifier) BDD_REF'!$A$243:$A$262,'(ne pas modifier) BDD_REF'!$C$243:$C$262)))</f>
        <v>0</v>
      </c>
      <c r="G24" s="22">
        <f>IF(Eligibilité_projet!F13="Hors climat Mediterranéen",LOOKUP(RECant_biom!$A$24,'(ne pas modifier) BDD_REF'!$A$243:$A$262,'(ne pas modifier) BDD_REF'!$B$243:$B$262),IF(Eligibilité_projet!F13="",0,LOOKUP(RECant_biom!$A$24,'(ne pas modifier) BDD_REF'!$A$243:$A$262,'(ne pas modifier) BDD_REF'!$C$243:$C$262)))</f>
        <v>0</v>
      </c>
      <c r="H24" s="22">
        <f>IF(Eligibilité_projet!G13="Hors climat Mediterranéen",LOOKUP(RECant_biom!$A$24,'(ne pas modifier) BDD_REF'!$A$243:$A$262,'(ne pas modifier) BDD_REF'!$B$243:$B$262),IF(Eligibilité_projet!G13="",0,LOOKUP(RECant_biom!$A$24,'(ne pas modifier) BDD_REF'!$A$243:$A$262,'(ne pas modifier) BDD_REF'!$C$243:$C$262)))</f>
        <v>0</v>
      </c>
      <c r="I24" s="22">
        <f>IF(Eligibilité_projet!H13="Hors climat Mediterranéen",LOOKUP(RECant_biom!$A$24,'(ne pas modifier) BDD_REF'!$A$243:$A$262,'(ne pas modifier) BDD_REF'!$B$243:$B$262),IF(Eligibilité_projet!H13="",0,LOOKUP(RECant_biom!$A$24,'(ne pas modifier) BDD_REF'!$A$243:$A$262,'(ne pas modifier) BDD_REF'!$C$243:$C$262)))</f>
        <v>0</v>
      </c>
      <c r="J24" s="22">
        <f>IF(Eligibilité_projet!I13="Hors climat Mediterranéen",LOOKUP(RECant_biom!$A$24,'(ne pas modifier) BDD_REF'!$A$243:$A$262,'(ne pas modifier) BDD_REF'!$B$243:$B$262),IF(Eligibilité_projet!I13="",0,LOOKUP(RECant_biom!$A$24,'(ne pas modifier) BDD_REF'!$A$243:$A$262,'(ne pas modifier) BDD_REF'!$C$243:$C$262)))</f>
        <v>0</v>
      </c>
      <c r="K24" s="22">
        <f>IF(Eligibilité_projet!J13="Hors climat Mediterranéen",LOOKUP(RECant_biom!$A$24,'(ne pas modifier) BDD_REF'!$A$243:$A$262,'(ne pas modifier) BDD_REF'!$B$243:$B$262),IF(Eligibilité_projet!J13="",0,LOOKUP(RECant_biom!$A$24,'(ne pas modifier) BDD_REF'!$A$243:$A$262,'(ne pas modifier) BDD_REF'!$C$243:$C$262)))</f>
        <v>0</v>
      </c>
      <c r="L24" s="22">
        <f>IF(Eligibilité_projet!K13="Hors climat Mediterranéen",LOOKUP(RECant_biom!$A$24,'(ne pas modifier) BDD_REF'!$A$243:$A$262,'(ne pas modifier) BDD_REF'!$B$243:$B$262),IF(Eligibilité_projet!K13="",0,LOOKUP(RECant_biom!$A$24,'(ne pas modifier) BDD_REF'!$A$243:$A$262,'(ne pas modifier) BDD_REF'!$C$243:$C$262)))</f>
        <v>0</v>
      </c>
      <c r="M24" s="22">
        <f t="shared" si="0"/>
        <v>16</v>
      </c>
      <c r="N24" s="2"/>
      <c r="O24" s="2"/>
      <c r="P24" s="2"/>
      <c r="Q24" s="2"/>
    </row>
    <row r="25" spans="1:17" x14ac:dyDescent="0.3">
      <c r="A25" s="7"/>
      <c r="B25" s="7" t="s">
        <v>211</v>
      </c>
      <c r="C25" s="22">
        <f>SUMIF($A5:$A24,"&lt;"&amp;Eligibilité_projet!B14+1,C5:C24)</f>
        <v>234.9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234.9</v>
      </c>
      <c r="N25" s="2"/>
      <c r="O25" s="2"/>
      <c r="P25" s="2"/>
      <c r="Q25" s="2"/>
    </row>
    <row r="26" spans="1:17" ht="28.8" x14ac:dyDescent="0.3">
      <c r="A26" s="7" t="s">
        <v>193</v>
      </c>
      <c r="B26" s="7" t="s">
        <v>212</v>
      </c>
      <c r="C26" s="39">
        <f>IF(Eligibilité_projet!B13="",0,IF(Eligibilité_projet!B13="Hors climat Mediterranéen",LOOKUP(Eligibilité_projet!B16,'(ne pas modifier) BDD_REF'!$A$236:$A$239,'(ne pas modifier) BDD_REF'!$B$236:$B$239),LOOKUP(Eligibilité_projet!B16,'(ne pas modifier) BDD_REF'!$A$236:$A$239,'(ne pas modifier) BDD_REF'!$D$236:$D$239)))</f>
        <v>0</v>
      </c>
      <c r="D26" s="39">
        <f>IF(Eligibilité_projet!C13="",0,IF(Eligibilité_projet!C13="Hors climat Mediterranéen",LOOKUP(Eligibilité_projet!C16,'(ne pas modifier) BDD_REF'!$A$236:$A$239,'(ne pas modifier) BDD_REF'!$B$236:$B$239),LOOKUP(Eligibilité_projet!C16,'(ne pas modifier) BDD_REF'!$A$236:$A$239,'(ne pas modifier) BDD_REF'!$D$236:$D$239)))</f>
        <v>0</v>
      </c>
      <c r="E26" s="39">
        <f>IF(Eligibilité_projet!D13="",0,IF(Eligibilité_projet!D13="Hors climat Mediterranéen",LOOKUP(Eligibilité_projet!D16,'(ne pas modifier) BDD_REF'!$A$236:$A$239,'(ne pas modifier) BDD_REF'!$B$236:$B$239),LOOKUP(Eligibilité_projet!D16,'(ne pas modifier) BDD_REF'!$A$236:$A$239,'(ne pas modifier) BDD_REF'!$D$236:$D$239)))</f>
        <v>0</v>
      </c>
      <c r="F26" s="39">
        <f>IF(Eligibilité_projet!E13="",0,IF(Eligibilité_projet!E13="Hors climat Mediterranéen",LOOKUP(Eligibilité_projet!E16,'(ne pas modifier) BDD_REF'!$A$236:$A$239,'(ne pas modifier) BDD_REF'!$B$236:$B$239),LOOKUP(Eligibilité_projet!E16,'(ne pas modifier) BDD_REF'!$A$236:$A$239,'(ne pas modifier) BDD_REF'!$D$236:$D$239)))</f>
        <v>0</v>
      </c>
      <c r="G26" s="39">
        <f>IF(Eligibilité_projet!F13="",0,IF(Eligibilité_projet!F13="Hors climat Mediterranéen",LOOKUP(Eligibilité_projet!F16,'(ne pas modifier) BDD_REF'!$A$236:$A$239,'(ne pas modifier) BDD_REF'!$B$236:$B$239),LOOKUP(Eligibilité_projet!F16,'(ne pas modifier) BDD_REF'!$A$236:$A$239,'(ne pas modifier) BDD_REF'!$D$236:$D$239)))</f>
        <v>0</v>
      </c>
      <c r="H26" s="39">
        <f>IF(Eligibilité_projet!G13="",0,IF(Eligibilité_projet!G13="Hors climat Mediterranéen",LOOKUP(Eligibilité_projet!G16,'(ne pas modifier) BDD_REF'!$A$236:$A$239,'(ne pas modifier) BDD_REF'!$B$236:$B$239),LOOKUP(Eligibilité_projet!G16,'(ne pas modifier) BDD_REF'!$A$236:$A$239,'(ne pas modifier) BDD_REF'!$D$236:$D$239)))</f>
        <v>0</v>
      </c>
      <c r="I26" s="39">
        <f>IF(Eligibilité_projet!H13="",0,IF(Eligibilité_projet!H13="Hors climat Mediterranéen",LOOKUP(Eligibilité_projet!H16,'(ne pas modifier) BDD_REF'!$A$236:$A$239,'(ne pas modifier) BDD_REF'!$B$236:$B$239),LOOKUP(Eligibilité_projet!H16,'(ne pas modifier) BDD_REF'!$A$236:$A$239,'(ne pas modifier) BDD_REF'!$D$236:$D$239)))</f>
        <v>0</v>
      </c>
      <c r="J26" s="39">
        <f>IF(Eligibilité_projet!I13="",0,IF(Eligibilité_projet!I13="Hors climat Mediterranéen",LOOKUP(Eligibilité_projet!I16,'(ne pas modifier) BDD_REF'!$A$236:$A$239,'(ne pas modifier) BDD_REF'!$B$236:$B$239),LOOKUP(Eligibilité_projet!I16,'(ne pas modifier) BDD_REF'!$A$236:$A$239,'(ne pas modifier) BDD_REF'!$D$236:$D$239)))</f>
        <v>0</v>
      </c>
      <c r="K26" s="39">
        <f>IF(Eligibilité_projet!J13="",0,IF(Eligibilité_projet!J13="Hors climat Mediterranéen",LOOKUP(Eligibilité_projet!J16,'(ne pas modifier) BDD_REF'!$A$236:$A$239,'(ne pas modifier) BDD_REF'!$B$236:$B$239),LOOKUP(Eligibilité_projet!J16,'(ne pas modifier) BDD_REF'!$A$236:$A$239,'(ne pas modifier) BDD_REF'!$D$236:$D$239)))</f>
        <v>0</v>
      </c>
      <c r="L26" s="39">
        <f>IF(Eligibilité_projet!K13="",0,IF(Eligibilité_projet!K13="Hors climat Mediterranéen",LOOKUP(Eligibilité_projet!K16,'(ne pas modifier) BDD_REF'!$A$236:$A$239,'(ne pas modifier) BDD_REF'!$B$236:$B$239),LOOKUP(Eligibilité_projet!K16,'(ne pas modifier) BDD_REF'!$A$236:$A$239,'(ne pas modifier) BDD_REF'!$D$236:$D$239)))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201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300</v>
      </c>
      <c r="C28" s="24">
        <f>((C25/C27)-C26)*Eligibilité_projet!B8*44/12</f>
        <v>86.13000000000001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86.13000000000001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R8" sqref="R8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4" t="s">
        <v>336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6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152</v>
      </c>
      <c r="N4" s="2"/>
      <c r="O4" s="2"/>
      <c r="P4" s="2"/>
    </row>
    <row r="5" spans="1:16" x14ac:dyDescent="0.3">
      <c r="B5" s="7" t="s">
        <v>310</v>
      </c>
      <c r="C5" s="22">
        <f>IF(AND(Eligibilité_projet!B13="Hors climat Mediterranéen",Eligibilité_projet!B16="Grandes cultures"),'(ne pas modifier) BDD_REF'!$C$267,IF(AND(Eligibilité_projet!B13="Hors climat Mediterranéen",Eligibilité_projet!B16="Prairies permanentes"),'(ne pas modifier) BDD_REF'!$C$266,IF(AND(Eligibilité_projet!B13="Hors climat Mediterranéen",Eligibilité_projet!B16="Viticulture"),'(ne pas modifier) BDD_REF'!$C$265,IF(AND(Eligibilité_projet!B13="Climat Sec Mediterranéen",Eligibilité_projet!B16="Grandes cultures"),'(ne pas modifier) BDD_REF'!$B$267,IF(AND(Eligibilité_projet!B13="Climat Sec Mediterranéen",Eligibilité_projet!B16="Prairies permanentes"),'(ne pas modifier) BDD_REF'!$B$266,IF(Eligibilité_projet!B13="",0,'(ne pas modifier) BDD_REF'!$B$265))))))</f>
        <v>52</v>
      </c>
      <c r="D5" s="22">
        <f>IF(AND(Eligibilité_projet!C13="Hors climat Mediterranéen",Eligibilité_projet!C16="Grandes cultures"),'(ne pas modifier) BDD_REF'!$C$267,IF(AND(Eligibilité_projet!C13="Hors climat Mediterranéen",Eligibilité_projet!C16="Prairies permanentes"),'(ne pas modifier) BDD_REF'!$C$266,IF(AND(Eligibilité_projet!C13="Hors climat Mediterranéen",Eligibilité_projet!C16="Viticulture"),'(ne pas modifier) BDD_REF'!$C$265,IF(AND(Eligibilité_projet!C13="Climat Sec Mediterranéen",Eligibilité_projet!C16="Grandes cultures"),'(ne pas modifier) BDD_REF'!$B$267,IF(AND(Eligibilité_projet!C13="Climat Sec Mediterranéen",Eligibilité_projet!C16="Prairies permanentes"),'(ne pas modifier) BDD_REF'!$B$266,IF(Eligibilité_projet!C13="",0,'(ne pas modifier) BDD_REF'!$B$265))))))</f>
        <v>0</v>
      </c>
      <c r="E5" s="39">
        <f>IF(AND(Eligibilité_projet!D13="Hors climat Mediterranéen",Eligibilité_projet!D16="Grandes cultures"),'(ne pas modifier) BDD_REF'!$C$267,IF(AND(Eligibilité_projet!D13="Hors climat Mediterranéen",Eligibilité_projet!D16="Prairies permanentes"),'(ne pas modifier) BDD_REF'!$C$266,IF(AND(Eligibilité_projet!D13="Hors climat Mediterranéen",Eligibilité_projet!D16="Viticulture"),'(ne pas modifier) BDD_REF'!$C$265,IF(AND(Eligibilité_projet!D13="Climat Sec Mediterranéen",Eligibilité_projet!D16="Grandes cultures"),'(ne pas modifier) BDD_REF'!$B$267,IF(AND(Eligibilité_projet!D13="Climat Sec Mediterranéen",Eligibilité_projet!D16="Prairies permanentes"),'(ne pas modifier) BDD_REF'!$B$266,IF(Eligibilité_projet!D13="",0,'(ne pas modifier) BDD_REF'!$B$265))))))</f>
        <v>0</v>
      </c>
      <c r="F5" s="39">
        <f>IF(AND(Eligibilité_projet!E13="Hors climat Mediterranéen",Eligibilité_projet!E16="Grandes cultures"),'(ne pas modifier) BDD_REF'!$C$267,IF(AND(Eligibilité_projet!E13="Hors climat Mediterranéen",Eligibilité_projet!E16="Prairies permanentes"),'(ne pas modifier) BDD_REF'!$C$266,IF(AND(Eligibilité_projet!E13="Hors climat Mediterranéen",Eligibilité_projet!E16="Viticulture"),'(ne pas modifier) BDD_REF'!$C$265,IF(AND(Eligibilité_projet!E13="Climat Sec Mediterranéen",Eligibilité_projet!E16="Grandes cultures"),'(ne pas modifier) BDD_REF'!$B$267,IF(AND(Eligibilité_projet!E13="Climat Sec Mediterranéen",Eligibilité_projet!E16="Prairies permanentes"),'(ne pas modifier) BDD_REF'!$B$266,IF(Eligibilité_projet!E13="",0,'(ne pas modifier) BDD_REF'!$B$265))))))</f>
        <v>0</v>
      </c>
      <c r="G5" s="39">
        <f>IF(AND(Eligibilité_projet!F13="Hors climat Mediterranéen",Eligibilité_projet!F16="Grandes cultures"),'(ne pas modifier) BDD_REF'!$C$267,IF(AND(Eligibilité_projet!F13="Hors climat Mediterranéen",Eligibilité_projet!F16="Prairies permanentes"),'(ne pas modifier) BDD_REF'!$C$266,IF(AND(Eligibilité_projet!F13="Hors climat Mediterranéen",Eligibilité_projet!F16="Viticulture"),'(ne pas modifier) BDD_REF'!$C$265,IF(AND(Eligibilité_projet!F13="Climat Sec Mediterranéen",Eligibilité_projet!F16="Grandes cultures"),'(ne pas modifier) BDD_REF'!$B$267,IF(AND(Eligibilité_projet!F13="Climat Sec Mediterranéen",Eligibilité_projet!F16="Prairies permanentes"),'(ne pas modifier) BDD_REF'!$B$266,IF(Eligibilité_projet!F13="",0,'(ne pas modifier) BDD_REF'!$B$265))))))</f>
        <v>0</v>
      </c>
      <c r="H5" s="39">
        <f>IF(AND(Eligibilité_projet!G13="Hors climat Mediterranéen",Eligibilité_projet!G16="Grandes cultures"),'(ne pas modifier) BDD_REF'!$C$267,IF(AND(Eligibilité_projet!G13="Hors climat Mediterranéen",Eligibilité_projet!G16="Prairies permanentes"),'(ne pas modifier) BDD_REF'!$C$266,IF(AND(Eligibilité_projet!G13="Hors climat Mediterranéen",Eligibilité_projet!G16="Viticulture"),'(ne pas modifier) BDD_REF'!$C$265,IF(AND(Eligibilité_projet!G13="Climat Sec Mediterranéen",Eligibilité_projet!G16="Grandes cultures"),'(ne pas modifier) BDD_REF'!$B$267,IF(AND(Eligibilité_projet!G13="Climat Sec Mediterranéen",Eligibilité_projet!G16="Prairies permanentes"),'(ne pas modifier) BDD_REF'!$B$266,IF(Eligibilité_projet!G13="",0,'(ne pas modifier) BDD_REF'!$B$265))))))</f>
        <v>0</v>
      </c>
      <c r="I5" s="39">
        <f>IF(AND(Eligibilité_projet!H13="Hors climat Mediterranéen",Eligibilité_projet!H16="Grandes cultures"),'(ne pas modifier) BDD_REF'!$C$267,IF(AND(Eligibilité_projet!H13="Hors climat Mediterranéen",Eligibilité_projet!H16="Prairies permanentes"),'(ne pas modifier) BDD_REF'!$C$266,IF(AND(Eligibilité_projet!H13="Hors climat Mediterranéen",Eligibilité_projet!H16="Viticulture"),'(ne pas modifier) BDD_REF'!$C$265,IF(AND(Eligibilité_projet!H13="Climat Sec Mediterranéen",Eligibilité_projet!H16="Grandes cultures"),'(ne pas modifier) BDD_REF'!$B$267,IF(AND(Eligibilité_projet!H13="Climat Sec Mediterranéen",Eligibilité_projet!H16="Prairies permanentes"),'(ne pas modifier) BDD_REF'!$B$266,IF(Eligibilité_projet!H13="",0,'(ne pas modifier) BDD_REF'!$B$265))))))</f>
        <v>0</v>
      </c>
      <c r="J5" s="39">
        <f>IF(AND(Eligibilité_projet!I13="Hors climat Mediterranéen",Eligibilité_projet!I16="Grandes cultures"),'(ne pas modifier) BDD_REF'!$C$267,IF(AND(Eligibilité_projet!I13="Hors climat Mediterranéen",Eligibilité_projet!I16="Prairies permanentes"),'(ne pas modifier) BDD_REF'!$C$266,IF(AND(Eligibilité_projet!I13="Hors climat Mediterranéen",Eligibilité_projet!I16="Viticulture"),'(ne pas modifier) BDD_REF'!$C$265,IF(AND(Eligibilité_projet!I13="Climat Sec Mediterranéen",Eligibilité_projet!I16="Grandes cultures"),'(ne pas modifier) BDD_REF'!$B$267,IF(AND(Eligibilité_projet!I13="Climat Sec Mediterranéen",Eligibilité_projet!I16="Prairies permanentes"),'(ne pas modifier) BDD_REF'!$B$266,IF(Eligibilité_projet!I13="",0,'(ne pas modifier) BDD_REF'!$B$265))))))</f>
        <v>0</v>
      </c>
      <c r="K5" s="39">
        <f>IF(AND(Eligibilité_projet!J13="Hors climat Mediterranéen",Eligibilité_projet!J16="Grandes cultures"),'(ne pas modifier) BDD_REF'!$C$267,IF(AND(Eligibilité_projet!J13="Hors climat Mediterranéen",Eligibilité_projet!J16="Prairies permanentes"),'(ne pas modifier) BDD_REF'!$C$266,IF(AND(Eligibilité_projet!J13="Hors climat Mediterranéen",Eligibilité_projet!J16="Viticulture"),'(ne pas modifier) BDD_REF'!$C$265,IF(AND(Eligibilité_projet!J13="Climat Sec Mediterranéen",Eligibilité_projet!J16="Grandes cultures"),'(ne pas modifier) BDD_REF'!$B$267,IF(AND(Eligibilité_projet!J13="Climat Sec Mediterranéen",Eligibilité_projet!J16="Prairies permanentes"),'(ne pas modifier) BDD_REF'!$B$266,IF(Eligibilité_projet!J13="",0,'(ne pas modifier) BDD_REF'!$B$265))))))</f>
        <v>0</v>
      </c>
      <c r="L5" s="39">
        <f>IF(AND(Eligibilité_projet!K13="Hors climat Mediterranéen",Eligibilité_projet!K16="Grandes cultures"),'(ne pas modifier) BDD_REF'!$C$267,IF(AND(Eligibilité_projet!K13="Hors climat Mediterranéen",Eligibilité_projet!K16="Prairies permanentes"),'(ne pas modifier) BDD_REF'!$C$266,IF(AND(Eligibilité_projet!K13="Hors climat Mediterranéen",Eligibilité_projet!K16="Viticulture"),'(ne pas modifier) BDD_REF'!$C$265,IF(AND(Eligibilité_projet!K13="Climat Sec Mediterranéen",Eligibilité_projet!K16="Grandes cultures"),'(ne pas modifier) BDD_REF'!$B$267,IF(AND(Eligibilité_projet!K13="Climat Sec Mediterranéen",Eligibilité_projet!K16="Prairies permanentes"),'(ne pas modifier) BDD_REF'!$B$266,IF(Eligibilité_projet!K13="",0,'(ne pas modifier) BDD_REF'!$B$265))))))</f>
        <v>0</v>
      </c>
      <c r="M5" s="22">
        <f>SUM(C5:L5)</f>
        <v>52</v>
      </c>
      <c r="N5" s="2"/>
      <c r="O5" s="2"/>
      <c r="P5" s="2"/>
    </row>
    <row r="6" spans="1:16" x14ac:dyDescent="0.3">
      <c r="B6" s="7" t="s">
        <v>311</v>
      </c>
      <c r="C6" s="22">
        <f>IF(Eligibilité_projet!B13="Hors climat Mediterranéen",'(ne pas modifier) BDD_REF'!$C$271,IF(Eligibilité_projet!B13="",0,'(ne pas modifier) BDD_REF'!$B$271))</f>
        <v>47</v>
      </c>
      <c r="D6" s="22">
        <f>IF(Eligibilité_projet!C13="Hors climat Mediterranéen",'(ne pas modifier) BDD_REF'!$C$271,IF(Eligibilité_projet!C13="",0,'(ne pas modifier) BDD_REF'!$B$271))</f>
        <v>0</v>
      </c>
      <c r="E6" s="22">
        <f>IF(Eligibilité_projet!D13="Hors climat Mediterranéen",'(ne pas modifier) BDD_REF'!$C$271,IF(Eligibilité_projet!D13="",0,'(ne pas modifier) BDD_REF'!$B$271))</f>
        <v>0</v>
      </c>
      <c r="F6" s="22">
        <f>IF(Eligibilité_projet!E13="Hors climat Mediterranéen",'(ne pas modifier) BDD_REF'!$C$271,IF(Eligibilité_projet!E13="",0,'(ne pas modifier) BDD_REF'!$B$271))</f>
        <v>0</v>
      </c>
      <c r="G6" s="22">
        <f>IF(Eligibilité_projet!F13="Hors climat Mediterranéen",'(ne pas modifier) BDD_REF'!$C$271,IF(Eligibilité_projet!F13="",0,'(ne pas modifier) BDD_REF'!$B$271))</f>
        <v>0</v>
      </c>
      <c r="H6" s="22">
        <f>IF(Eligibilité_projet!G13="Hors climat Mediterranéen",'(ne pas modifier) BDD_REF'!$C$271,IF(Eligibilité_projet!G13="",0,'(ne pas modifier) BDD_REF'!$B$271))</f>
        <v>0</v>
      </c>
      <c r="I6" s="22">
        <f>IF(Eligibilité_projet!H13="Hors climat Mediterranéen",'(ne pas modifier) BDD_REF'!$C$271,IF(Eligibilité_projet!H13="",0,'(ne pas modifier) BDD_REF'!$B$271))</f>
        <v>0</v>
      </c>
      <c r="J6" s="22">
        <f>IF(Eligibilité_projet!I13="Hors climat Mediterranéen",'(ne pas modifier) BDD_REF'!$C$271,IF(Eligibilité_projet!I13="",0,'(ne pas modifier) BDD_REF'!$B$271))</f>
        <v>0</v>
      </c>
      <c r="K6" s="22">
        <f>IF(Eligibilité_projet!J13="Hors climat Mediterranéen",'(ne pas modifier) BDD_REF'!$C$271,IF(Eligibilité_projet!J13="",0,'(ne pas modifier) BDD_REF'!$B$271))</f>
        <v>0</v>
      </c>
      <c r="L6" s="22">
        <f>IF(Eligibilité_projet!K13="Hors climat Mediterranéen",'(ne pas modifier) BDD_REF'!$C$271,IF(Eligibilité_projet!K13="",0,'(ne pas modifier) BDD_REF'!$B$271))</f>
        <v>0</v>
      </c>
      <c r="M6" s="22">
        <f>SUM(C6:L6)</f>
        <v>47</v>
      </c>
      <c r="N6" s="2"/>
      <c r="O6" s="2"/>
      <c r="P6" s="2"/>
    </row>
    <row r="7" spans="1:16" x14ac:dyDescent="0.3">
      <c r="B7" s="7" t="s">
        <v>309</v>
      </c>
      <c r="C7" s="22">
        <f>Eligibilité_projet!B15</f>
        <v>0.6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0.6</v>
      </c>
      <c r="N7" s="2"/>
      <c r="O7" s="2"/>
      <c r="P7" s="2"/>
    </row>
    <row r="8" spans="1:16" ht="28.8" x14ac:dyDescent="0.3">
      <c r="B8" s="7" t="s">
        <v>301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302</v>
      </c>
      <c r="C9" s="21">
        <f>((C6-C5)+('(ne pas modifier) BDD_REF'!$B$275*C7*C8))*Eligibilité_projet!B8*44/12</f>
        <v>6.7759999999999998</v>
      </c>
      <c r="D9" s="21">
        <f>((D6-D5)+('(ne pas modifier) BDD_REF'!$B$275*D7*D8))*Eligibilité_projet!C8*44/12</f>
        <v>0</v>
      </c>
      <c r="E9" s="21">
        <f>((E6-E5)+('(ne pas modifier) BDD_REF'!$B$275*E7*E8))*Eligibilité_projet!D8*44/12</f>
        <v>0</v>
      </c>
      <c r="F9" s="21">
        <f>((F6-F5)+('(ne pas modifier) BDD_REF'!$B$275*F7*F8))*Eligibilité_projet!E8*44/12</f>
        <v>0</v>
      </c>
      <c r="G9" s="21">
        <f>((G6-G5)+('(ne pas modifier) BDD_REF'!$B$275*G7*G8))*Eligibilité_projet!F8*44/12</f>
        <v>0</v>
      </c>
      <c r="H9" s="21">
        <f>((H6-H5)+('(ne pas modifier) BDD_REF'!$B$275*H7*H8))*Eligibilité_projet!G8*44/12</f>
        <v>0</v>
      </c>
      <c r="I9" s="21">
        <f>((I6-I5)+('(ne pas modifier) BDD_REF'!$B$275*I7*I8))*Eligibilité_projet!H8*44/12</f>
        <v>0</v>
      </c>
      <c r="J9" s="21">
        <f>((J6-J5)+('(ne pas modifier) BDD_REF'!$B$275*J7*J8))*Eligibilité_projet!I8*44/12</f>
        <v>0</v>
      </c>
      <c r="K9" s="21">
        <f>((K6-K5)+('(ne pas modifier) BDD_REF'!$B$275*K7*K8))*Eligibilité_projet!J8*44/12</f>
        <v>0</v>
      </c>
      <c r="L9" s="21">
        <f>((L6-L5)+('(ne pas modifier) BDD_REF'!$B$275*L7*L8))*Eligibilité_projet!K8*44/12</f>
        <v>0</v>
      </c>
      <c r="M9" s="21">
        <f>SUM(C9:L9)</f>
        <v>6.7759999999999998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zoomScale="80" zoomScaleNormal="80" workbookViewId="0">
      <selection activeCell="B2" sqref="B2:C2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07" t="s">
        <v>337</v>
      </c>
      <c r="C2" s="109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0" t="s">
        <v>142</v>
      </c>
      <c r="C4" s="111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308</v>
      </c>
      <c r="B6" s="3" t="s">
        <v>303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144</v>
      </c>
      <c r="B7" s="3" t="s">
        <v>303</v>
      </c>
      <c r="C7" s="15">
        <f>IF(Eligibilité_projet!C2="OUI","/",'RECeff + REIamont (2)'!M144)</f>
        <v>-14.569540562192802</v>
      </c>
      <c r="D7" s="2"/>
      <c r="E7" s="2"/>
      <c r="F7" s="2"/>
    </row>
    <row r="8" spans="1:6" x14ac:dyDescent="0.3">
      <c r="A8" s="16"/>
      <c r="B8" s="3" t="s">
        <v>200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304</v>
      </c>
      <c r="C9" s="15">
        <f>RECant_biom!M28</f>
        <v>86.13000000000001</v>
      </c>
      <c r="D9" s="2"/>
      <c r="E9" s="2"/>
      <c r="F9" s="2"/>
    </row>
    <row r="10" spans="1:6" x14ac:dyDescent="0.3">
      <c r="A10" s="2"/>
      <c r="B10" s="3" t="s">
        <v>302</v>
      </c>
      <c r="C10" s="15">
        <f>RECant_sol!M9</f>
        <v>6.7759999999999998</v>
      </c>
      <c r="D10" s="2"/>
      <c r="E10" s="2"/>
      <c r="F10" s="2"/>
    </row>
    <row r="11" spans="1:6" x14ac:dyDescent="0.3">
      <c r="A11" s="2"/>
      <c r="B11" s="19" t="s">
        <v>305</v>
      </c>
      <c r="C11" s="42">
        <f>SUM(IF(Eligibilité_projet!C2="OUI",-C6,-C7),-C8,C10,C9)</f>
        <v>107.4755405621928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0" t="s">
        <v>143</v>
      </c>
      <c r="C13" s="111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303</v>
      </c>
      <c r="C15" s="15">
        <f>IF(Eligibilité_projet!C2="OUI",C6*(1-0.15),C7)</f>
        <v>-14.569540562192802</v>
      </c>
      <c r="D15" s="2"/>
      <c r="E15" s="2"/>
      <c r="F15" s="2"/>
    </row>
    <row r="16" spans="1:6" x14ac:dyDescent="0.3">
      <c r="A16" s="2"/>
      <c r="B16" s="3" t="s">
        <v>200</v>
      </c>
      <c r="C16" s="15">
        <f>C8</f>
        <v>0</v>
      </c>
      <c r="D16" s="2"/>
      <c r="E16" s="2"/>
      <c r="F16" s="2"/>
    </row>
    <row r="17" spans="1:6" x14ac:dyDescent="0.3">
      <c r="A17" s="2"/>
      <c r="B17" s="3" t="s">
        <v>304</v>
      </c>
      <c r="C17" s="15">
        <f>C9*(1-0.1)</f>
        <v>77.51700000000001</v>
      </c>
      <c r="D17" s="2"/>
      <c r="E17" s="2"/>
      <c r="F17" s="2"/>
    </row>
    <row r="18" spans="1:6" x14ac:dyDescent="0.3">
      <c r="A18" s="2"/>
      <c r="B18" s="3" t="s">
        <v>302</v>
      </c>
      <c r="C18" s="15">
        <f>RE!C10</f>
        <v>6.7759999999999998</v>
      </c>
      <c r="D18" s="2"/>
      <c r="E18" s="2"/>
      <c r="F18" s="2"/>
    </row>
    <row r="19" spans="1:6" x14ac:dyDescent="0.3">
      <c r="A19" s="2"/>
      <c r="B19" s="19" t="s">
        <v>305</v>
      </c>
      <c r="C19" s="42">
        <f>SUM(-C15,-C16,((C17+C18)*(0.9)))</f>
        <v>90.433240562192807</v>
      </c>
      <c r="D19" s="2"/>
      <c r="E19" s="2"/>
      <c r="F19" s="2"/>
    </row>
    <row r="20" spans="1:6" x14ac:dyDescent="0.3">
      <c r="A20" s="2"/>
      <c r="B20" s="2"/>
    </row>
    <row r="22" spans="1:6" s="34" customFormat="1" hidden="1" x14ac:dyDescent="0.3"/>
    <row r="23" spans="1:6" s="34" customFormat="1" hidden="1" x14ac:dyDescent="0.3"/>
    <row r="24" spans="1:6" s="34" customFormat="1" x14ac:dyDescent="0.3"/>
  </sheetData>
  <sheetProtection algorithmName="SHA-512" hashValue="vzkoEsPWPwi5yTBIqEIlW7noyPJVxgUxwvXQkGMjgm4dul7AYzum8C2+HwGA98cnIsUImZNtyQwPoSggNC+hRQ==" saltValue="cHMxZB7jpUx+DHABMa3iqg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7"/>
  <sheetViews>
    <sheetView zoomScale="70" zoomScaleNormal="70" workbookViewId="0">
      <selection activeCell="E2" sqref="E2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BDD_REF'!B234:E234)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2" t="s">
        <v>5</v>
      </c>
      <c r="C44" s="113"/>
      <c r="D44" s="114"/>
      <c r="E44" s="112" t="s">
        <v>69</v>
      </c>
      <c r="F44" s="113"/>
      <c r="G44" s="114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107</v>
      </c>
      <c r="B172" s="61">
        <v>2724.2246671013995</v>
      </c>
    </row>
    <row r="173" spans="1:2" x14ac:dyDescent="0.3">
      <c r="A173" s="58" t="s">
        <v>108</v>
      </c>
      <c r="B173" s="61">
        <v>2678.1548398122004</v>
      </c>
    </row>
    <row r="174" spans="1:2" x14ac:dyDescent="0.3">
      <c r="A174" s="58" t="s">
        <v>109</v>
      </c>
      <c r="B174" s="61">
        <v>925.39090928000007</v>
      </c>
    </row>
    <row r="175" spans="1:2" x14ac:dyDescent="0.3">
      <c r="A175" s="58" t="s">
        <v>110</v>
      </c>
      <c r="B175" s="61">
        <v>832.84025582999993</v>
      </c>
    </row>
    <row r="176" spans="1:2" x14ac:dyDescent="0.3">
      <c r="A176" s="58" t="s">
        <v>111</v>
      </c>
      <c r="B176" s="61">
        <v>3847.6402921410004</v>
      </c>
    </row>
    <row r="177" spans="1:2" x14ac:dyDescent="0.3">
      <c r="A177" s="58" t="s">
        <v>112</v>
      </c>
      <c r="B177" s="61">
        <v>3849.2868810089999</v>
      </c>
    </row>
    <row r="178" spans="1:2" x14ac:dyDescent="0.3">
      <c r="A178" s="58" t="s">
        <v>113</v>
      </c>
      <c r="B178" s="61">
        <v>3453.8088875220001</v>
      </c>
    </row>
    <row r="179" spans="1:2" x14ac:dyDescent="0.3">
      <c r="A179" s="58" t="s">
        <v>114</v>
      </c>
      <c r="B179" s="61">
        <v>3391.1981881470001</v>
      </c>
    </row>
    <row r="180" spans="1:2" x14ac:dyDescent="0.3">
      <c r="A180" s="58" t="s">
        <v>115</v>
      </c>
      <c r="B180" s="61">
        <v>3759.2860042549196</v>
      </c>
    </row>
    <row r="181" spans="1:2" x14ac:dyDescent="0.3">
      <c r="A181" s="58" t="s">
        <v>116</v>
      </c>
      <c r="B181" s="61">
        <v>2658.9292517203125</v>
      </c>
    </row>
    <row r="182" spans="1:2" x14ac:dyDescent="0.3">
      <c r="A182" s="58" t="s">
        <v>117</v>
      </c>
      <c r="B182" s="61">
        <v>4303.8993272226562</v>
      </c>
    </row>
    <row r="183" spans="1:2" x14ac:dyDescent="0.3">
      <c r="A183" s="58" t="s">
        <v>118</v>
      </c>
      <c r="B183" s="61">
        <v>4054.8428879156254</v>
      </c>
    </row>
    <row r="184" spans="1:2" x14ac:dyDescent="0.3">
      <c r="A184" s="58" t="s">
        <v>119</v>
      </c>
      <c r="B184" s="61">
        <v>3165.3350675625002</v>
      </c>
    </row>
    <row r="185" spans="1:2" x14ac:dyDescent="0.3">
      <c r="A185" s="58" t="s">
        <v>120</v>
      </c>
      <c r="B185" s="61">
        <v>21727.520374600001</v>
      </c>
    </row>
    <row r="186" spans="1:2" x14ac:dyDescent="0.3">
      <c r="A186" s="58" t="s">
        <v>121</v>
      </c>
      <c r="B186" s="61">
        <v>763729.18826415588</v>
      </c>
    </row>
    <row r="187" spans="1:2" x14ac:dyDescent="0.3">
      <c r="A187" s="58" t="s">
        <v>122</v>
      </c>
      <c r="B187" s="61">
        <v>28201.949841089998</v>
      </c>
    </row>
    <row r="188" spans="1:2" x14ac:dyDescent="0.3">
      <c r="A188" s="58" t="s">
        <v>123</v>
      </c>
      <c r="B188" s="61">
        <v>745475.31653372501</v>
      </c>
    </row>
    <row r="189" spans="1:2" x14ac:dyDescent="0.3">
      <c r="A189" s="58" t="s">
        <v>124</v>
      </c>
      <c r="B189" s="61">
        <v>1313.2063369499999</v>
      </c>
    </row>
    <row r="190" spans="1:2" x14ac:dyDescent="0.3">
      <c r="A190" s="58" t="s">
        <v>125</v>
      </c>
      <c r="B190" s="61">
        <v>864.20333642999981</v>
      </c>
    </row>
    <row r="191" spans="1:2" x14ac:dyDescent="0.3">
      <c r="A191" s="58" t="s">
        <v>126</v>
      </c>
      <c r="B191" s="61">
        <v>2605.9006745199999</v>
      </c>
    </row>
    <row r="193" spans="1:2" x14ac:dyDescent="0.3">
      <c r="A193" s="23" t="s">
        <v>71</v>
      </c>
      <c r="B193" s="62" t="s">
        <v>127</v>
      </c>
    </row>
    <row r="194" spans="1:2" x14ac:dyDescent="0.3">
      <c r="A194" t="s">
        <v>128</v>
      </c>
      <c r="B194" s="63">
        <v>5895.9797374104</v>
      </c>
    </row>
    <row r="195" spans="1:2" x14ac:dyDescent="0.3">
      <c r="A195" t="s">
        <v>129</v>
      </c>
      <c r="B195" s="63">
        <v>2576.2094178333336</v>
      </c>
    </row>
    <row r="196" spans="1:2" x14ac:dyDescent="0.3">
      <c r="A196" t="s">
        <v>130</v>
      </c>
      <c r="B196" s="63">
        <v>4062.9965796000001</v>
      </c>
    </row>
    <row r="197" spans="1:2" x14ac:dyDescent="0.3">
      <c r="A197" t="s">
        <v>131</v>
      </c>
      <c r="B197" s="63">
        <v>4011.4789508640006</v>
      </c>
    </row>
    <row r="198" spans="1:2" x14ac:dyDescent="0.3">
      <c r="A198" t="s">
        <v>132</v>
      </c>
      <c r="B198" s="63">
        <v>2682.7232290992001</v>
      </c>
    </row>
    <row r="199" spans="1:2" x14ac:dyDescent="0.3">
      <c r="A199" t="s">
        <v>133</v>
      </c>
      <c r="B199" s="63">
        <v>2548.7495763313045</v>
      </c>
    </row>
    <row r="200" spans="1:2" x14ac:dyDescent="0.3">
      <c r="A200" t="s">
        <v>134</v>
      </c>
      <c r="B200" s="63">
        <v>3366.7024762240003</v>
      </c>
    </row>
    <row r="201" spans="1:2" x14ac:dyDescent="0.3">
      <c r="A201" t="s">
        <v>135</v>
      </c>
      <c r="B201" s="63">
        <v>3370.0393371360001</v>
      </c>
    </row>
    <row r="202" spans="1:2" x14ac:dyDescent="0.3">
      <c r="A202" t="s">
        <v>136</v>
      </c>
      <c r="B202" s="63">
        <v>3392.0923222031997</v>
      </c>
    </row>
    <row r="203" spans="1:2" x14ac:dyDescent="0.3">
      <c r="A203" t="s">
        <v>137</v>
      </c>
      <c r="B203" s="63">
        <v>3141.3860726075795</v>
      </c>
    </row>
    <row r="205" spans="1:2" x14ac:dyDescent="0.3">
      <c r="A205" s="23" t="s">
        <v>173</v>
      </c>
      <c r="B205" s="23" t="s">
        <v>24</v>
      </c>
    </row>
    <row r="206" spans="1:2" x14ac:dyDescent="0.3">
      <c r="A206" t="s">
        <v>154</v>
      </c>
      <c r="B206">
        <v>1.6E-2</v>
      </c>
    </row>
    <row r="207" spans="1:2" x14ac:dyDescent="0.3">
      <c r="A207" t="s">
        <v>153</v>
      </c>
      <c r="B207">
        <v>6.0000000000000001E-3</v>
      </c>
    </row>
    <row r="208" spans="1:2" x14ac:dyDescent="0.3">
      <c r="A208" t="s">
        <v>157</v>
      </c>
      <c r="B208" s="64">
        <v>0.01</v>
      </c>
    </row>
    <row r="209" spans="1:5" x14ac:dyDescent="0.3">
      <c r="A209" t="s">
        <v>159</v>
      </c>
      <c r="B209" s="64">
        <v>1.0999999999999999E-2</v>
      </c>
    </row>
    <row r="210" spans="1:5" x14ac:dyDescent="0.3">
      <c r="A210" t="s">
        <v>175</v>
      </c>
      <c r="B210" s="64">
        <v>5.7000000000000002E-2</v>
      </c>
    </row>
    <row r="211" spans="1:5" x14ac:dyDescent="0.3">
      <c r="A211" t="s">
        <v>177</v>
      </c>
      <c r="B211" s="64">
        <v>4.51</v>
      </c>
    </row>
    <row r="212" spans="1:5" x14ac:dyDescent="0.3">
      <c r="A212" t="s">
        <v>178</v>
      </c>
      <c r="B212" s="64">
        <v>1.45</v>
      </c>
    </row>
    <row r="213" spans="1:5" x14ac:dyDescent="0.3">
      <c r="A213" t="s">
        <v>179</v>
      </c>
      <c r="B213" s="64">
        <v>0.71</v>
      </c>
    </row>
    <row r="214" spans="1:5" x14ac:dyDescent="0.3">
      <c r="A214" s="65" t="s">
        <v>181</v>
      </c>
      <c r="B214" s="64">
        <v>6.0090000000000003</v>
      </c>
    </row>
    <row r="215" spans="1:5" x14ac:dyDescent="0.3">
      <c r="A215" s="65" t="s">
        <v>182</v>
      </c>
      <c r="B215" s="64">
        <v>8.9849999999999994</v>
      </c>
    </row>
    <row r="216" spans="1:5" x14ac:dyDescent="0.3">
      <c r="A216" s="65" t="s">
        <v>183</v>
      </c>
      <c r="B216" s="64">
        <v>25.134</v>
      </c>
    </row>
    <row r="217" spans="1:5" x14ac:dyDescent="0.3">
      <c r="A217" s="66" t="s">
        <v>184</v>
      </c>
      <c r="B217" s="64">
        <v>8.4779999999999998</v>
      </c>
    </row>
    <row r="218" spans="1:5" x14ac:dyDescent="0.3">
      <c r="A218" s="67"/>
    </row>
    <row r="219" spans="1:5" x14ac:dyDescent="0.3">
      <c r="A219" t="s">
        <v>155</v>
      </c>
      <c r="B219">
        <v>0.11</v>
      </c>
    </row>
    <row r="220" spans="1:5" x14ac:dyDescent="0.3">
      <c r="A220" t="s">
        <v>156</v>
      </c>
      <c r="B220">
        <v>0.21</v>
      </c>
    </row>
    <row r="221" spans="1:5" x14ac:dyDescent="0.3">
      <c r="A221" s="68" t="s">
        <v>158</v>
      </c>
      <c r="B221">
        <v>0.24</v>
      </c>
    </row>
    <row r="223" spans="1:5" x14ac:dyDescent="0.3">
      <c r="A223" s="23" t="s">
        <v>160</v>
      </c>
      <c r="B223" s="23" t="s">
        <v>161</v>
      </c>
      <c r="C223" s="23" t="s">
        <v>162</v>
      </c>
      <c r="D223" s="23" t="s">
        <v>163</v>
      </c>
      <c r="E223" s="23" t="s">
        <v>164</v>
      </c>
    </row>
    <row r="224" spans="1:5" x14ac:dyDescent="0.3">
      <c r="A224" t="s">
        <v>165</v>
      </c>
      <c r="B224" t="s">
        <v>166</v>
      </c>
      <c r="C224">
        <f>D224+E224</f>
        <v>3.0680000000000001</v>
      </c>
      <c r="D224">
        <v>2.6459999999999999</v>
      </c>
      <c r="E224">
        <v>0.42199999999999999</v>
      </c>
    </row>
    <row r="225" spans="1:5" x14ac:dyDescent="0.3">
      <c r="A225" t="s">
        <v>167</v>
      </c>
      <c r="B225" t="s">
        <v>166</v>
      </c>
      <c r="C225">
        <f t="shared" ref="C225:C229" si="7">D225+E225</f>
        <v>3.0709999999999997</v>
      </c>
      <c r="D225">
        <v>2.6459999999999999</v>
      </c>
      <c r="E225">
        <v>0.42499999999999999</v>
      </c>
    </row>
    <row r="226" spans="1:5" x14ac:dyDescent="0.3">
      <c r="A226" t="s">
        <v>168</v>
      </c>
      <c r="B226" t="s">
        <v>166</v>
      </c>
      <c r="C226">
        <f t="shared" si="7"/>
        <v>3.286</v>
      </c>
      <c r="D226">
        <v>2.698</v>
      </c>
      <c r="E226">
        <v>0.58799999999999997</v>
      </c>
    </row>
    <row r="227" spans="1:5" x14ac:dyDescent="0.3">
      <c r="A227" t="s">
        <v>169</v>
      </c>
      <c r="B227" t="s">
        <v>170</v>
      </c>
      <c r="C227">
        <f t="shared" si="7"/>
        <v>3.4169999999999998</v>
      </c>
      <c r="D227">
        <v>2.827</v>
      </c>
      <c r="E227">
        <v>0.59</v>
      </c>
    </row>
    <row r="228" spans="1:5" x14ac:dyDescent="0.3">
      <c r="A228" t="s">
        <v>169</v>
      </c>
      <c r="B228" t="s">
        <v>171</v>
      </c>
      <c r="C228">
        <f t="shared" si="7"/>
        <v>0.24819999999999998</v>
      </c>
      <c r="D228">
        <v>0.20519999999999999</v>
      </c>
      <c r="E228">
        <v>4.2999999999999997E-2</v>
      </c>
    </row>
    <row r="229" spans="1:5" x14ac:dyDescent="0.3">
      <c r="A229" t="s">
        <v>172</v>
      </c>
      <c r="B229" t="s">
        <v>170</v>
      </c>
      <c r="C229">
        <f t="shared" si="7"/>
        <v>3.5430000000000001</v>
      </c>
      <c r="D229">
        <v>2.944</v>
      </c>
      <c r="E229">
        <v>0.59899999999999998</v>
      </c>
    </row>
    <row r="231" spans="1:5" x14ac:dyDescent="0.3">
      <c r="A231" t="s">
        <v>188</v>
      </c>
      <c r="B231">
        <v>265</v>
      </c>
    </row>
    <row r="234" spans="1:5" ht="15" customHeight="1" x14ac:dyDescent="0.3">
      <c r="A234" s="38"/>
      <c r="B234" s="38" t="s">
        <v>203</v>
      </c>
      <c r="C234" s="38"/>
      <c r="D234" s="38" t="s">
        <v>204</v>
      </c>
      <c r="E234" s="38"/>
    </row>
    <row r="235" spans="1:5" ht="15.6" x14ac:dyDescent="0.35">
      <c r="A235" s="38" t="s">
        <v>205</v>
      </c>
      <c r="B235" s="38" t="s">
        <v>215</v>
      </c>
      <c r="C235" s="38" t="s">
        <v>206</v>
      </c>
      <c r="D235" s="38" t="s">
        <v>215</v>
      </c>
      <c r="E235" s="38" t="s">
        <v>206</v>
      </c>
    </row>
    <row r="236" spans="1:5" x14ac:dyDescent="0.3">
      <c r="A236" s="38" t="s">
        <v>0</v>
      </c>
      <c r="B236" s="38">
        <v>0</v>
      </c>
      <c r="C236" s="38" t="s">
        <v>207</v>
      </c>
      <c r="D236" s="38">
        <v>0</v>
      </c>
      <c r="E236" s="38" t="s">
        <v>207</v>
      </c>
    </row>
    <row r="237" spans="1:5" x14ac:dyDescent="0.3">
      <c r="A237" s="38" t="s">
        <v>1</v>
      </c>
      <c r="B237" s="38">
        <v>0</v>
      </c>
      <c r="C237" s="38" t="s">
        <v>207</v>
      </c>
      <c r="D237" s="38">
        <v>0</v>
      </c>
      <c r="E237" s="38" t="s">
        <v>207</v>
      </c>
    </row>
    <row r="238" spans="1:5" x14ac:dyDescent="0.3">
      <c r="A238" s="38" t="s">
        <v>2</v>
      </c>
      <c r="B238" s="38">
        <v>5</v>
      </c>
      <c r="C238" s="38" t="s">
        <v>208</v>
      </c>
      <c r="D238" s="38">
        <v>9.9</v>
      </c>
      <c r="E238" s="38" t="s">
        <v>209</v>
      </c>
    </row>
    <row r="239" spans="1:5" x14ac:dyDescent="0.3">
      <c r="A239" s="38" t="s">
        <v>210</v>
      </c>
      <c r="B239" s="38">
        <v>16</v>
      </c>
      <c r="C239" s="38" t="s">
        <v>208</v>
      </c>
      <c r="D239" s="38">
        <v>14.3</v>
      </c>
      <c r="E239" s="38" t="s">
        <v>209</v>
      </c>
    </row>
    <row r="241" spans="1:3" ht="15" customHeight="1" x14ac:dyDescent="0.3">
      <c r="A241" s="38"/>
      <c r="B241" s="38" t="s">
        <v>203</v>
      </c>
      <c r="C241" s="38" t="s">
        <v>204</v>
      </c>
    </row>
    <row r="242" spans="1:3" ht="18.75" customHeight="1" x14ac:dyDescent="0.4">
      <c r="A242" s="38" t="s">
        <v>213</v>
      </c>
      <c r="B242" s="38" t="s">
        <v>214</v>
      </c>
      <c r="C242" s="38" t="s">
        <v>214</v>
      </c>
    </row>
    <row r="243" spans="1:3" x14ac:dyDescent="0.3">
      <c r="A243" s="38">
        <v>1</v>
      </c>
      <c r="B243" s="38">
        <v>2.7</v>
      </c>
      <c r="C243" s="38">
        <v>2.4</v>
      </c>
    </row>
    <row r="244" spans="1:3" x14ac:dyDescent="0.3">
      <c r="A244" s="38">
        <v>2</v>
      </c>
      <c r="B244" s="38">
        <v>4.2</v>
      </c>
      <c r="C244" s="38">
        <v>3.72</v>
      </c>
    </row>
    <row r="245" spans="1:3" x14ac:dyDescent="0.3">
      <c r="A245" s="38">
        <v>3</v>
      </c>
      <c r="B245" s="38">
        <v>5.6</v>
      </c>
      <c r="C245" s="38">
        <v>5.04</v>
      </c>
    </row>
    <row r="246" spans="1:3" x14ac:dyDescent="0.3">
      <c r="A246" s="38">
        <v>4</v>
      </c>
      <c r="B246" s="38">
        <v>7.1</v>
      </c>
      <c r="C246" s="38">
        <v>6.36</v>
      </c>
    </row>
    <row r="247" spans="1:3" x14ac:dyDescent="0.3">
      <c r="A247" s="38">
        <v>5</v>
      </c>
      <c r="B247" s="38">
        <v>7.4</v>
      </c>
      <c r="C247" s="38">
        <v>6.6</v>
      </c>
    </row>
    <row r="248" spans="1:3" x14ac:dyDescent="0.3">
      <c r="A248" s="38">
        <v>6</v>
      </c>
      <c r="B248" s="38">
        <v>8.6</v>
      </c>
      <c r="C248" s="38">
        <v>7.7</v>
      </c>
    </row>
    <row r="249" spans="1:3" x14ac:dyDescent="0.3">
      <c r="A249" s="38">
        <v>7</v>
      </c>
      <c r="B249" s="38">
        <v>9.8000000000000007</v>
      </c>
      <c r="C249" s="38">
        <v>8.8000000000000007</v>
      </c>
    </row>
    <row r="250" spans="1:3" x14ac:dyDescent="0.3">
      <c r="A250" s="38">
        <v>8</v>
      </c>
      <c r="B250" s="38">
        <v>11.1</v>
      </c>
      <c r="C250" s="38">
        <v>9.9</v>
      </c>
    </row>
    <row r="251" spans="1:3" x14ac:dyDescent="0.3">
      <c r="A251" s="38">
        <v>9</v>
      </c>
      <c r="B251" s="38">
        <v>12.3</v>
      </c>
      <c r="C251" s="38">
        <v>11</v>
      </c>
    </row>
    <row r="252" spans="1:3" x14ac:dyDescent="0.3">
      <c r="A252" s="38">
        <v>10</v>
      </c>
      <c r="B252" s="38">
        <v>13.5</v>
      </c>
      <c r="C252" s="38">
        <v>12.1</v>
      </c>
    </row>
    <row r="253" spans="1:3" x14ac:dyDescent="0.3">
      <c r="A253" s="38">
        <v>11</v>
      </c>
      <c r="B253" s="38">
        <v>13.9</v>
      </c>
      <c r="C253" s="38">
        <v>12.46</v>
      </c>
    </row>
    <row r="254" spans="1:3" x14ac:dyDescent="0.3">
      <c r="A254" s="38">
        <v>12</v>
      </c>
      <c r="B254" s="38">
        <v>14.3</v>
      </c>
      <c r="C254" s="38">
        <v>12.82</v>
      </c>
    </row>
    <row r="255" spans="1:3" x14ac:dyDescent="0.3">
      <c r="A255" s="38">
        <v>13</v>
      </c>
      <c r="B255" s="38">
        <v>14.7</v>
      </c>
      <c r="C255" s="38">
        <v>13.18</v>
      </c>
    </row>
    <row r="256" spans="1:3" x14ac:dyDescent="0.3">
      <c r="A256" s="38">
        <v>14</v>
      </c>
      <c r="B256" s="38">
        <v>15.1</v>
      </c>
      <c r="C256" s="38">
        <v>13.54</v>
      </c>
    </row>
    <row r="257" spans="1:3" x14ac:dyDescent="0.3">
      <c r="A257" s="38">
        <v>15</v>
      </c>
      <c r="B257" s="38">
        <v>15.6</v>
      </c>
      <c r="C257" s="38">
        <v>13.9</v>
      </c>
    </row>
    <row r="258" spans="1:3" x14ac:dyDescent="0.3">
      <c r="A258" s="38">
        <v>16</v>
      </c>
      <c r="B258" s="38">
        <v>15.6</v>
      </c>
      <c r="C258" s="38">
        <v>13.98</v>
      </c>
    </row>
    <row r="259" spans="1:3" x14ac:dyDescent="0.3">
      <c r="A259" s="38">
        <v>17</v>
      </c>
      <c r="B259" s="38">
        <v>15.7</v>
      </c>
      <c r="C259" s="38">
        <v>14.06</v>
      </c>
    </row>
    <row r="260" spans="1:3" x14ac:dyDescent="0.3">
      <c r="A260" s="38">
        <v>18</v>
      </c>
      <c r="B260" s="38">
        <v>15.8</v>
      </c>
      <c r="C260" s="38">
        <v>14.14</v>
      </c>
    </row>
    <row r="261" spans="1:3" x14ac:dyDescent="0.3">
      <c r="A261" s="38">
        <v>19</v>
      </c>
      <c r="B261" s="38">
        <v>15.9</v>
      </c>
      <c r="C261" s="38">
        <v>14.22</v>
      </c>
    </row>
    <row r="262" spans="1:3" x14ac:dyDescent="0.3">
      <c r="A262" s="38">
        <v>20</v>
      </c>
      <c r="B262" s="38">
        <v>16</v>
      </c>
      <c r="C262" s="38">
        <v>14.3</v>
      </c>
    </row>
    <row r="264" spans="1:3" ht="15" customHeight="1" x14ac:dyDescent="0.3">
      <c r="A264" s="38" t="s">
        <v>8</v>
      </c>
      <c r="B264" s="38" t="s">
        <v>220</v>
      </c>
      <c r="C264" s="38" t="s">
        <v>221</v>
      </c>
    </row>
    <row r="265" spans="1:3" x14ac:dyDescent="0.3">
      <c r="A265" s="38" t="s">
        <v>2</v>
      </c>
      <c r="B265" s="38">
        <v>34.299999999999997</v>
      </c>
      <c r="C265" s="38">
        <v>34</v>
      </c>
    </row>
    <row r="266" spans="1:3" x14ac:dyDescent="0.3">
      <c r="A266" s="38" t="s">
        <v>1</v>
      </c>
      <c r="B266" s="38">
        <v>49.5</v>
      </c>
      <c r="C266" s="38">
        <v>85</v>
      </c>
    </row>
    <row r="267" spans="1:3" x14ac:dyDescent="0.3">
      <c r="A267" s="38" t="s">
        <v>0</v>
      </c>
      <c r="B267" s="38">
        <v>43.1</v>
      </c>
      <c r="C267" s="38">
        <v>52</v>
      </c>
    </row>
    <row r="268" spans="1:3" x14ac:dyDescent="0.3">
      <c r="A268" s="38" t="s">
        <v>217</v>
      </c>
      <c r="B268" s="38" t="s">
        <v>218</v>
      </c>
      <c r="C268" s="38" t="s">
        <v>219</v>
      </c>
    </row>
    <row r="270" spans="1:3" ht="15" customHeight="1" x14ac:dyDescent="0.3">
      <c r="A270" s="38" t="s">
        <v>8</v>
      </c>
      <c r="B270" s="38" t="s">
        <v>222</v>
      </c>
      <c r="C270" s="38" t="s">
        <v>221</v>
      </c>
    </row>
    <row r="271" spans="1:3" x14ac:dyDescent="0.3">
      <c r="A271" s="38" t="s">
        <v>210</v>
      </c>
      <c r="B271" s="38">
        <v>41.5</v>
      </c>
      <c r="C271" s="38">
        <v>47</v>
      </c>
    </row>
    <row r="272" spans="1:3" x14ac:dyDescent="0.3">
      <c r="A272" s="38" t="s">
        <v>217</v>
      </c>
      <c r="B272" s="38" t="s">
        <v>218</v>
      </c>
      <c r="C272" s="38" t="s">
        <v>219</v>
      </c>
    </row>
    <row r="275" spans="1:2" x14ac:dyDescent="0.3">
      <c r="A275" s="38" t="s">
        <v>226</v>
      </c>
      <c r="B275" s="38">
        <v>0.49</v>
      </c>
    </row>
    <row r="277" spans="1:2" x14ac:dyDescent="0.3">
      <c r="A277" s="38" t="s">
        <v>229</v>
      </c>
      <c r="B277" s="38">
        <v>277.77800000000002</v>
      </c>
    </row>
  </sheetData>
  <sheetProtection algorithmName="SHA-512" hashValue="ng/ME8uBhAjN+w62x62x0Nzj3+NRghXmOKoF2L5uIlZFLae0cHI90QO1YbFhB3dFUaKoLdCSmTZSUS22USxWXg==" saltValue="l3pcDNgPFa4GidoU21Eniw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Carbonapp</cp:lastModifiedBy>
  <dcterms:created xsi:type="dcterms:W3CDTF">2020-09-28T09:31:11Z</dcterms:created>
  <dcterms:modified xsi:type="dcterms:W3CDTF">2023-01-13T16:44:22Z</dcterms:modified>
</cp:coreProperties>
</file>