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SCEA des Cygnes - Betrand Flayac Cerno\"/>
    </mc:Choice>
  </mc:AlternateContent>
  <xr:revisionPtr revIDLastSave="0" documentId="13_ncr:1_{76D15F17-CC86-4F84-8C72-AF135BA05499}" xr6:coauthVersionLast="47" xr6:coauthVersionMax="47" xr10:uidLastSave="{00000000-0000-0000-0000-000000000000}"/>
  <bookViews>
    <workbookView xWindow="-108" yWindow="-108" windowWidth="23256" windowHeight="12576" tabRatio="712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<sst xmlns="http://schemas.openxmlformats.org/spreadsheetml/2006/main" count="900" uniqueCount="352">
  <si>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</si>
  <si>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</si>
  <si>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</si>
  <si>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</si>
  <si>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</si>
  <si>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</si>
  <si>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</si>
  <si>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</si>
  <si>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</si>
  <si>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</si>
  <si>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</si>
  <si>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</si>
  <si>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</si>
  <si>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</si>
  <si>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</si>
  <si>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</si>
  <si>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</si>
  <si>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</si>
  <si>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</si>
  <si>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</si>
  <si>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</si>
  <si>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</si>
  <si>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</si>
  <si>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</si>
  <si>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</si>
  <si>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</si>
  <si>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</si>
  <si>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</si>
  <si>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</si>
  <si>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</si>
  <si>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</si>
  <si>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</si>
  <si>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</si>
  <si>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</si>
  <si>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</si>
  <si>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</si>
  <si>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</si>
  <si>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</si>
  <si>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</si>
  <si>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</si>
  <si>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</si>
  <si>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</si>
  <si>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</si>
  <si>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</si>
  <si>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</si>
  <si>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</si>
  <si>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</si>
  <si>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</si>
  <si>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</si>
  <si>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</si>
  <si>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</si>
  <si>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</si>
  <si>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</si>
  <si>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</si>
  <si>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</si>
  <si>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</si>
  <si>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</si>
  <si>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</si>
  <si>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</si>
  <si>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</si>
  <si>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</si>
  <si>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</si>
  <si>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</si>
  <si>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</si>
  <si>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</si>
  <si>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</si>
  <si>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</si>
  <si>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</si>
  <si>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</si>
  <si>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</si>
  <si>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</si>
  <si>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</si>
  <si>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</si>
  <si>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</si>
  <si>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</si>
  <si>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</si>
  <si>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</si>
  <si>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</si>
  <si>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</si>
  <si>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</si>
  <si>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</si>
  <si>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</si>
  <si>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</si>
  <si>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</si>
  <si>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</si>
  <si>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</si>
  <si>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</si>
  <si>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</si>
  <si>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</si>
  <si>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</si>
  <si>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</si>
  <si>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</si>
  <si>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</si>
  <si>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</si>
  <si>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</si>
  <si>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</si>
  <si>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</si>
  <si>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</si>
  <si>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</si>
  <si>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</si>
  <si>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</si>
  <si>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</si>
  <si>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</si>
  <si>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</si>
  <si>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</si>
  <si>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</si>
  <si>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</si>
  <si>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</si>
  <si>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</si>
  <si>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</si>
  <si>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</si>
  <si>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</si>
  <si>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</si>
  <si>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</si>
  <si>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</si>
  <si>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</si>
  <si>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</si>
  <si>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</si>
  <si>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</si>
  <si>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</si>
  <si>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</si>
  <si>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</si>
  <si>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</si>
  <si>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</si>
  <si>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</si>
  <si>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</si>
  <si>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</si>
  <si>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</si>
  <si>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</si>
  <si>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</si>
  <si>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</si>
  <si>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</si>
  <si>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</si>
  <si>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</si>
  <si>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</si>
  <si>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</si>
  <si>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</si>
  <si>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</si>
  <si>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</si>
  <si>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</si>
  <si>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</si>
  <si>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</si>
  <si>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</si>
  <si>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</si>
  <si>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</si>
  <si>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</si>
  <si>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</si>
  <si>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</si>
  <si>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</si>
  <si>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</si>
  <si>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</si>
  <si>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</si>
  <si>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</si>
  <si>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</si>
  <si>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</si>
  <si>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</si>
  <si>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</si>
  <si>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</si>
  <si>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</si>
  <si>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</si>
  <si>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</si>
  <si>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</si>
  <si>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</si>
  <si>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</si>
  <si>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</si>
  <si>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</si>
  <si>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</si>
  <si>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</si>
  <si>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</si>
  <si>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</si>
  <si>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</si>
  <si>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</si>
  <si>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</si>
  <si>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</si>
  <si>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</si>
  <si>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</si>
  <si>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</si>
  <si>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</si>
  <si>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</si>
  <si>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</si>
  <si>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</si>
  <si>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</si>
  <si>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</si>
  <si>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</si>
  <si>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</si>
  <si>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</si>
  <si>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</si>
  <si>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</si>
  <si>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</si>
  <si>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</si>
  <si>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</si>
  <si>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</si>
  <si>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</si>
  <si>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</si>
  <si>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</si>
  <si>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</si>
  <si>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</si>
  <si>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</si>
  <si>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</si>
  <si>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</si>
  <si>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</si>
  <si>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</si>
  <si>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</si>
  <si>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</si>
  <si>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</si>
  <si>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</si>
  <si>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</si>
  <si>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</si>
  <si>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</si>
  <si>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</si>
  <si>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</si>
  <si>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</si>
  <si>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</si>
  <si>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</si>
  <si>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</si>
  <si>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</si>
  <si>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</si>
  <si>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</si>
  <si>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</si>
  <si>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</si>
  <si>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</si>
  <si>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</si>
  <si>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</si>
  <si>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</si>
  <si>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</si>
  <si>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</si>
  <si>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</si>
  <si>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</si>
  <si>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</si>
  <si>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</si>
  <si>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</si>
  <si>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</si>
  <si>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</si>
  <si>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</si>
  <si>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</si>
  <si>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</si>
  <si>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</si>
  <si>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</si>
  <si>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</si>
  <si>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</si>
  <si>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</si>
  <si>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</si>
  <si>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</si>
  <si>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</si>
  <si>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</si>
  <si>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</si>
  <si>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</si>
  <si>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</si>
  <si>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</si>
  <si>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</si>
  <si>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</si>
  <si>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</si>
  <si>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</si>
  <si>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</si>
  <si>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</si>
  <si>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</si>
  <si>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</si>
  <si>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</si>
  <si>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</si>
  <si>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</si>
  <si>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</si>
  <si>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</si>
  <si>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</si>
  <si>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</si>
  <si>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</si>
  <si>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</si>
  <si>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</si>
  <si>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</si>
  <si>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</si>
  <si>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</si>
  <si>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</si>
  <si>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</si>
  <si>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</si>
  <si>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</si>
  <si>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</si>
  <si>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</si>
  <si>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</si>
  <si>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</si>
  <si>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</si>
  <si>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</si>
  <si>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</si>
  <si>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</si>
  <si>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</si>
  <si>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</si>
  <si>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</si>
  <si>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</si>
  <si>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</si>
  <si>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</si>
  <si>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</si>
  <si>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</si>
  <si>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</si>
  <si>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</si>
  <si>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</si>
  <si>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</si>
  <si>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</si>
  <si>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</si>
  <si>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</si>
  <si>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</si>
  <si>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</si>
  <si>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</si>
  <si>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</si>
  <si>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</si>
  <si>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</si>
  <si>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</si>
  <si>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</si>
  <si>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</si>
  <si>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</si>
  <si>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</si>
  <si>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</si>
  <si>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</si>
  <si>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</si>
  <si>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</si>
  <si>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</si>
  <si>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</si>
  <si>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</si>
  <si>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</si>
  <si>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</si>
  <si>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</si>
  <si>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</si>
  <si>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</si>
  <si>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</si>
  <si>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</si>
  <si>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</si>
  <si>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</si>
  <si>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</si>
  <si>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</si>
  <si>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</si>
  <si>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</si>
  <si>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</si>
  <si>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</si>
  <si>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</si>
  <si>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</si>
  <si>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</si>
  <si>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</si>
  <si>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</si>
  <si>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</si>
  <si>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</si>
  <si>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</si>
  <si>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</si>
  <si>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</si>
  <si>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</si>
  <si>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</si>
  <si>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</si>
  <si>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</si>
  <si>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</si>
  <si>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</si>
  <si>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</si>
  <si>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</si>
  <si>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</si>
  <si>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</si>
  <si>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</si>
  <si>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Beaumontois en Périgord (24440)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</si>
</sst>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80" zoomScaleNormal="80" workbookViewId="0">
      <selection activeCell="E21" sqref="E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2.35</v>
      </c>
      <c r="C8" s="25">
        <v>1.7</v>
      </c>
      <c r="D8" s="25"/>
      <c r="E8" s="25"/>
      <c r="F8" s="25"/>
      <c r="G8" s="25"/>
      <c r="H8" s="25"/>
      <c r="I8" s="25"/>
      <c r="J8" s="25"/>
      <c r="K8" s="25"/>
      <c r="L8" s="88">
        <f>SUM(B8:K8)</f>
        <v>4.05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51</v>
      </c>
      <c r="C9" s="1" t="s">
        <v>45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446</v>
      </c>
      <c r="C12" s="1">
        <v>230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>
        <v>0.6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102</v>
      </c>
      <c r="C17" s="1" t="s">
        <v>102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102</v>
      </c>
      <c r="C18" s="1" t="s">
        <v>102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109</v>
      </c>
      <c r="C19" s="1" t="s">
        <v>109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4.05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Prunier de table - Gobelet</v>
      </c>
      <c r="C26" s="10" t="str">
        <f t="shared" si="0"/>
        <v>Noyer - Plein vent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300</v>
      </c>
      <c r="C27" s="11">
        <f>IF(C12="","",VLOOKUP(C26,'(ne pas modifier) BDD_REF'!$C$21:$D$42,2,FALSE))</f>
        <v>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7.5826666666666656</v>
      </c>
      <c r="C36" s="44">
        <f>RECant_sol!D9</f>
        <v>5.4853333333333323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13.067999999999998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96.383571428571443</v>
      </c>
      <c r="C37" s="45">
        <f>RECant_biom!D28</f>
        <v>69.724285714285728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166.10785714285717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103.96623809523811</v>
      </c>
      <c r="C38" s="45">
        <f t="shared" si="3"/>
        <v>75.209619047619057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179.17585714285718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1.3000993297076668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1.3000993297076668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2.6001986594153337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-15.276167124065086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-11.050844302515168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-26.327011426580256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0" zoomScale="70" zoomScaleNormal="70" workbookViewId="0">
      <selection activeCell="E123" sqref="E12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1.3000993297076668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1.3000993297076668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2.6001986594153337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>
        <v>20</v>
      </c>
      <c r="D8" s="80">
        <v>20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40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0.12</v>
      </c>
      <c r="D10" s="39">
        <f>D7*'(ne pas modifier) BDD_REF'!$B$207 + (D8+D9)*'(ne pas modifier) BDD_REF'!$B$208</f>
        <v>0.12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4.2000000000000003E-2</v>
      </c>
      <c r="D11" s="39">
        <f>((D7*'(ne pas modifier) BDD_REF'!$B$220)+('RECeff + REIamont (2)'!D8+'RECeff + REIamont (2)'!D9)*'(ne pas modifier) BDD_REF'!$B$221)*'(ne pas modifier) BDD_REF'!$B$209</f>
        <v>4.2000000000000003E-2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8.4000000000000005E-2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0.10559999999999999</v>
      </c>
    </row>
    <row r="13" spans="1:15" x14ac:dyDescent="0.3">
      <c r="B13" s="7" t="s">
        <v>315</v>
      </c>
      <c r="C13" s="80">
        <v>15</v>
      </c>
      <c r="D13" s="80">
        <v>15</v>
      </c>
      <c r="E13" s="80"/>
      <c r="F13" s="80"/>
      <c r="G13" s="80"/>
      <c r="H13" s="80"/>
      <c r="I13" s="80"/>
      <c r="J13" s="80"/>
      <c r="K13" s="80"/>
      <c r="L13" s="80"/>
      <c r="M13" s="39">
        <f t="shared" si="0"/>
        <v>30</v>
      </c>
    </row>
    <row r="14" spans="1:15" x14ac:dyDescent="0.3">
      <c r="B14" s="7" t="s">
        <v>316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4.6020000000000005E-2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4.6020000000000005E-2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9.2040000000000011E-2</v>
      </c>
    </row>
    <row r="20" spans="1:108" x14ac:dyDescent="0.3">
      <c r="B20" s="7" t="s">
        <v>321</v>
      </c>
      <c r="C20" s="80">
        <v>150</v>
      </c>
      <c r="D20" s="80">
        <v>100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250</v>
      </c>
    </row>
    <row r="21" spans="1:108" x14ac:dyDescent="0.3">
      <c r="B21" s="3" t="s">
        <v>184</v>
      </c>
      <c r="C21" s="39">
        <f>(C20*'(ne pas modifier) BDD_REF'!$B$211)/1000</f>
        <v>8.5500000000000003E-3</v>
      </c>
      <c r="D21" s="39">
        <f>(D20*'(ne pas modifier) BDD_REF'!$B$211)/1000</f>
        <v>5.7000000000000002E-3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1.4250000000000001E-2</v>
      </c>
    </row>
    <row r="22" spans="1:108" s="16" customFormat="1" x14ac:dyDescent="0.3">
      <c r="A22" s="18"/>
      <c r="B22" s="19" t="s">
        <v>185</v>
      </c>
      <c r="C22" s="81">
        <f>C19+C21</f>
        <v>5.4570000000000007E-2</v>
      </c>
      <c r="D22" s="81">
        <f t="shared" ref="D22:L22" si="1">D19+D21</f>
        <v>5.1720000000000002E-2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0.10629000000000001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30</v>
      </c>
      <c r="D23" s="80">
        <v>30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60</v>
      </c>
    </row>
    <row r="24" spans="1:108" x14ac:dyDescent="0.3">
      <c r="B24" s="7" t="s">
        <v>323</v>
      </c>
      <c r="C24" s="80">
        <v>15</v>
      </c>
      <c r="D24" s="80">
        <v>15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30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5.4149999999999997E-2</v>
      </c>
      <c r="D25" s="39">
        <f>(D7*'(ne pas modifier) BDD_REF'!$B$212+'RECeff + REIamont (2)'!D23*'(ne pas modifier) BDD_REF'!$B$213+'RECeff + REIamont (2)'!D24*'(ne pas modifier) BDD_REF'!$B$214)/1000</f>
        <v>5.4149999999999997E-2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0.10829999999999999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5.4149999999999997E-2</v>
      </c>
      <c r="D32" s="81">
        <f t="shared" ref="D32:L32" si="2">D25+D26+D31</f>
        <v>5.4149999999999997E-2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0.10829999999999999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0.19816885714285717</v>
      </c>
      <c r="D33" s="20">
        <f>((D10+D11+D12)/1000*44/28*'(ne pas modifier) BDD_REF'!$B$232)+'RECeff + REIamont (2)'!D22+'RECeff + REIamont (2)'!D32</f>
        <v>0.19531885714285716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0.39348771428571433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>
        <v>20</v>
      </c>
      <c r="D35" s="80">
        <v>20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40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0.12</v>
      </c>
      <c r="D37" s="39">
        <f>D34*'(ne pas modifier) BDD_REF'!$B$207 + (D35+D36)*'(ne pas modifier) BDD_REF'!$B$208</f>
        <v>0.12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4.2000000000000003E-2</v>
      </c>
      <c r="D38" s="39">
        <f>((D34*'(ne pas modifier) BDD_REF'!$B$220)+('RECeff + REIamont (2)'!D35+'RECeff + REIamont (2)'!D36)*'(ne pas modifier) BDD_REF'!$B$221)*'(ne pas modifier) BDD_REF'!$B$209</f>
        <v>4.2000000000000003E-2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8.4000000000000005E-2</v>
      </c>
    </row>
    <row r="39" spans="1:108" x14ac:dyDescent="0.3">
      <c r="B39" s="19" t="s">
        <v>330</v>
      </c>
      <c r="C39" s="39">
        <f>(C34+C35+C36)*'(ne pas modifier) BDD_REF'!$B$222*'(ne pas modifier) BDD_REF'!$B$210</f>
        <v>5.2799999999999993E-2</v>
      </c>
      <c r="D39" s="39">
        <f>(D34+D35+D36)*'(ne pas modifier) BDD_REF'!$B$222*'(ne pas modifier) BDD_REF'!$B$210</f>
        <v>5.2799999999999993E-2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0.10559999999999999</v>
      </c>
    </row>
    <row r="40" spans="1:108" x14ac:dyDescent="0.3">
      <c r="B40" s="7" t="s">
        <v>315</v>
      </c>
      <c r="C40" s="80">
        <v>15</v>
      </c>
      <c r="D40" s="80">
        <v>15</v>
      </c>
      <c r="E40" s="80"/>
      <c r="F40" s="80"/>
      <c r="G40" s="80"/>
      <c r="H40" s="80"/>
      <c r="I40" s="80"/>
      <c r="J40" s="80"/>
      <c r="K40" s="80"/>
      <c r="L40" s="80"/>
      <c r="M40" s="39">
        <f t="shared" si="3"/>
        <v>30</v>
      </c>
    </row>
    <row r="41" spans="1:108" x14ac:dyDescent="0.3">
      <c r="B41" s="7" t="s">
        <v>316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4.6020000000000005E-2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4.6020000000000005E-2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9.2040000000000011E-2</v>
      </c>
    </row>
    <row r="47" spans="1:108" x14ac:dyDescent="0.3">
      <c r="B47" s="7" t="s">
        <v>321</v>
      </c>
      <c r="C47" s="80">
        <v>150</v>
      </c>
      <c r="D47" s="80">
        <v>100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184</v>
      </c>
      <c r="C48" s="39">
        <f>(C47*'(ne pas modifier) BDD_REF'!$B$211)/1000</f>
        <v>8.5500000000000003E-3</v>
      </c>
      <c r="D48" s="39">
        <f>(D47*'(ne pas modifier) BDD_REF'!$B$211)/1000</f>
        <v>5.7000000000000002E-3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185</v>
      </c>
      <c r="C49" s="81">
        <f>C46+C48</f>
        <v>5.4570000000000007E-2</v>
      </c>
      <c r="D49" s="81">
        <f t="shared" ref="D49:L49" si="4">D46+D48</f>
        <v>5.1720000000000002E-2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0.10629000000000001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30</v>
      </c>
      <c r="D50" s="80">
        <v>30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60</v>
      </c>
    </row>
    <row r="51" spans="1:108" x14ac:dyDescent="0.3">
      <c r="B51" s="7" t="s">
        <v>323</v>
      </c>
      <c r="C51" s="80">
        <v>15</v>
      </c>
      <c r="D51" s="80">
        <v>15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30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5.4149999999999997E-2</v>
      </c>
      <c r="D52" s="39">
        <f>(D34*'(ne pas modifier) BDD_REF'!$B$212+'RECeff + REIamont (2)'!D50*'(ne pas modifier) BDD_REF'!$B$213+'RECeff + REIamont (2)'!D51*'(ne pas modifier) BDD_REF'!$B$214)/1000</f>
        <v>5.4149999999999997E-2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0.10829999999999999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5.4149999999999997E-2</v>
      </c>
      <c r="D59" s="81">
        <f t="shared" ref="D59:L59" si="5">D52+D53+D58</f>
        <v>5.4149999999999997E-2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0.10829999999999999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0.19816885714285717</v>
      </c>
      <c r="D60" s="20">
        <f>((D37+D38+D39)/1000*44/28*'(ne pas modifier) BDD_REF'!$B$232)+'RECeff + REIamont (2)'!D49+'RECeff + REIamont (2)'!D59</f>
        <v>0.19531885714285716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0.39348771428571433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>
        <v>20</v>
      </c>
      <c r="D62" s="80">
        <v>20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40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0.12</v>
      </c>
      <c r="D64" s="39">
        <f>D61*'(ne pas modifier) BDD_REF'!$B$207 + (D62+D63)*'(ne pas modifier) BDD_REF'!$B$208</f>
        <v>0.12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0.24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4.2000000000000003E-2</v>
      </c>
      <c r="D65" s="39">
        <f>((D61*'(ne pas modifier) BDD_REF'!$B$220)+('RECeff + REIamont (2)'!D62+'RECeff + REIamont (2)'!D63)*'(ne pas modifier) BDD_REF'!$B$221)*'(ne pas modifier) BDD_REF'!$B$209</f>
        <v>4.2000000000000003E-2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8.4000000000000005E-2</v>
      </c>
    </row>
    <row r="66" spans="1:108" x14ac:dyDescent="0.3">
      <c r="B66" s="19" t="s">
        <v>330</v>
      </c>
      <c r="C66" s="39">
        <f>(C61+C62+C63)*'(ne pas modifier) BDD_REF'!$B$222*'(ne pas modifier) BDD_REF'!$B$210</f>
        <v>5.2799999999999993E-2</v>
      </c>
      <c r="D66" s="39">
        <f>(D61+D62+D63)*'(ne pas modifier) BDD_REF'!$B$222*'(ne pas modifier) BDD_REF'!$B$210</f>
        <v>5.2799999999999993E-2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">
      <c r="B67" s="7" t="s">
        <v>315</v>
      </c>
      <c r="C67" s="80">
        <v>15</v>
      </c>
      <c r="D67" s="80">
        <v>15</v>
      </c>
      <c r="E67" s="80"/>
      <c r="F67" s="80"/>
      <c r="G67" s="80"/>
      <c r="H67" s="80"/>
      <c r="I67" s="80"/>
      <c r="J67" s="80"/>
      <c r="K67" s="80"/>
      <c r="L67" s="80"/>
      <c r="M67" s="39">
        <f t="shared" si="3"/>
        <v>30</v>
      </c>
    </row>
    <row r="68" spans="1:108" x14ac:dyDescent="0.3">
      <c r="B68" s="7" t="s">
        <v>316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4.6020000000000005E-2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4.6020000000000005E-2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9.2040000000000011E-2</v>
      </c>
    </row>
    <row r="74" spans="1:108" x14ac:dyDescent="0.3">
      <c r="B74" s="7" t="s">
        <v>321</v>
      </c>
      <c r="C74" s="80">
        <v>150</v>
      </c>
      <c r="D74" s="80">
        <v>100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250</v>
      </c>
    </row>
    <row r="75" spans="1:108" x14ac:dyDescent="0.3">
      <c r="B75" s="3" t="s">
        <v>184</v>
      </c>
      <c r="C75" s="39">
        <f>(C74*'(ne pas modifier) BDD_REF'!$B$211)/1000</f>
        <v>8.5500000000000003E-3</v>
      </c>
      <c r="D75" s="39">
        <f>(D74*'(ne pas modifier) BDD_REF'!$B$211)/1000</f>
        <v>5.7000000000000002E-3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1.4250000000000001E-2</v>
      </c>
    </row>
    <row r="76" spans="1:108" s="16" customFormat="1" x14ac:dyDescent="0.3">
      <c r="A76" s="18"/>
      <c r="B76" s="19" t="s">
        <v>185</v>
      </c>
      <c r="C76" s="81">
        <f>C73+C75</f>
        <v>5.4570000000000007E-2</v>
      </c>
      <c r="D76" s="81">
        <f t="shared" ref="D76:L76" si="7">D73+D75</f>
        <v>5.1720000000000002E-2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0.10629000000000001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30</v>
      </c>
      <c r="D77" s="80">
        <v>30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60</v>
      </c>
    </row>
    <row r="78" spans="1:108" x14ac:dyDescent="0.3">
      <c r="B78" s="7" t="s">
        <v>323</v>
      </c>
      <c r="C78" s="80">
        <v>15</v>
      </c>
      <c r="D78" s="80">
        <v>15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30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5.4149999999999997E-2</v>
      </c>
      <c r="D79" s="39">
        <f>(D61*'(ne pas modifier) BDD_REF'!$B$212+'RECeff + REIamont (2)'!D77*'(ne pas modifier) BDD_REF'!$B$213+'RECeff + REIamont (2)'!D78*'(ne pas modifier) BDD_REF'!$B$214)/1000</f>
        <v>5.4149999999999997E-2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0.10829999999999999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5.4149999999999997E-2</v>
      </c>
      <c r="D86" s="81">
        <f t="shared" ref="D86:L86" si="8">D79+D80+D85</f>
        <v>5.4149999999999997E-2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0.10829999999999999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0.19816885714285717</v>
      </c>
      <c r="D87" s="20">
        <f>((D64+D65+D66)/1000*44/28*'(ne pas modifier) BDD_REF'!$B$232)+'RECeff + REIamont (2)'!D76+'RECeff + REIamont (2)'!D86</f>
        <v>0.19531885714285716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0.39348771428571433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>
        <v>20</v>
      </c>
      <c r="D89" s="80">
        <v>20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40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0.12</v>
      </c>
      <c r="D91" s="39">
        <f>D88*'(ne pas modifier) BDD_REF'!$B$207 + (D89+D90)*'(ne pas modifier) BDD_REF'!$B$208</f>
        <v>0.12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0.24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4.2000000000000003E-2</v>
      </c>
      <c r="D92" s="39">
        <f>((D88*'(ne pas modifier) BDD_REF'!$B$220)+('RECeff + REIamont (2)'!D89+'RECeff + REIamont (2)'!D90)*'(ne pas modifier) BDD_REF'!$B$221)*'(ne pas modifier) BDD_REF'!$B$209</f>
        <v>4.2000000000000003E-2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8.4000000000000005E-2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5.2799999999999993E-2</v>
      </c>
      <c r="D93" s="39">
        <f>(D88+D89+D90)*'(ne pas modifier) BDD_REF'!$B$222*'(ne pas modifier) BDD_REF'!$B$210</f>
        <v>5.2799999999999993E-2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0.10559999999999999</v>
      </c>
    </row>
    <row r="94" spans="1:108" x14ac:dyDescent="0.3">
      <c r="B94" s="7" t="s">
        <v>315</v>
      </c>
      <c r="C94" s="80">
        <v>15</v>
      </c>
      <c r="D94" s="80">
        <v>15</v>
      </c>
      <c r="E94" s="80"/>
      <c r="F94" s="80"/>
      <c r="G94" s="80"/>
      <c r="H94" s="80"/>
      <c r="I94" s="80"/>
      <c r="J94" s="80"/>
      <c r="K94" s="80"/>
      <c r="L94" s="80"/>
      <c r="M94" s="39">
        <f t="shared" si="6"/>
        <v>30</v>
      </c>
    </row>
    <row r="95" spans="1:108" x14ac:dyDescent="0.3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4.6020000000000005E-2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4.6020000000000005E-2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9.2040000000000011E-2</v>
      </c>
    </row>
    <row r="101" spans="1:108" x14ac:dyDescent="0.3">
      <c r="B101" s="7" t="s">
        <v>321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185</v>
      </c>
      <c r="C103" s="81">
        <f>C100+C102</f>
        <v>5.4570000000000007E-2</v>
      </c>
      <c r="D103" s="81">
        <f t="shared" ref="D103:L103" si="9">D100+D102</f>
        <v>5.4570000000000007E-2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0.10914000000000001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30</v>
      </c>
      <c r="D104" s="80">
        <v>30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60</v>
      </c>
    </row>
    <row r="105" spans="1:108" x14ac:dyDescent="0.3">
      <c r="B105" s="7" t="s">
        <v>323</v>
      </c>
      <c r="C105" s="80">
        <v>15</v>
      </c>
      <c r="D105" s="80">
        <v>15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30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5.4149999999999997E-2</v>
      </c>
      <c r="D106" s="39">
        <f>(D88*'(ne pas modifier) BDD_REF'!$B$212+'RECeff + REIamont (2)'!D104*'(ne pas modifier) BDD_REF'!$B$213+'RECeff + REIamont (2)'!D105*'(ne pas modifier) BDD_REF'!$B$214)/1000</f>
        <v>5.4149999999999997E-2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0.10829999999999999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5.4149999999999997E-2</v>
      </c>
      <c r="D113" s="81">
        <f t="shared" ref="D113:L113" si="11">D106+D107+D112</f>
        <v>5.4149999999999997E-2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0.10829999999999999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0.19816885714285717</v>
      </c>
      <c r="D114" s="20">
        <f>((D91+D92+D93)/1000*44/28*'(ne pas modifier) BDD_REF'!$B$232)+'RECeff + REIamont (2)'!D103+'RECeff + REIamont (2)'!D113</f>
        <v>0.19816885714285717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0.39633771428571435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>
        <v>20</v>
      </c>
      <c r="D116" s="80">
        <v>20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40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0.12</v>
      </c>
      <c r="D118" s="39">
        <f>D115*'(ne pas modifier) BDD_REF'!$B$207 + (D116+D117)*'(ne pas modifier) BDD_REF'!$B$208</f>
        <v>0.12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0.24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4.2000000000000003E-2</v>
      </c>
      <c r="D119" s="39">
        <f>((D115*'(ne pas modifier) BDD_REF'!$B$220)+('RECeff + REIamont (2)'!D116+'RECeff + REIamont (2)'!D117)*'(ne pas modifier) BDD_REF'!$B$221)*'(ne pas modifier) BDD_REF'!$B$209</f>
        <v>4.2000000000000003E-2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8.4000000000000005E-2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5.2799999999999993E-2</v>
      </c>
      <c r="D120" s="39">
        <f>(D115+D116+D117)*'(ne pas modifier) BDD_REF'!$B$222*'(ne pas modifier) BDD_REF'!$B$210</f>
        <v>5.2799999999999993E-2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0.10559999999999999</v>
      </c>
    </row>
    <row r="121" spans="1:108" x14ac:dyDescent="0.3">
      <c r="B121" s="7" t="s">
        <v>315</v>
      </c>
      <c r="C121" s="80">
        <v>15</v>
      </c>
      <c r="D121" s="80">
        <v>15</v>
      </c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30</v>
      </c>
    </row>
    <row r="122" spans="1:108" x14ac:dyDescent="0.3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4.6020000000000005E-2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4.6020000000000005E-2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9.2040000000000011E-2</v>
      </c>
    </row>
    <row r="128" spans="1:108" x14ac:dyDescent="0.3">
      <c r="B128" s="7" t="s">
        <v>321</v>
      </c>
      <c r="C128" s="80">
        <v>200</v>
      </c>
      <c r="D128" s="80">
        <v>200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400</v>
      </c>
    </row>
    <row r="129" spans="1:108" x14ac:dyDescent="0.3">
      <c r="B129" s="3" t="s">
        <v>184</v>
      </c>
      <c r="C129" s="39">
        <f>(C128*'(ne pas modifier) BDD_REF'!$B$211)/1000</f>
        <v>1.14E-2</v>
      </c>
      <c r="D129" s="39">
        <f>(D128*'(ne pas modifier) BDD_REF'!$B$211)/1000</f>
        <v>1.14E-2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2.2800000000000001E-2</v>
      </c>
    </row>
    <row r="130" spans="1:108" s="16" customFormat="1" x14ac:dyDescent="0.3">
      <c r="A130" s="18"/>
      <c r="B130" s="19" t="s">
        <v>185</v>
      </c>
      <c r="C130" s="81">
        <f>C127+C129</f>
        <v>5.7420000000000006E-2</v>
      </c>
      <c r="D130" s="81">
        <f t="shared" ref="D130:L130" si="12">D127+D129</f>
        <v>5.7420000000000006E-2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0.11484000000000001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30</v>
      </c>
      <c r="D131" s="80">
        <v>30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60</v>
      </c>
    </row>
    <row r="132" spans="1:108" x14ac:dyDescent="0.3">
      <c r="B132" s="7" t="s">
        <v>323</v>
      </c>
      <c r="C132" s="80">
        <v>15</v>
      </c>
      <c r="D132" s="80">
        <v>15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30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5.4149999999999997E-2</v>
      </c>
      <c r="D133" s="39">
        <f>(D115*'(ne pas modifier) BDD_REF'!$B$212+'RECeff + REIamont (2)'!D131*'(ne pas modifier) BDD_REF'!$B$213+'RECeff + REIamont (2)'!D132*'(ne pas modifier) BDD_REF'!$B$214)/1000</f>
        <v>5.4149999999999997E-2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0.10829999999999999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5.4149999999999997E-2</v>
      </c>
      <c r="D140" s="81">
        <f t="shared" ref="D140:L140" si="14">D133+D134+D139</f>
        <v>5.4149999999999997E-2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0.10829999999999999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0.20101885714285717</v>
      </c>
      <c r="D141" s="20">
        <f>((D118+D119+D120)/1000*44/28*'(ne pas modifier) BDD_REF'!$B$232)+'RECeff + REIamont (2)'!D130+'RECeff + REIamont (2)'!D140</f>
        <v>0.20101885714285717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0.40203771428571433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0.99369428571428586</v>
      </c>
      <c r="D142" s="71">
        <f t="shared" ref="D142:L142" si="15">D33+D60+D87+D114+D141</f>
        <v>0.98514428571428581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1.9788385714285717</v>
      </c>
    </row>
    <row r="143" spans="1:108" x14ac:dyDescent="0.3">
      <c r="B143" s="71" t="s">
        <v>222</v>
      </c>
      <c r="C143" s="71">
        <f>(C142-C5*5)</f>
        <v>-5.5068023628240486</v>
      </c>
      <c r="D143" s="71">
        <f t="shared" ref="D143:L143" si="16">(D142-D5*5)</f>
        <v>-5.5153523628240482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-12.940985552636514</v>
      </c>
      <c r="D144" s="21">
        <f>D143*Eligibilité_projet!C8</f>
        <v>-9.3760990168008824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-22.317084569437398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96.383571428571443</v>
      </c>
      <c r="D28" s="24">
        <f>((D25/D27)-D26)*Eligibilité_projet!C8*44/12</f>
        <v>69.724285714285728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166.10785714285717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0.6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1.2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7.5826666666666656</v>
      </c>
      <c r="D9" s="21">
        <f>((D6-D5)+('(ne pas modifier) BDD_REF'!$B$276*D7*D8))*Eligibilité_projet!C8*44/12</f>
        <v>5.4853333333333323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13.067999999999998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-22.317084569437398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166.10785714285717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13.067999999999998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201.49294171229457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-22.317084569437398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149.49707142857145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13.067999999999998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146.30856428571431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168.62564885515172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2023-03-21T09:48:35Z</dcterms:modified>
</cp:coreProperties>
</file>