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Cerno\8_EI Sanfourche Yannick Cerno\"/>
    </mc:Choice>
  </mc:AlternateContent>
  <xr:revisionPtr revIDLastSave="0" documentId="13_ncr:1_{F7C35BC3-983E-4DB1-B8E0-412694751090}" xr6:coauthVersionLast="47" xr6:coauthVersionMax="47" xr10:uidLastSave="{00000000-0000-0000-0000-000000000000}"/>
  <bookViews>
    <workbookView xWindow="-108" yWindow="-108" windowWidth="23256" windowHeight="12576" tabRatio="639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2" l="1"/>
  <c r="L8" i="2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D59" i="5" s="1"/>
  <c r="E52" i="5"/>
  <c r="F52" i="5"/>
  <c r="G52" i="5"/>
  <c r="H52" i="5"/>
  <c r="H59" i="5" s="1"/>
  <c r="I52" i="5"/>
  <c r="J52" i="5"/>
  <c r="K52" i="5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59" i="5" l="1"/>
  <c r="G59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G73" i="5"/>
  <c r="G76" i="5" s="1"/>
  <c r="G87" i="5" s="1"/>
  <c r="K73" i="5"/>
  <c r="K76" i="5" s="1"/>
  <c r="K87" i="5" s="1"/>
  <c r="G46" i="5"/>
  <c r="G49" i="5" s="1"/>
  <c r="G60" i="5" s="1"/>
  <c r="C46" i="5"/>
  <c r="C49" i="5" s="1"/>
  <c r="C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F73" i="5"/>
  <c r="F76" i="5" s="1"/>
  <c r="F87" i="5" s="1"/>
  <c r="J73" i="5"/>
  <c r="J76" i="5" s="1"/>
  <c r="J87" i="5" s="1"/>
  <c r="F46" i="5"/>
  <c r="F49" i="5" s="1"/>
  <c r="F60" i="5" s="1"/>
  <c r="J46" i="5"/>
  <c r="J49" i="5" s="1"/>
  <c r="J60" i="5" s="1"/>
  <c r="D127" i="5"/>
  <c r="D130" i="5" s="1"/>
  <c r="D141" i="5" s="1"/>
  <c r="H127" i="5"/>
  <c r="H130" i="5" s="1"/>
  <c r="H141" i="5" s="1"/>
  <c r="L127" i="5"/>
  <c r="L130" i="5" s="1"/>
  <c r="L141" i="5" s="1"/>
  <c r="C127" i="5"/>
  <c r="C130" i="5" s="1"/>
  <c r="C141" i="5" s="1"/>
  <c r="E100" i="5"/>
  <c r="E103" i="5" s="1"/>
  <c r="E114" i="5" s="1"/>
  <c r="I100" i="5"/>
  <c r="I103" i="5" s="1"/>
  <c r="I114" i="5" s="1"/>
  <c r="K46" i="5"/>
  <c r="K49" i="5" s="1"/>
  <c r="K60" i="5" s="1"/>
  <c r="G19" i="5"/>
  <c r="G22" i="5" s="1"/>
  <c r="G33" i="5" s="1"/>
  <c r="K19" i="5"/>
  <c r="K22" i="5" s="1"/>
  <c r="K33" i="5" s="1"/>
  <c r="C19" i="5"/>
  <c r="C22" i="5" s="1"/>
  <c r="D19" i="5"/>
  <c r="D22" i="5" s="1"/>
  <c r="D33" i="5" s="1"/>
  <c r="H19" i="5"/>
  <c r="H22" i="5" s="1"/>
  <c r="H33" i="5" s="1"/>
  <c r="L19" i="5"/>
  <c r="L22" i="5" s="1"/>
  <c r="L33" i="5" s="1"/>
  <c r="E19" i="5"/>
  <c r="E22" i="5" s="1"/>
  <c r="E33" i="5" s="1"/>
  <c r="I19" i="5"/>
  <c r="I22" i="5" s="1"/>
  <c r="I33" i="5" s="1"/>
  <c r="F19" i="5"/>
  <c r="F22" i="5" s="1"/>
  <c r="F33" i="5" s="1"/>
  <c r="J19" i="5"/>
  <c r="J22" i="5" s="1"/>
  <c r="J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<sst xmlns="http://schemas.openxmlformats.org/spreadsheetml/2006/main" count="885" uniqueCount="347">
  <si>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</si>
  <si>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</si>
  <si>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</si>
  <si>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</si>
  <si>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</si>
  <si>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</si>
  <si>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</si>
  <si>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</si>
  <si>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</si>
  <si>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</si>
  <si>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</si>
  <si>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</si>
  <si>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</si>
  <si>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</si>
  <si>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</si>
  <si>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</si>
  <si>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</si>
  <si>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</si>
  <si>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</si>
  <si>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</si>
  <si>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</si>
  <si>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</si>
  <si>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</si>
  <si>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</si>
  <si>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</si>
  <si>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</si>
  <si>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</si>
  <si>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</si>
  <si>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</si>
  <si>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</si>
  <si>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</si>
  <si>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</si>
  <si>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</si>
  <si>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</si>
  <si>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</si>
  <si>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</si>
  <si>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</si>
  <si>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</si>
  <si>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</si>
  <si>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</si>
  <si>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</si>
  <si>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</si>
  <si>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</si>
  <si>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</si>
  <si>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</si>
  <si>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</si>
  <si>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</si>
  <si>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</si>
  <si>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</si>
  <si>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</si>
  <si>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</si>
  <si>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</si>
  <si>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</si>
  <si>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</si>
  <si>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</si>
  <si>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</si>
  <si>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</si>
  <si>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</si>
  <si>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</si>
  <si>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</si>
  <si>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</si>
  <si>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</si>
  <si>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</si>
  <si>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</si>
  <si>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</si>
  <si>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</si>
  <si>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</si>
  <si>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</si>
  <si>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</si>
  <si>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</si>
  <si>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</si>
  <si>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</si>
  <si>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</si>
  <si>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</si>
  <si>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</si>
  <si>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</si>
  <si>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</si>
  <si>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</si>
  <si>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</si>
  <si>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</si>
  <si>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</si>
  <si>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</si>
  <si>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</si>
  <si>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</si>
  <si>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</si>
  <si>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</si>
  <si>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</si>
  <si>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</si>
  <si>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</si>
  <si>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</si>
  <si>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</si>
  <si>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</si>
  <si>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</si>
  <si>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</si>
  <si>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</si>
  <si>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</si>
  <si>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</si>
  <si>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</si>
  <si>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</si>
  <si>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</si>
  <si>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</si>
  <si>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</si>
  <si>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</si>
  <si>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</si>
  <si>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</si>
  <si>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</si>
  <si>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</si>
  <si>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</si>
  <si>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</si>
  <si>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</si>
  <si>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</si>
  <si>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</si>
  <si>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</si>
  <si>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</si>
  <si>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</si>
  <si>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</si>
  <si>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</si>
  <si>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</si>
  <si>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</si>
  <si>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</si>
  <si>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</si>
  <si>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</si>
  <si>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</si>
  <si>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</si>
  <si>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</si>
  <si>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</si>
  <si>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</si>
  <si>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</si>
  <si>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</si>
  <si>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</si>
  <si>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</si>
  <si>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</si>
  <si>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</si>
  <si>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</si>
  <si>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</si>
  <si>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</si>
  <si>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</si>
  <si>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</si>
  <si>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</si>
  <si>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</si>
  <si>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</si>
  <si>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</si>
  <si>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</si>
  <si>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</si>
  <si>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</si>
  <si>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</si>
  <si>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</si>
  <si>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</si>
  <si>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</si>
  <si>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</si>
  <si>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</si>
  <si>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</si>
  <si>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</si>
  <si>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</si>
  <si>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</si>
  <si>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</si>
  <si>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</si>
  <si>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</si>
  <si>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</si>
  <si>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</si>
  <si>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</si>
  <si>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</si>
  <si>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</si>
  <si>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</si>
  <si>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</si>
  <si>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</si>
  <si>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</si>
  <si>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</si>
  <si>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</si>
  <si>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</si>
  <si>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</si>
  <si>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</si>
  <si>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</si>
  <si>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</si>
  <si>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</si>
  <si>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</si>
  <si>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</si>
  <si>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</si>
  <si>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</si>
  <si>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</si>
  <si>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</si>
  <si>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</si>
  <si>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</si>
  <si>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</si>
  <si>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</si>
  <si>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</si>
  <si>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</si>
  <si>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</si>
  <si>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</si>
  <si>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</si>
  <si>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</si>
  <si>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</si>
  <si>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</si>
  <si>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</si>
  <si>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</si>
  <si>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</si>
  <si>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</si>
  <si>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</si>
  <si>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</si>
  <si>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</si>
  <si>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</si>
  <si>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</si>
  <si>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</si>
  <si>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</si>
  <si>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</si>
  <si>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</si>
  <si>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</si>
  <si>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</si>
  <si>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</si>
  <si>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</si>
  <si>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</si>
  <si>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</si>
  <si>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</si>
  <si>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</si>
  <si>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</si>
  <si>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</si>
  <si>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</si>
  <si>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</si>
  <si>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</si>
  <si>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</si>
  <si>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</si>
  <si>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</si>
  <si>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</si>
  <si>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</si>
  <si>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</si>
  <si>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</si>
  <si>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</si>
  <si>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</si>
  <si>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</si>
  <si>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</si>
  <si>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</si>
  <si>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</si>
  <si>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</si>
  <si>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</si>
  <si>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</si>
  <si>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</si>
  <si>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</si>
  <si>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</si>
  <si>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</si>
  <si>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</si>
  <si>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</si>
  <si>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</si>
  <si>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</si>
  <si>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</si>
  <si>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</si>
  <si>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</si>
  <si>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</si>
  <si>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</si>
  <si>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</si>
  <si>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</si>
  <si>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</si>
  <si>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</si>
  <si>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</si>
  <si>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</si>
  <si>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</si>
  <si>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</si>
  <si>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</si>
  <si>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</si>
  <si>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</si>
  <si>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</si>
  <si>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</si>
  <si>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</si>
  <si>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</si>
  <si>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</si>
  <si>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</si>
  <si>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</si>
  <si>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</si>
  <si>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</si>
  <si>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</si>
  <si>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</si>
  <si>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</si>
  <si>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</si>
  <si>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</si>
  <si>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</si>
  <si>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</si>
  <si>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</si>
  <si>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</si>
  <si>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</si>
  <si>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</si>
  <si>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</si>
  <si>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</si>
  <si>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</si>
  <si>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</si>
  <si>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</si>
  <si>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</si>
  <si>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</si>
  <si>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</si>
  <si>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</si>
  <si>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</si>
  <si>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</si>
  <si>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</si>
  <si>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</si>
  <si>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</si>
  <si>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</si>
  <si>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</si>
  <si>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</si>
  <si>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</si>
  <si>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</si>
  <si>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</si>
  <si>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</si>
  <si>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</si>
  <si>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</si>
  <si>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</si>
  <si>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</si>
  <si>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</si>
  <si>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</si>
  <si>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</si>
  <si>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</si>
  <si>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</si>
  <si>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</si>
  <si>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</si>
  <si>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</si>
  <si>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</si>
  <si>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</si>
  <si>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</si>
  <si>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</si>
  <si>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</si>
  <si>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</si>
  <si>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</si>
  <si>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</si>
  <si>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</si>
  <si>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</si>
  <si>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</si>
  <si>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</si>
  <si>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</si>
  <si>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</si>
  <si>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</si>
  <si>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</si>
  <si>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</si>
  <si>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</si>
  <si>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</si>
  <si>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</si>
  <si>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</si>
  <si>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</si>
  <si>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</si>
  <si>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</si>
  <si>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</si>
  <si>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</si>
  <si>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</si>
  <si>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</si>
  <si>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</si>
  <si>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</si>
  <si>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</si>
  <si>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</si>
  <si>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</si>
  <si>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</si>
  <si>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Daglan 24250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</si>
</sst>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3" zoomScale="70" zoomScaleNormal="70" workbookViewId="0">
      <selection activeCell="B20" sqref="B20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/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0.55000000000000004</v>
      </c>
      <c r="C8" s="25"/>
      <c r="D8" s="25"/>
      <c r="E8" s="25"/>
      <c r="F8" s="25"/>
      <c r="G8" s="25"/>
      <c r="H8" s="25"/>
      <c r="I8" s="25"/>
      <c r="J8" s="25"/>
      <c r="K8" s="25"/>
      <c r="L8" s="88">
        <f>SUM(B8:K8)</f>
        <v>0.55000000000000004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45</v>
      </c>
      <c r="C9" s="1"/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38</v>
      </c>
      <c r="C11" s="1"/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100</v>
      </c>
      <c r="C12" s="1"/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/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/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1</v>
      </c>
      <c r="C15" s="28"/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/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83</v>
      </c>
      <c r="C17" s="1"/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108</v>
      </c>
      <c r="C18" s="1"/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78</v>
      </c>
      <c r="C19" s="1"/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(19.04+16.25+16.25)/3</f>
        <v>17.18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v>19.02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Noyer - Plein vent</v>
      </c>
      <c r="C26" s="10" t="str">
        <f t="shared" si="0"/>
        <v xml:space="preserve"> - 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50</v>
      </c>
      <c r="C27" s="11" t="str">
        <f>IF(C12="","",VLOOKUP(C26,'(ne pas modifier) BDD_REF'!$C$21:$D$42,2,FALSE))</f>
        <v/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/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t="43.2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 xml:space="preserve"> -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t="57.6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 xml:space="preserve"> - -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9.6800000000000015</v>
      </c>
      <c r="C36" s="44">
        <f>RECant_sol!D9</f>
        <v>0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9.6800000000000015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22.557857142857149</v>
      </c>
      <c r="C37" s="45">
        <f>RECant_biom!D28</f>
        <v>0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22.557857142857149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32.237857142857152</v>
      </c>
      <c r="C38" s="45">
        <f t="shared" si="3"/>
        <v>0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32.237857142857152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/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/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2.2314397451220667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2.2314397451220667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-6.1364592990856837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0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-6.1364592990856837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12" zoomScale="80" zoomScaleNormal="80" workbookViewId="0">
      <selection activeCell="D149" sqref="D149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2.2314397451220667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0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2.2314397451220667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/>
      <c r="D7" s="80"/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0</v>
      </c>
    </row>
    <row r="8" spans="1:15" x14ac:dyDescent="0.3">
      <c r="B8" s="7" t="s">
        <v>317</v>
      </c>
      <c r="C8" s="80">
        <v>20</v>
      </c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20</v>
      </c>
    </row>
    <row r="9" spans="1:15" x14ac:dyDescent="0.3">
      <c r="B9" s="7" t="s">
        <v>318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3">
      <c r="B10" s="19" t="s">
        <v>332</v>
      </c>
      <c r="C10" s="39">
        <f>C7*'(ne pas modifier) BDD_REF'!$B$206 + (C8+C9)*'(ne pas modifier) BDD_REF'!$B$207</f>
        <v>0.12</v>
      </c>
      <c r="D10" s="39">
        <f>D7*'(ne pas modifier) BDD_REF'!$B$206 + (D8+D9)*'(ne pas modifier) BDD_REF'!$B$207</f>
        <v>0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0.12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4.2000000000000003E-2</v>
      </c>
      <c r="D11" s="39">
        <f>((D7*'(ne pas modifier) BDD_REF'!$B$219)+('RECeff + REIamont (2)'!D8+'RECeff + REIamont (2)'!D9)*'(ne pas modifier) BDD_REF'!$B$220)*'(ne pas modifier) BDD_REF'!$B$208</f>
        <v>0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4.2000000000000003E-2</v>
      </c>
    </row>
    <row r="12" spans="1:15" x14ac:dyDescent="0.3">
      <c r="B12" s="19" t="s">
        <v>334</v>
      </c>
      <c r="C12" s="39">
        <f>(C7+C8+C9)*'(ne pas modifier) BDD_REF'!$B$221*'(ne pas modifier) BDD_REF'!$B$209</f>
        <v>5.2799999999999993E-2</v>
      </c>
      <c r="D12" s="39">
        <f>(D7+D8+D9)*'(ne pas modifier) BDD_REF'!$B$221*'(ne pas modifier) BDD_REF'!$B$209</f>
        <v>0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5.2799999999999993E-2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50</v>
      </c>
      <c r="D14" s="80"/>
      <c r="E14" s="80"/>
      <c r="F14" s="80"/>
      <c r="G14" s="80"/>
      <c r="H14" s="80"/>
      <c r="I14" s="80"/>
      <c r="J14" s="80"/>
      <c r="K14" s="80"/>
      <c r="L14" s="80"/>
      <c r="M14" s="39">
        <f t="shared" si="0"/>
        <v>50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0.15354999999999999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0.15354999999999999</v>
      </c>
    </row>
    <row r="20" spans="1:108" x14ac:dyDescent="0.3">
      <c r="B20" s="7" t="s">
        <v>325</v>
      </c>
      <c r="C20" s="80">
        <v>100</v>
      </c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100</v>
      </c>
    </row>
    <row r="21" spans="1:108" x14ac:dyDescent="0.3">
      <c r="B21" s="3" t="s">
        <v>185</v>
      </c>
      <c r="C21" s="39">
        <f>(C20*'(ne pas modifier) BDD_REF'!$B$210)/1000</f>
        <v>5.7000000000000002E-3</v>
      </c>
      <c r="D21" s="39">
        <f>(D20*'(ne pas modifier) BDD_REF'!$B$210)/1000</f>
        <v>0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5.7000000000000002E-3</v>
      </c>
    </row>
    <row r="22" spans="1:108" s="16" customFormat="1" x14ac:dyDescent="0.3">
      <c r="A22" s="18"/>
      <c r="B22" s="19" t="s">
        <v>186</v>
      </c>
      <c r="C22" s="81">
        <f>C19+C21</f>
        <v>0.15925</v>
      </c>
      <c r="D22" s="81">
        <f t="shared" ref="D22:L22" si="1">D19+D21</f>
        <v>0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0.15925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20</v>
      </c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20</v>
      </c>
    </row>
    <row r="24" spans="1:108" x14ac:dyDescent="0.3">
      <c r="B24" s="7" t="s">
        <v>327</v>
      </c>
      <c r="C24" s="80">
        <v>20</v>
      </c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20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4.3200000000000002E-2</v>
      </c>
      <c r="D25" s="39">
        <f>(D7*'(ne pas modifier) BDD_REF'!$B$211+'RECeff + REIamont (2)'!D23*'(ne pas modifier) BDD_REF'!$B$212+'RECeff + REIamont (2)'!D24*'(ne pas modifier) BDD_REF'!$B$213)/1000</f>
        <v>0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4.3200000000000002E-2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3">
      <c r="B28" s="7" t="s">
        <v>329</v>
      </c>
      <c r="C28" s="80">
        <v>0.5</v>
      </c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0.5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4.4925E-3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4.4925E-3</v>
      </c>
    </row>
    <row r="32" spans="1:108" s="16" customFormat="1" x14ac:dyDescent="0.3">
      <c r="A32" s="18"/>
      <c r="B32" s="19" t="s">
        <v>187</v>
      </c>
      <c r="C32" s="81">
        <f>C25+C26+C31</f>
        <v>4.7692499999999999E-2</v>
      </c>
      <c r="D32" s="81">
        <f t="shared" ref="D32:L32" si="2">D25+D26+D31</f>
        <v>0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4.7692499999999999E-2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0.29639135714285714</v>
      </c>
      <c r="D33" s="20">
        <f>((D10+D11+D12)/1000*44/28*'(ne pas modifier) BDD_REF'!$B$231)+'RECeff + REIamont (2)'!D22+'RECeff + REIamont (2)'!D32</f>
        <v>0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0.29639135714285714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39">
        <f t="shared" si="0"/>
        <v>0</v>
      </c>
    </row>
    <row r="35" spans="1:108" x14ac:dyDescent="0.3">
      <c r="B35" s="7" t="s">
        <v>317</v>
      </c>
      <c r="C35" s="80">
        <v>20</v>
      </c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20</v>
      </c>
    </row>
    <row r="36" spans="1:108" x14ac:dyDescent="0.3">
      <c r="B36" s="7" t="s">
        <v>318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0.12</v>
      </c>
      <c r="D37" s="39">
        <f>D34*'(ne pas modifier) BDD_REF'!$B$206 + (D35+D36)*'(ne pas modifier) BDD_REF'!$B$207</f>
        <v>0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0.12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4.2000000000000003E-2</v>
      </c>
      <c r="D38" s="39">
        <f>((D34*'(ne pas modifier) BDD_REF'!$B$219)+('RECeff + REIamont (2)'!D35+'RECeff + REIamont (2)'!D36)*'(ne pas modifier) BDD_REF'!$B$220)*'(ne pas modifier) BDD_REF'!$B$208</f>
        <v>0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4.2000000000000003E-2</v>
      </c>
    </row>
    <row r="39" spans="1:108" x14ac:dyDescent="0.3">
      <c r="B39" s="19" t="s">
        <v>334</v>
      </c>
      <c r="C39" s="39">
        <f>(C34+C35+C36)*'(ne pas modifier) BDD_REF'!$B$221*'(ne pas modifier) BDD_REF'!$B$209</f>
        <v>5.2799999999999993E-2</v>
      </c>
      <c r="D39" s="39">
        <f>(D34+D35+D36)*'(ne pas modifier) BDD_REF'!$B$221*'(ne pas modifier) BDD_REF'!$B$209</f>
        <v>0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5.2799999999999993E-2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50</v>
      </c>
      <c r="D41" s="80"/>
      <c r="E41" s="80"/>
      <c r="F41" s="80"/>
      <c r="G41" s="80"/>
      <c r="H41" s="80"/>
      <c r="I41" s="80"/>
      <c r="J41" s="80"/>
      <c r="K41" s="80"/>
      <c r="L41" s="80"/>
      <c r="M41" s="39">
        <f t="shared" si="3"/>
        <v>50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0.15354999999999999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0.15354999999999999</v>
      </c>
    </row>
    <row r="47" spans="1:108" x14ac:dyDescent="0.3">
      <c r="B47" s="7" t="s">
        <v>325</v>
      </c>
      <c r="C47" s="80">
        <v>100</v>
      </c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100</v>
      </c>
    </row>
    <row r="48" spans="1:108" x14ac:dyDescent="0.3">
      <c r="B48" s="3" t="s">
        <v>185</v>
      </c>
      <c r="C48" s="39">
        <f>(C47*'(ne pas modifier) BDD_REF'!$B$210)/1000</f>
        <v>5.7000000000000002E-3</v>
      </c>
      <c r="D48" s="39">
        <f>(D47*'(ne pas modifier) BDD_REF'!$B$210)/1000</f>
        <v>0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5.7000000000000002E-3</v>
      </c>
    </row>
    <row r="49" spans="1:108" s="16" customFormat="1" x14ac:dyDescent="0.3">
      <c r="A49" s="18"/>
      <c r="B49" s="19" t="s">
        <v>186</v>
      </c>
      <c r="C49" s="81">
        <f>C46+C48</f>
        <v>0.15925</v>
      </c>
      <c r="D49" s="81">
        <f t="shared" ref="D49:L49" si="4">D46+D48</f>
        <v>0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0.15925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20</v>
      </c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20</v>
      </c>
    </row>
    <row r="51" spans="1:108" x14ac:dyDescent="0.3">
      <c r="B51" s="7" t="s">
        <v>327</v>
      </c>
      <c r="C51" s="80">
        <v>20</v>
      </c>
      <c r="D51" s="80"/>
      <c r="E51" s="80"/>
      <c r="F51" s="80"/>
      <c r="G51" s="80"/>
      <c r="H51" s="80"/>
      <c r="I51" s="80"/>
      <c r="J51" s="80"/>
      <c r="K51" s="80"/>
      <c r="L51" s="80"/>
      <c r="M51" s="39">
        <f t="shared" si="3"/>
        <v>20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4.3200000000000002E-2</v>
      </c>
      <c r="D52" s="39">
        <f>(D34*'(ne pas modifier) BDD_REF'!$B$211+'RECeff + REIamont (2)'!D50*'(ne pas modifier) BDD_REF'!$B$212+'RECeff + REIamont (2)'!D51*'(ne pas modifier) BDD_REF'!$B$213)/1000</f>
        <v>0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4.3200000000000002E-2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3">
      <c r="B55" s="7" t="s">
        <v>329</v>
      </c>
      <c r="C55" s="80">
        <v>0.5</v>
      </c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0.5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4.4925E-3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4.4925E-3</v>
      </c>
    </row>
    <row r="59" spans="1:108" s="16" customFormat="1" x14ac:dyDescent="0.3">
      <c r="A59" s="18"/>
      <c r="B59" s="19" t="s">
        <v>187</v>
      </c>
      <c r="C59" s="81">
        <f>C52+C53+C58</f>
        <v>4.7692499999999999E-2</v>
      </c>
      <c r="D59" s="81">
        <f t="shared" ref="D59:L59" si="5">D52+D53+D58</f>
        <v>0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4.7692499999999999E-2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0.29639135714285714</v>
      </c>
      <c r="D60" s="20">
        <f>((D37+D38+D39)/1000*44/28*'(ne pas modifier) BDD_REF'!$B$231)+'RECeff + REIamont (2)'!D49+'RECeff + REIamont (2)'!D59</f>
        <v>0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0.29639135714285714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39">
        <f t="shared" si="3"/>
        <v>0</v>
      </c>
    </row>
    <row r="62" spans="1:108" x14ac:dyDescent="0.3">
      <c r="B62" s="7" t="s">
        <v>317</v>
      </c>
      <c r="C62" s="80">
        <v>40</v>
      </c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40</v>
      </c>
    </row>
    <row r="63" spans="1:108" x14ac:dyDescent="0.3">
      <c r="B63" s="7" t="s">
        <v>318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3">
      <c r="B64" s="19" t="s">
        <v>332</v>
      </c>
      <c r="C64" s="39">
        <f>C61*'(ne pas modifier) BDD_REF'!$B$206 + (C62+C63)*'(ne pas modifier) BDD_REF'!$B$207</f>
        <v>0.24</v>
      </c>
      <c r="D64" s="39">
        <f>D61*'(ne pas modifier) BDD_REF'!$B$206 + (D62+D63)*'(ne pas modifier) BDD_REF'!$B$207</f>
        <v>0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0.24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8.4000000000000005E-2</v>
      </c>
      <c r="D65" s="39">
        <f>((D61*'(ne pas modifier) BDD_REF'!$B$219)+('RECeff + REIamont (2)'!D62+'RECeff + REIamont (2)'!D63)*'(ne pas modifier) BDD_REF'!$B$220)*'(ne pas modifier) BDD_REF'!$B$208</f>
        <v>0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8.4000000000000005E-2</v>
      </c>
    </row>
    <row r="66" spans="1:108" x14ac:dyDescent="0.3">
      <c r="B66" s="19" t="s">
        <v>334</v>
      </c>
      <c r="C66" s="39">
        <f>(C61+C62+C63)*'(ne pas modifier) BDD_REF'!$B$221*'(ne pas modifier) BDD_REF'!$B$209</f>
        <v>0.10559999999999999</v>
      </c>
      <c r="D66" s="39">
        <f>(D61+D62+D63)*'(ne pas modifier) BDD_REF'!$B$221*'(ne pas modifier) BDD_REF'!$B$209</f>
        <v>0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0.10559999999999999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70</v>
      </c>
      <c r="D68" s="80"/>
      <c r="E68" s="80"/>
      <c r="F68" s="80"/>
      <c r="G68" s="80"/>
      <c r="H68" s="80"/>
      <c r="I68" s="80"/>
      <c r="J68" s="80"/>
      <c r="K68" s="80"/>
      <c r="L68" s="80"/>
      <c r="M68" s="39">
        <f t="shared" si="3"/>
        <v>70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0.21496999999999997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0.21496999999999997</v>
      </c>
    </row>
    <row r="74" spans="1:108" x14ac:dyDescent="0.3">
      <c r="B74" s="7" t="s">
        <v>325</v>
      </c>
      <c r="C74" s="80">
        <v>150</v>
      </c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150</v>
      </c>
    </row>
    <row r="75" spans="1:108" x14ac:dyDescent="0.3">
      <c r="B75" s="3" t="s">
        <v>185</v>
      </c>
      <c r="C75" s="39">
        <f>(C74*'(ne pas modifier) BDD_REF'!$B$210)/1000</f>
        <v>8.5500000000000003E-3</v>
      </c>
      <c r="D75" s="39">
        <f>(D74*'(ne pas modifier) BDD_REF'!$B$210)/1000</f>
        <v>0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8.5500000000000003E-3</v>
      </c>
    </row>
    <row r="76" spans="1:108" s="16" customFormat="1" x14ac:dyDescent="0.3">
      <c r="A76" s="18"/>
      <c r="B76" s="19" t="s">
        <v>186</v>
      </c>
      <c r="C76" s="81">
        <f>C73+C75</f>
        <v>0.22351999999999997</v>
      </c>
      <c r="D76" s="81">
        <f t="shared" ref="D76:L76" si="7">D73+D75</f>
        <v>0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0.22351999999999997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40</v>
      </c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40</v>
      </c>
    </row>
    <row r="78" spans="1:108" x14ac:dyDescent="0.3">
      <c r="B78" s="7" t="s">
        <v>327</v>
      </c>
      <c r="C78" s="80">
        <v>40</v>
      </c>
      <c r="D78" s="80"/>
      <c r="E78" s="80"/>
      <c r="F78" s="80"/>
      <c r="G78" s="80"/>
      <c r="H78" s="80"/>
      <c r="I78" s="80"/>
      <c r="J78" s="80"/>
      <c r="K78" s="80"/>
      <c r="L78" s="80"/>
      <c r="M78" s="39">
        <f t="shared" si="6"/>
        <v>40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8.6400000000000005E-2</v>
      </c>
      <c r="D79" s="39">
        <f>(D61*'(ne pas modifier) BDD_REF'!$B$211+'RECeff + REIamont (2)'!D77*'(ne pas modifier) BDD_REF'!$B$212+'RECeff + REIamont (2)'!D78*'(ne pas modifier) BDD_REF'!$B$213)/1000</f>
        <v>0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8.6400000000000005E-2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39">
        <f t="shared" si="6"/>
        <v>0</v>
      </c>
    </row>
    <row r="82" spans="1:108" x14ac:dyDescent="0.3">
      <c r="B82" s="7" t="s">
        <v>329</v>
      </c>
      <c r="C82" s="80">
        <v>0.5</v>
      </c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0.5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4.4925E-3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4.4925E-3</v>
      </c>
    </row>
    <row r="86" spans="1:108" s="16" customFormat="1" x14ac:dyDescent="0.3">
      <c r="A86" s="18"/>
      <c r="B86" s="19" t="s">
        <v>187</v>
      </c>
      <c r="C86" s="81">
        <f>C79+C80+C85</f>
        <v>9.0892500000000001E-2</v>
      </c>
      <c r="D86" s="81">
        <f t="shared" ref="D86:L86" si="8">D79+D80+D85</f>
        <v>0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9.0892500000000001E-2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0.49331021428571425</v>
      </c>
      <c r="D87" s="20">
        <f>((D64+D65+D66)/1000*44/28*'(ne pas modifier) BDD_REF'!$B$231)+'RECeff + REIamont (2)'!D76+'RECeff + REIamont (2)'!D86</f>
        <v>0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0.49331021428571425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39">
        <f t="shared" si="6"/>
        <v>0</v>
      </c>
    </row>
    <row r="89" spans="1:108" x14ac:dyDescent="0.3">
      <c r="B89" s="7" t="s">
        <v>317</v>
      </c>
      <c r="C89" s="80">
        <v>40</v>
      </c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40</v>
      </c>
    </row>
    <row r="90" spans="1:108" x14ac:dyDescent="0.3">
      <c r="B90" s="7" t="s">
        <v>318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3">
      <c r="B91" s="19" t="s">
        <v>332</v>
      </c>
      <c r="C91" s="39">
        <f>C88*'(ne pas modifier) BDD_REF'!$B$206 + (C89+C90)*'(ne pas modifier) BDD_REF'!$B$207</f>
        <v>0.24</v>
      </c>
      <c r="D91" s="39">
        <f>D88*'(ne pas modifier) BDD_REF'!$B$206 + (D89+D90)*'(ne pas modifier) BDD_REF'!$B$207</f>
        <v>0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0.24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8.4000000000000005E-2</v>
      </c>
      <c r="D92" s="39">
        <f>((D88*'(ne pas modifier) BDD_REF'!$B$219)+('RECeff + REIamont (2)'!D89+'RECeff + REIamont (2)'!D90)*'(ne pas modifier) BDD_REF'!$B$220)*'(ne pas modifier) BDD_REF'!$B$208</f>
        <v>0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8.4000000000000005E-2</v>
      </c>
    </row>
    <row r="93" spans="1:108" x14ac:dyDescent="0.3">
      <c r="B93" s="19" t="s">
        <v>334</v>
      </c>
      <c r="C93" s="39">
        <f>(C88+C89+C90)*'(ne pas modifier) BDD_REF'!$B$221*'(ne pas modifier) BDD_REF'!$B$209</f>
        <v>0.10559999999999999</v>
      </c>
      <c r="D93" s="39">
        <f>(D88+D89+D90)*'(ne pas modifier) BDD_REF'!$B$221*'(ne pas modifier) BDD_REF'!$B$209</f>
        <v>0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0.10559999999999999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100</v>
      </c>
      <c r="D95" s="80"/>
      <c r="E95" s="80"/>
      <c r="F95" s="80"/>
      <c r="G95" s="80"/>
      <c r="H95" s="80"/>
      <c r="I95" s="80"/>
      <c r="J95" s="80"/>
      <c r="K95" s="80"/>
      <c r="L95" s="80"/>
      <c r="M95" s="39">
        <f t="shared" si="6"/>
        <v>100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0.30709999999999998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0.30709999999999998</v>
      </c>
    </row>
    <row r="101" spans="1:108" x14ac:dyDescent="0.3">
      <c r="B101" s="7" t="s">
        <v>325</v>
      </c>
      <c r="C101" s="80">
        <v>300</v>
      </c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300</v>
      </c>
    </row>
    <row r="102" spans="1:108" x14ac:dyDescent="0.3">
      <c r="B102" s="3" t="s">
        <v>185</v>
      </c>
      <c r="C102" s="39">
        <f>(C101*'(ne pas modifier) BDD_REF'!$B$210)/1000</f>
        <v>1.7100000000000001E-2</v>
      </c>
      <c r="D102" s="39">
        <f>(D101*'(ne pas modifier) BDD_REF'!$B$210)/1000</f>
        <v>0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1.7100000000000001E-2</v>
      </c>
    </row>
    <row r="103" spans="1:108" s="16" customFormat="1" x14ac:dyDescent="0.3">
      <c r="A103" s="18"/>
      <c r="B103" s="19" t="s">
        <v>186</v>
      </c>
      <c r="C103" s="81">
        <f>C100+C102</f>
        <v>0.32419999999999999</v>
      </c>
      <c r="D103" s="81">
        <f t="shared" ref="D103:L103" si="9">D100+D102</f>
        <v>0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0.32419999999999999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40</v>
      </c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40</v>
      </c>
    </row>
    <row r="105" spans="1:108" x14ac:dyDescent="0.3">
      <c r="B105" s="7" t="s">
        <v>327</v>
      </c>
      <c r="C105" s="80">
        <v>40</v>
      </c>
      <c r="D105" s="80"/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40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8.6400000000000005E-2</v>
      </c>
      <c r="D106" s="39">
        <f>(D88*'(ne pas modifier) BDD_REF'!$B$211+'RECeff + REIamont (2)'!D104*'(ne pas modifier) BDD_REF'!$B$212+'RECeff + REIamont (2)'!D105*'(ne pas modifier) BDD_REF'!$B$213)/1000</f>
        <v>0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8.6400000000000005E-2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0.5</v>
      </c>
      <c r="D108" s="80"/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0.5</v>
      </c>
    </row>
    <row r="109" spans="1:108" x14ac:dyDescent="0.3">
      <c r="B109" s="7" t="s">
        <v>329</v>
      </c>
      <c r="C109" s="80">
        <v>0.5</v>
      </c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0.5</v>
      </c>
    </row>
    <row r="110" spans="1:108" x14ac:dyDescent="0.3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7.4970000000000002E-3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7.4970000000000002E-3</v>
      </c>
    </row>
    <row r="113" spans="1:108" s="16" customFormat="1" x14ac:dyDescent="0.3">
      <c r="A113" s="18"/>
      <c r="B113" s="19" t="s">
        <v>187</v>
      </c>
      <c r="C113" s="81">
        <f>C106+C107+C112</f>
        <v>9.3897000000000008E-2</v>
      </c>
      <c r="D113" s="81">
        <f t="shared" ref="D113:L113" si="11">D106+D107+D112</f>
        <v>0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9.3897000000000008E-2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0.59699471428571427</v>
      </c>
      <c r="D114" s="20">
        <f>((D91+D92+D93)/1000*44/28*'(ne pas modifier) BDD_REF'!$B$231)+'RECeff + REIamont (2)'!D103+'RECeff + REIamont (2)'!D113</f>
        <v>0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0.59699471428571427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0</v>
      </c>
    </row>
    <row r="116" spans="1:108" x14ac:dyDescent="0.3">
      <c r="B116" s="7" t="s">
        <v>317</v>
      </c>
      <c r="C116" s="80">
        <v>50</v>
      </c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50</v>
      </c>
    </row>
    <row r="117" spans="1:108" x14ac:dyDescent="0.3">
      <c r="B117" s="7" t="s">
        <v>318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0.3</v>
      </c>
      <c r="D118" s="39">
        <f>D115*'(ne pas modifier) BDD_REF'!$B$206 + (D116+D117)*'(ne pas modifier) BDD_REF'!$B$207</f>
        <v>0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0.3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0.105</v>
      </c>
      <c r="D119" s="39">
        <f>((D115*'(ne pas modifier) BDD_REF'!$B$219)+('RECeff + REIamont (2)'!D116+'RECeff + REIamont (2)'!D117)*'(ne pas modifier) BDD_REF'!$B$220)*'(ne pas modifier) BDD_REF'!$B$208</f>
        <v>0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0.105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0.13200000000000001</v>
      </c>
      <c r="D120" s="39">
        <f>(D115+D116+D117)*'(ne pas modifier) BDD_REF'!$B$221*'(ne pas modifier) BDD_REF'!$B$209</f>
        <v>0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0.13200000000000001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100</v>
      </c>
      <c r="D122" s="80"/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100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0.30709999999999998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0.30709999999999998</v>
      </c>
    </row>
    <row r="128" spans="1:108" x14ac:dyDescent="0.3">
      <c r="B128" s="7" t="s">
        <v>325</v>
      </c>
      <c r="C128" s="80">
        <v>300</v>
      </c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300</v>
      </c>
    </row>
    <row r="129" spans="1:108" x14ac:dyDescent="0.3">
      <c r="B129" s="3" t="s">
        <v>185</v>
      </c>
      <c r="C129" s="39">
        <f>(C128*'(ne pas modifier) BDD_REF'!$B$210)/1000</f>
        <v>1.7100000000000001E-2</v>
      </c>
      <c r="D129" s="39">
        <f>(D128*'(ne pas modifier) BDD_REF'!$B$210)/1000</f>
        <v>0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1.7100000000000001E-2</v>
      </c>
    </row>
    <row r="130" spans="1:108" s="16" customFormat="1" x14ac:dyDescent="0.3">
      <c r="A130" s="18"/>
      <c r="B130" s="19" t="s">
        <v>186</v>
      </c>
      <c r="C130" s="81">
        <f>C127+C129</f>
        <v>0.32419999999999999</v>
      </c>
      <c r="D130" s="81">
        <f t="shared" ref="D130:L130" si="12">D127+D129</f>
        <v>0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0.32419999999999999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50</v>
      </c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50</v>
      </c>
    </row>
    <row r="132" spans="1:108" x14ac:dyDescent="0.3">
      <c r="B132" s="7" t="s">
        <v>327</v>
      </c>
      <c r="C132" s="80">
        <v>50</v>
      </c>
      <c r="D132" s="80"/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50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0.108</v>
      </c>
      <c r="D133" s="39">
        <f>(D115*'(ne pas modifier) BDD_REF'!$B$211+'RECeff + REIamont (2)'!D131*'(ne pas modifier) BDD_REF'!$B$212+'RECeff + REIamont (2)'!D132*'(ne pas modifier) BDD_REF'!$B$213)/1000</f>
        <v>0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0.108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0.5</v>
      </c>
      <c r="D135" s="80"/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0.5</v>
      </c>
    </row>
    <row r="136" spans="1:108" x14ac:dyDescent="0.3">
      <c r="B136" s="7" t="s">
        <v>329</v>
      </c>
      <c r="C136" s="80">
        <v>0.5</v>
      </c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0.5</v>
      </c>
    </row>
    <row r="137" spans="1:108" x14ac:dyDescent="0.3">
      <c r="B137" s="7" t="s">
        <v>330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7.4970000000000002E-3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7.4970000000000002E-3</v>
      </c>
    </row>
    <row r="140" spans="1:108" s="16" customFormat="1" x14ac:dyDescent="0.3">
      <c r="A140" s="18"/>
      <c r="B140" s="19" t="s">
        <v>187</v>
      </c>
      <c r="C140" s="81">
        <f>C133+C134+C139</f>
        <v>0.115497</v>
      </c>
      <c r="D140" s="81">
        <f t="shared" ref="D140:L140" si="14">D133+D134+D139</f>
        <v>0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0.115497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0.66331914285714277</v>
      </c>
      <c r="D141" s="20">
        <f>((D118+D119+D120)/1000*44/28*'(ne pas modifier) BDD_REF'!$B$231)+'RECeff + REIamont (2)'!D130+'RECeff + REIamont (2)'!D140</f>
        <v>0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0.66331914285714277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2.3464067857142856</v>
      </c>
      <c r="D142" s="71">
        <f t="shared" ref="D142:L142" si="15">D33+D60+D87+D114+D141</f>
        <v>0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2.3464067857142856</v>
      </c>
    </row>
    <row r="143" spans="1:108" x14ac:dyDescent="0.3">
      <c r="B143" s="71" t="s">
        <v>223</v>
      </c>
      <c r="C143" s="71">
        <f>(C142-C5*5)</f>
        <v>-8.810791939896049</v>
      </c>
      <c r="D143" s="71">
        <f t="shared" ref="D143:L143" si="16">(D142-D5*5)</f>
        <v>0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-4.8459355669428277</v>
      </c>
      <c r="D144" s="21">
        <f>D143*Eligibilité_projet!C8</f>
        <v>0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-4.8459355669428277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0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2.7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0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4.2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0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5.6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0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7.1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0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7.4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0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8.6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0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9.8000000000000007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0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11.1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0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12.3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0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13.5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0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13.9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0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14.3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0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14.7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0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15.1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0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15.6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0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15.6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0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15.7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0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15.8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0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15.9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0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16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0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234.9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30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22.557857142857149</v>
      </c>
      <c r="D28" s="24">
        <f>((D25/D27)-D26)*Eligibilité_projet!C8*44/12</f>
        <v>0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22.557857142857149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0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52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0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47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1</v>
      </c>
      <c r="D7" s="22">
        <f>Eligibilité_projet!C15</f>
        <v>0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20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9.6800000000000015</v>
      </c>
      <c r="D9" s="21">
        <f>((D6-D5)+('(ne pas modifier) BDD_REF'!$B$275*D7*D8))*Eligibilité_projet!C8*44/12</f>
        <v>0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9.6800000000000015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-4.8459355669428277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22.557857142857149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9.6800000000000015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37.08379270979998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-4.8459355669428277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20.302071428571434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9.6800000000000015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31.829799852657121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2023-04-24T08:32:00Z</dcterms:modified>
</cp:coreProperties>
</file>