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EBE9B1DB-ADD5-48E7-A2AB-C4CAADCF1474}" xr6:coauthVersionLast="47" xr6:coauthVersionMax="47" xr10:uidLastSave="{00000000-0000-0000-0000-000000000000}"/>
  <bookViews>
    <workbookView xWindow="-120" yWindow="-163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D71" i="1" s="1"/>
  <c r="B70" i="1"/>
  <c r="B69" i="1"/>
  <c r="B68" i="1"/>
  <c r="B67" i="1"/>
  <c r="B66" i="1"/>
  <c r="B65" i="1"/>
  <c r="B64" i="1"/>
  <c r="B63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<sst xmlns="http://schemas.openxmlformats.org/spreadsheetml/2006/main" count="1171" uniqueCount="324">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</sst>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70" zoomScaleNormal="70" workbookViewId="0">
      <selection activeCell="C5" sqref="C5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9" t="s">
        <v>231</v>
      </c>
      <c r="B5" s="269"/>
      <c r="C5" s="24">
        <v>15.64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0.65400000000000003</v>
      </c>
      <c r="D9" s="33">
        <f t="shared" ref="D9:D18" si="0">C9*$C$5</f>
        <v>10.228560000000002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138</v>
      </c>
      <c r="C10" s="32">
        <v>0.315</v>
      </c>
      <c r="D10" s="33">
        <f t="shared" si="0"/>
        <v>4.9266000000000005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0.96900000000000008</v>
      </c>
      <c r="D19" s="38">
        <f>SUM(D9:D18)</f>
        <v>15.155160000000002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12</v>
      </c>
      <c r="B62" s="60">
        <v>46.2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3.85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16</v>
      </c>
      <c r="B63" s="60">
        <f>107.5-D62</f>
        <v>107.5</v>
      </c>
      <c r="C63" s="60">
        <v>2</v>
      </c>
      <c r="D63" s="257">
        <v>25</v>
      </c>
      <c r="E63" s="51"/>
      <c r="F63" s="51"/>
      <c r="G63" s="51">
        <v>0.5</v>
      </c>
      <c r="H63" s="51">
        <v>0.5</v>
      </c>
      <c r="I63" s="49">
        <f>IF(A63&lt;&gt;0,(B63-(B62-D62))/(A63-A62),"")</f>
        <v>15.324999999999999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f>176.3-SUM(D62:D63)</f>
        <v>151.30000000000001</v>
      </c>
      <c r="C64" s="60">
        <v>3</v>
      </c>
      <c r="D64" s="60">
        <v>33.700000000000003</v>
      </c>
      <c r="E64" s="51">
        <v>0.2</v>
      </c>
      <c r="F64" s="51"/>
      <c r="G64" s="51">
        <v>0.6</v>
      </c>
      <c r="H64" s="51">
        <v>0.2</v>
      </c>
      <c r="I64" s="49">
        <f>IF(A64&lt;&gt;0,(B64-(B63-D63))/(A64-A63),"")</f>
        <v>17.200000000000003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24</v>
      </c>
      <c r="B65" s="60">
        <f>255.9-SUM(D62:D64)</f>
        <v>197.2</v>
      </c>
      <c r="C65" s="60">
        <v>4</v>
      </c>
      <c r="D65" s="60">
        <v>42.9</v>
      </c>
      <c r="E65" s="51">
        <v>0.3</v>
      </c>
      <c r="F65" s="51"/>
      <c r="G65" s="51">
        <v>0.5</v>
      </c>
      <c r="H65" s="51">
        <v>0.2</v>
      </c>
      <c r="I65" s="49">
        <f>IF(A65&lt;&gt;0,(B65-(B64-D64))/(A65-A64),"")</f>
        <v>19.899999999999995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28</v>
      </c>
      <c r="B66" s="60">
        <f>335.4-SUM(D62:D65)</f>
        <v>233.79999999999998</v>
      </c>
      <c r="C66" s="60">
        <v>5</v>
      </c>
      <c r="D66" s="60">
        <v>41.4</v>
      </c>
      <c r="E66" s="51">
        <v>0.5</v>
      </c>
      <c r="F66" s="51"/>
      <c r="G66" s="51">
        <v>0.4</v>
      </c>
      <c r="H66" s="51">
        <v>0.1</v>
      </c>
      <c r="I66" s="49">
        <f t="shared" ref="I66:I81" si="2">IF(A66&lt;&gt;0,(B66-(B65-D65))/(A66-A65),"")</f>
        <v>19.875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34</v>
      </c>
      <c r="B67" s="60">
        <f>447.6-SUM(D62:D66)</f>
        <v>304.60000000000002</v>
      </c>
      <c r="C67" s="60">
        <v>6</v>
      </c>
      <c r="D67" s="60">
        <v>59.9</v>
      </c>
      <c r="E67" s="51">
        <v>0.7</v>
      </c>
      <c r="F67" s="51"/>
      <c r="G67" s="51">
        <v>0.2</v>
      </c>
      <c r="H67" s="51">
        <v>0.1</v>
      </c>
      <c r="I67" s="49">
        <f t="shared" si="2"/>
        <v>18.700000000000006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f>536.7-SUM(D62:D67)</f>
        <v>333.80000000000007</v>
      </c>
      <c r="C68" s="60">
        <v>7</v>
      </c>
      <c r="D68" s="60">
        <v>34.1</v>
      </c>
      <c r="E68" s="51"/>
      <c r="F68" s="51"/>
      <c r="G68" s="51"/>
      <c r="H68" s="51"/>
      <c r="I68" s="49">
        <f t="shared" si="2"/>
        <v>14.850000000000009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46</v>
      </c>
      <c r="B69" s="50">
        <f>603-SUM(D62:D68)</f>
        <v>366</v>
      </c>
      <c r="C69" s="50">
        <v>8</v>
      </c>
      <c r="D69" s="50">
        <v>21.3</v>
      </c>
      <c r="E69" s="51"/>
      <c r="F69" s="51"/>
      <c r="G69" s="51"/>
      <c r="H69" s="51"/>
      <c r="I69" s="49">
        <f t="shared" si="2"/>
        <v>11.049999999999992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54</v>
      </c>
      <c r="B70" s="50">
        <f>661.4-SUM(D62:D69)</f>
        <v>403.09999999999997</v>
      </c>
      <c r="C70" s="50">
        <v>9</v>
      </c>
      <c r="D70" s="50">
        <v>17.399999999999999</v>
      </c>
      <c r="E70" s="51"/>
      <c r="F70" s="51"/>
      <c r="G70" s="51"/>
      <c r="H70" s="51"/>
      <c r="I70" s="49">
        <f t="shared" si="2"/>
        <v>7.2999999999999972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62</v>
      </c>
      <c r="B71" s="50">
        <f>685.7-SUM(D62:D70)</f>
        <v>410.00000000000006</v>
      </c>
      <c r="C71" s="50">
        <v>10</v>
      </c>
      <c r="D71" s="50">
        <f>B71</f>
        <v>410.00000000000006</v>
      </c>
      <c r="E71" s="51"/>
      <c r="F71" s="51"/>
      <c r="G71" s="51"/>
      <c r="H71" s="51"/>
      <c r="I71" s="49">
        <f t="shared" si="2"/>
        <v>3.0375000000000085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1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256.24716991029322</v>
      </c>
      <c r="T3" s="59">
        <f>IF('Données projet'!E9&gt;30,$R$33-$H$33,LOOKUP('Données projet'!$E$9,$A$3:$A$203,R3:R203)-LOOKUP('Données projet'!$E$9,$A$3:$A$203,$H$3:$H$203))</f>
        <v>277.12386407996132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256.24716991029322</v>
      </c>
      <c r="AO3" s="59">
        <f>IF('Données projet'!E10&gt;30,$AM$33-$H$33,LOOKUP('Données projet'!$E$10,$A$3:$A$203,AM3:AM203)-LOOKUP('Données projet'!$E$10,$A$3:$A$203,$H$3:$H$203))</f>
        <v>277.12386407996132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256.24716991029322</v>
      </c>
      <c r="T4" s="59">
        <f>$T$3</f>
        <v>277.12386407996132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3.85</v>
      </c>
      <c r="AI4" s="13">
        <f>IF('Données projet'!$A$62&gt;35,AI3+AH4-AQ3,IF(A4&lt;'Données projet'!$A$62,$AF$205^A4,IF(A4='Données projet'!$A$62,'Données projet'!$B$62,AI3+AH4-AQ3)))</f>
        <v>1.3763223570336161</v>
      </c>
      <c r="AJ4" s="13">
        <f>AI4*VLOOKUP('Données projet'!$B$10,Paramètres!$A$1:$I$89,3,0)*VLOOKUP('Données projet'!$B$10,Paramètres!$A$1:$I$89,5,0)</f>
        <v>0.82304076950610239</v>
      </c>
      <c r="AK4" s="13">
        <f>EXP(-1.0587+0.8836*LN(AJ4)+0.284)</f>
        <v>0.38798806692284393</v>
      </c>
      <c r="AL4" s="20">
        <f t="shared" ref="AL4:AL67" si="4">(AJ4+AK4)*0.475*44/12</f>
        <v>2.1092085567804149</v>
      </c>
      <c r="AM4" s="59">
        <f t="shared" ref="AM4:AM67" si="5">AL4+(AD4+AE4)*44/12</f>
        <v>259.99809744566926</v>
      </c>
      <c r="AN4" s="59">
        <f ca="1">AVERAGE(OFFSET($AM$3,0,0,'Données projet'!$E$10+1,1))-AVERAGE(OFFSET($H$3,0,0,'Données projet'!$E$10+1,1))</f>
        <v>256.24716991029322</v>
      </c>
      <c r="AO4" s="59">
        <f>$AO$3</f>
        <v>277.12386407996132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256.24716991029322</v>
      </c>
      <c r="T5" s="59">
        <f t="shared" ref="T5:T68" si="34">$T$3</f>
        <v>277.12386407996132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3.85</v>
      </c>
      <c r="AI5" s="13">
        <f>IF('Données projet'!$A$62&gt;35,AI4+AH5-AQ4,IF(A5&lt;'Données projet'!$A$62,$AF$205^A5,IF(A5='Données projet'!$A$62,'Données projet'!$B$62,AI4+AH5-AQ4)))</f>
        <v>1.8942632304705684</v>
      </c>
      <c r="AJ5" s="13">
        <f>AI5*VLOOKUP('Données projet'!$B$10,Paramètres!$A$1:$I$89,3,0)*VLOOKUP('Données projet'!$B$10,Paramètres!$A$1:$I$89,5,0)</f>
        <v>1.1327694118214</v>
      </c>
      <c r="AK5" s="13">
        <f t="shared" ref="AK5:AK68" si="35">EXP(-1.0587+0.8836*LN(AJ5)+0.284)</f>
        <v>0.51450725843982192</v>
      </c>
      <c r="AL5" s="20">
        <f t="shared" si="4"/>
        <v>2.8690068673716276</v>
      </c>
      <c r="AM5" s="59">
        <f t="shared" si="5"/>
        <v>261.98011797848278</v>
      </c>
      <c r="AN5" s="59">
        <f ca="1">AVERAGE(OFFSET($AM$3,0,0,'Données projet'!$E$10+1,1))-AVERAGE(OFFSET($H$3,0,0,'Données projet'!$E$10+1,1))</f>
        <v>256.24716991029322</v>
      </c>
      <c r="AO5" s="59">
        <f t="shared" ref="AO5:AO68" si="36">$AO$3</f>
        <v>277.12386407996132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256.24716991029322</v>
      </c>
      <c r="T6" s="59">
        <f t="shared" si="34"/>
        <v>277.12386407996132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3.85</v>
      </c>
      <c r="AI6" s="13">
        <f>IF('Données projet'!$A$62&gt;35,AI5+AH6-AQ5,IF(A6&lt;'Données projet'!$A$62,$AF$205^A6,IF(A6='Données projet'!$A$62,'Données projet'!$B$62,AI5+AH6-AQ5)))</f>
        <v>2.6071168342033646</v>
      </c>
      <c r="AJ6" s="13">
        <f>AI6*VLOOKUP('Données projet'!$B$10,Paramètres!$A$1:$I$89,3,0)*VLOOKUP('Données projet'!$B$10,Paramètres!$A$1:$I$89,5,0)</f>
        <v>1.5590558668536121</v>
      </c>
      <c r="AK6" s="13">
        <f t="shared" si="35"/>
        <v>0.68228314619764829</v>
      </c>
      <c r="AL6" s="20">
        <f t="shared" si="4"/>
        <v>3.9036654477309445</v>
      </c>
      <c r="AM6" s="59">
        <f t="shared" si="5"/>
        <v>264.23699878106424</v>
      </c>
      <c r="AN6" s="59">
        <f ca="1">AVERAGE(OFFSET($AM$3,0,0,'Données projet'!$E$10+1,1))-AVERAGE(OFFSET($H$3,0,0,'Données projet'!$E$10+1,1))</f>
        <v>256.24716991029322</v>
      </c>
      <c r="AO6" s="59">
        <f t="shared" si="36"/>
        <v>277.12386407996132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256.24716991029322</v>
      </c>
      <c r="T7" s="59">
        <f t="shared" si="34"/>
        <v>277.12386407996132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3.85</v>
      </c>
      <c r="AI7" s="13">
        <f>IF('Données projet'!$A$62&gt;35,AI6+AH7-AQ6,IF(A7&lt;'Données projet'!$A$62,$AF$205^A7,IF(A7='Données projet'!$A$62,'Données projet'!$B$62,AI6+AH7-AQ6)))</f>
        <v>3.5882331863127939</v>
      </c>
      <c r="AJ7" s="13">
        <f>AI7*VLOOKUP('Données projet'!$B$10,Paramètres!$A$1:$I$89,3,0)*VLOOKUP('Données projet'!$B$10,Paramètres!$A$1:$I$89,5,0)</f>
        <v>2.1457634454150507</v>
      </c>
      <c r="AK7" s="13">
        <f t="shared" si="35"/>
        <v>0.90476914358207983</v>
      </c>
      <c r="AL7" s="20">
        <f t="shared" si="4"/>
        <v>5.3130109258366689</v>
      </c>
      <c r="AM7" s="59">
        <f t="shared" si="5"/>
        <v>266.86856648139224</v>
      </c>
      <c r="AN7" s="59">
        <f ca="1">AVERAGE(OFFSET($AM$3,0,0,'Données projet'!$E$10+1,1))-AVERAGE(OFFSET($H$3,0,0,'Données projet'!$E$10+1,1))</f>
        <v>256.24716991029322</v>
      </c>
      <c r="AO7" s="59">
        <f t="shared" si="36"/>
        <v>277.12386407996132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256.24716991029322</v>
      </c>
      <c r="T8" s="59">
        <f t="shared" si="34"/>
        <v>277.12386407996132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3.85</v>
      </c>
      <c r="AI8" s="13">
        <f>IF('Données projet'!$A$62&gt;35,AI7+AH8-AQ7,IF(A8&lt;'Données projet'!$A$62,$AF$205^A8,IF(A8='Données projet'!$A$62,'Données projet'!$B$62,AI7+AH8-AQ7)))</f>
        <v>4.938565556572267</v>
      </c>
      <c r="AJ8" s="13">
        <f>AI8*VLOOKUP('Données projet'!$B$10,Paramètres!$A$1:$I$89,3,0)*VLOOKUP('Données projet'!$B$10,Paramètres!$A$1:$I$89,5,0)</f>
        <v>2.9532622028302162</v>
      </c>
      <c r="AK8" s="13">
        <f t="shared" si="35"/>
        <v>1.1998056931939969</v>
      </c>
      <c r="AL8" s="20">
        <f t="shared" si="4"/>
        <v>7.2332599189088382</v>
      </c>
      <c r="AM8" s="59">
        <f t="shared" si="5"/>
        <v>270.01103769668663</v>
      </c>
      <c r="AN8" s="59">
        <f ca="1">AVERAGE(OFFSET($AM$3,0,0,'Données projet'!$E$10+1,1))-AVERAGE(OFFSET($H$3,0,0,'Données projet'!$E$10+1,1))</f>
        <v>256.24716991029322</v>
      </c>
      <c r="AO8" s="59">
        <f t="shared" si="36"/>
        <v>277.12386407996132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256.24716991029322</v>
      </c>
      <c r="T9" s="59">
        <f t="shared" si="34"/>
        <v>277.12386407996132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3.85</v>
      </c>
      <c r="AI9" s="13">
        <f>IF('Données projet'!$A$62&gt;35,AI8+AH9-AQ8,IF(A9&lt;'Données projet'!$A$62,$AF$205^A9,IF(A9='Données projet'!$A$62,'Données projet'!$B$62,AI8+AH9-AQ8)))</f>
        <v>6.7970581871865736</v>
      </c>
      <c r="AJ9" s="13">
        <f>AI9*VLOOKUP('Données projet'!$B$10,Paramètres!$A$1:$I$89,3,0)*VLOOKUP('Données projet'!$B$10,Paramètres!$A$1:$I$89,5,0)</f>
        <v>4.0646407959375717</v>
      </c>
      <c r="AK9" s="13">
        <f t="shared" si="35"/>
        <v>1.5910508350466677</v>
      </c>
      <c r="AL9" s="20">
        <f t="shared" si="4"/>
        <v>9.8503295906308832</v>
      </c>
      <c r="AM9" s="59">
        <f t="shared" si="5"/>
        <v>273.85032959063091</v>
      </c>
      <c r="AN9" s="59">
        <f ca="1">AVERAGE(OFFSET($AM$3,0,0,'Données projet'!$E$10+1,1))-AVERAGE(OFFSET($H$3,0,0,'Données projet'!$E$10+1,1))</f>
        <v>256.24716991029322</v>
      </c>
      <c r="AO9" s="59">
        <f t="shared" si="36"/>
        <v>277.12386407996132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256.24716991029322</v>
      </c>
      <c r="T10" s="59">
        <f t="shared" si="34"/>
        <v>277.12386407996132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3.85</v>
      </c>
      <c r="AI10" s="13">
        <f>IF('Données projet'!$A$62&gt;35,AI9+AH10-AQ9,IF(A10&lt;'Données projet'!$A$62,$AF$205^A10,IF(A10='Données projet'!$A$62,'Données projet'!$B$62,AI9+AH10-AQ9)))</f>
        <v>9.3549431450832632</v>
      </c>
      <c r="AJ10" s="13">
        <f>AI10*VLOOKUP('Données projet'!$B$10,Paramètres!$A$1:$I$89,3,0)*VLOOKUP('Données projet'!$B$10,Paramètres!$A$1:$I$89,5,0)</f>
        <v>5.5942560007597919</v>
      </c>
      <c r="AK10" s="13">
        <f t="shared" si="35"/>
        <v>2.1098772693466379</v>
      </c>
      <c r="AL10" s="20">
        <f t="shared" si="4"/>
        <v>13.418032112102033</v>
      </c>
      <c r="AM10" s="59">
        <f t="shared" si="5"/>
        <v>278.64025433432425</v>
      </c>
      <c r="AN10" s="59">
        <f ca="1">AVERAGE(OFFSET($AM$3,0,0,'Données projet'!$E$10+1,1))-AVERAGE(OFFSET($H$3,0,0,'Données projet'!$E$10+1,1))</f>
        <v>256.24716991029322</v>
      </c>
      <c r="AO10" s="59">
        <f t="shared" si="36"/>
        <v>277.12386407996132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256.24716991029322</v>
      </c>
      <c r="T11" s="59">
        <f t="shared" si="34"/>
        <v>277.12386407996132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3.85</v>
      </c>
      <c r="AI11" s="13">
        <f>IF('Données projet'!$A$62&gt;35,AI10+AH11-AQ10,IF(A11&lt;'Données projet'!$A$62,$AF$205^A11,IF(A11='Données projet'!$A$62,'Données projet'!$B$62,AI10+AH11-AQ10)))</f>
        <v>12.875417399356465</v>
      </c>
      <c r="AJ11" s="13">
        <f>AI11*VLOOKUP('Données projet'!$B$10,Paramètres!$A$1:$I$89,3,0)*VLOOKUP('Données projet'!$B$10,Paramètres!$A$1:$I$89,5,0)</f>
        <v>7.6994996048151672</v>
      </c>
      <c r="AK11" s="13">
        <f t="shared" si="35"/>
        <v>2.7978880332727099</v>
      </c>
      <c r="AL11" s="20">
        <f t="shared" si="4"/>
        <v>18.282950136336385</v>
      </c>
      <c r="AM11" s="59">
        <f t="shared" si="5"/>
        <v>284.72739458078087</v>
      </c>
      <c r="AN11" s="59">
        <f ca="1">AVERAGE(OFFSET($AM$3,0,0,'Données projet'!$E$10+1,1))-AVERAGE(OFFSET($H$3,0,0,'Données projet'!$E$10+1,1))</f>
        <v>256.24716991029322</v>
      </c>
      <c r="AO11" s="59">
        <f t="shared" si="36"/>
        <v>277.12386407996132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256.24716991029322</v>
      </c>
      <c r="T12" s="59">
        <f t="shared" si="34"/>
        <v>277.12386407996132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3.85</v>
      </c>
      <c r="AI12" s="13">
        <f>IF('Données projet'!$A$62&gt;35,AI11+AH12-AQ11,IF(A12&lt;'Données projet'!$A$62,$AF$205^A12,IF(A12='Données projet'!$A$62,'Données projet'!$B$62,AI11+AH12-AQ11)))</f>
        <v>17.720724822873922</v>
      </c>
      <c r="AJ12" s="13">
        <f>AI12*VLOOKUP('Données projet'!$B$10,Paramètres!$A$1:$I$89,3,0)*VLOOKUP('Données projet'!$B$10,Paramètres!$A$1:$I$89,5,0)</f>
        <v>10.596993444078608</v>
      </c>
      <c r="AK12" s="13">
        <f t="shared" si="35"/>
        <v>3.7102525158512041</v>
      </c>
      <c r="AL12" s="20">
        <f t="shared" si="4"/>
        <v>24.918453380211091</v>
      </c>
      <c r="AM12" s="59">
        <f t="shared" si="5"/>
        <v>292.58512004687776</v>
      </c>
      <c r="AN12" s="59">
        <f ca="1">AVERAGE(OFFSET($AM$3,0,0,'Données projet'!$E$10+1,1))-AVERAGE(OFFSET($H$3,0,0,'Données projet'!$E$10+1,1))</f>
        <v>256.24716991029322</v>
      </c>
      <c r="AO12" s="59">
        <f t="shared" si="36"/>
        <v>277.12386407996132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256.24716991029322</v>
      </c>
      <c r="T13" s="59">
        <f t="shared" si="34"/>
        <v>277.12386407996132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3.85</v>
      </c>
      <c r="AI13" s="13">
        <f>IF('Données projet'!$A$62&gt;35,AI12+AH13-AQ12,IF(A13&lt;'Données projet'!$A$62,$AF$205^A13,IF(A13='Données projet'!$A$62,'Données projet'!$B$62,AI12+AH13-AQ12)))</f>
        <v>24.389429756561942</v>
      </c>
      <c r="AJ13" s="13">
        <f>AI13*VLOOKUP('Données projet'!$B$10,Paramètres!$A$1:$I$89,3,0)*VLOOKUP('Données projet'!$B$10,Paramètres!$A$1:$I$89,5,0)</f>
        <v>14.584878994424042</v>
      </c>
      <c r="AK13" s="13">
        <f t="shared" si="35"/>
        <v>4.9201303153214564</v>
      </c>
      <c r="AL13" s="20">
        <f t="shared" si="4"/>
        <v>33.971224547806742</v>
      </c>
      <c r="AM13" s="59">
        <f t="shared" si="5"/>
        <v>302.8601134366956</v>
      </c>
      <c r="AN13" s="59">
        <f ca="1">AVERAGE(OFFSET($AM$3,0,0,'Données projet'!$E$10+1,1))-AVERAGE(OFFSET($H$3,0,0,'Données projet'!$E$10+1,1))</f>
        <v>256.24716991029322</v>
      </c>
      <c r="AO13" s="59">
        <f t="shared" si="36"/>
        <v>277.12386407996132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256.24716991029322</v>
      </c>
      <c r="T14" s="59">
        <f t="shared" si="34"/>
        <v>277.12386407996132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3.85</v>
      </c>
      <c r="AI14" s="13">
        <f>IF('Données projet'!$A$62&gt;35,AI13+AH14-AQ13,IF(A14&lt;'Données projet'!$A$62,$AF$205^A14,IF(A14='Données projet'!$A$62,'Données projet'!$B$62,AI13+AH14-AQ13)))</f>
        <v>33.567717449257145</v>
      </c>
      <c r="AJ14" s="13">
        <f>AI14*VLOOKUP('Données projet'!$B$10,Paramètres!$A$1:$I$89,3,0)*VLOOKUP('Données projet'!$B$10,Paramètres!$A$1:$I$89,5,0)</f>
        <v>20.073495034655775</v>
      </c>
      <c r="AK14" s="13">
        <f t="shared" si="35"/>
        <v>6.5245376740055958</v>
      </c>
      <c r="AL14" s="20">
        <f t="shared" si="4"/>
        <v>46.324906967585214</v>
      </c>
      <c r="AM14" s="59">
        <f t="shared" si="5"/>
        <v>316.43601807869635</v>
      </c>
      <c r="AN14" s="59">
        <f ca="1">AVERAGE(OFFSET($AM$3,0,0,'Données projet'!$E$10+1,1))-AVERAGE(OFFSET($H$3,0,0,'Données projet'!$E$10+1,1))</f>
        <v>256.24716991029322</v>
      </c>
      <c r="AO14" s="59">
        <f t="shared" si="36"/>
        <v>277.12386407996132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256.24716991029322</v>
      </c>
      <c r="T15" s="59">
        <f t="shared" si="34"/>
        <v>277.12386407996132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46.2</v>
      </c>
      <c r="AG15" s="12">
        <f>VLOOKUP(A15,'Données projet'!$A$61:$I$81,9,0)</f>
        <v>3.85</v>
      </c>
      <c r="AH15" s="12">
        <f t="array" ref="AH15">INDEX(AG:AG,MIN(IF(ISNUMBER(AG15:AG211),ROW(AG15:AG211),"")))</f>
        <v>3.85</v>
      </c>
      <c r="AI15" s="13">
        <f>IF('Données projet'!$A$62&gt;35,AI14+AH15-AQ14,IF(A15&lt;'Données projet'!$A$62,$AF$205^A15,IF(A15='Données projet'!$A$62,'Données projet'!$B$62,AI14+AH15-AQ14)))</f>
        <v>46.2</v>
      </c>
      <c r="AJ15" s="13">
        <f>AI15*VLOOKUP('Données projet'!$B$10,Paramètres!$A$1:$I$89,3,0)*VLOOKUP('Données projet'!$B$10,Paramètres!$A$1:$I$89,5,0)</f>
        <v>27.627600000000005</v>
      </c>
      <c r="AK15" s="13">
        <f t="shared" si="35"/>
        <v>8.6521269013861506</v>
      </c>
      <c r="AL15" s="20">
        <f t="shared" si="4"/>
        <v>63.187191019914216</v>
      </c>
      <c r="AM15" s="59">
        <f t="shared" si="5"/>
        <v>334.52052435324754</v>
      </c>
      <c r="AN15" s="59">
        <f ca="1">AVERAGE(OFFSET($AM$3,0,0,'Données projet'!$E$10+1,1))-AVERAGE(OFFSET($H$3,0,0,'Données projet'!$E$10+1,1))</f>
        <v>256.24716991029322</v>
      </c>
      <c r="AO15" s="59">
        <f t="shared" si="36"/>
        <v>277.12386407996132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256.24716991029322</v>
      </c>
      <c r="T16" s="59">
        <f t="shared" si="34"/>
        <v>277.12386407996132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15.324999999999999</v>
      </c>
      <c r="AI16" s="13">
        <f>IF('Données projet'!$A$62&gt;35,AI15+AH16-AQ15,IF(A16&lt;'Données projet'!$A$62,$AF$205^A16,IF(A16='Données projet'!$A$62,'Données projet'!$B$62,AI15+AH16-AQ15)))</f>
        <v>61.525000000000006</v>
      </c>
      <c r="AJ16" s="13">
        <f>AI16*VLOOKUP('Données projet'!$B$10,Paramètres!$A$1:$I$89,3,0)*VLOOKUP('Données projet'!$B$10,Paramètres!$A$1:$I$89,5,0)</f>
        <v>36.791950000000007</v>
      </c>
      <c r="AK16" s="13">
        <f t="shared" si="35"/>
        <v>11.144260225190576</v>
      </c>
      <c r="AL16" s="20">
        <f t="shared" si="4"/>
        <v>83.488899475540265</v>
      </c>
      <c r="AM16" s="59">
        <f t="shared" si="5"/>
        <v>356.04445503109582</v>
      </c>
      <c r="AN16" s="59">
        <f ca="1">AVERAGE(OFFSET($AM$3,0,0,'Données projet'!$E$10+1,1))-AVERAGE(OFFSET($H$3,0,0,'Données projet'!$E$10+1,1))</f>
        <v>256.24716991029322</v>
      </c>
      <c r="AO16" s="59">
        <f t="shared" si="36"/>
        <v>277.12386407996132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256.24716991029322</v>
      </c>
      <c r="T17" s="59">
        <f t="shared" si="34"/>
        <v>277.12386407996132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15.324999999999999</v>
      </c>
      <c r="AI17" s="13">
        <f>IF('Données projet'!$A$62&gt;35,AI16+AH17-AQ16,IF(A17&lt;'Données projet'!$A$62,$AF$205^A17,IF(A17='Données projet'!$A$62,'Données projet'!$B$62,AI16+AH17-AQ16)))</f>
        <v>76.850000000000009</v>
      </c>
      <c r="AJ17" s="13">
        <f>AI17*VLOOKUP('Données projet'!$B$10,Paramètres!$A$1:$I$89,3,0)*VLOOKUP('Données projet'!$B$10,Paramètres!$A$1:$I$89,5,0)</f>
        <v>45.956300000000013</v>
      </c>
      <c r="AK17" s="13">
        <f t="shared" si="35"/>
        <v>13.564386507579055</v>
      </c>
      <c r="AL17" s="20">
        <f t="shared" si="4"/>
        <v>103.66519566736689</v>
      </c>
      <c r="AM17" s="59">
        <f t="shared" si="5"/>
        <v>377.44297344514467</v>
      </c>
      <c r="AN17" s="59">
        <f ca="1">AVERAGE(OFFSET($AM$3,0,0,'Données projet'!$E$10+1,1))-AVERAGE(OFFSET($H$3,0,0,'Données projet'!$E$10+1,1))</f>
        <v>256.24716991029322</v>
      </c>
      <c r="AO17" s="59">
        <f t="shared" si="36"/>
        <v>277.12386407996132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256.24716991029322</v>
      </c>
      <c r="T18" s="59">
        <f t="shared" si="34"/>
        <v>277.12386407996132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15.324999999999999</v>
      </c>
      <c r="AI18" s="13">
        <f>IF('Données projet'!$A$62&gt;35,AI17+AH18-AQ17,IF(A18&lt;'Données projet'!$A$62,$AF$205^A18,IF(A18='Données projet'!$A$62,'Données projet'!$B$62,AI17+AH18-AQ17)))</f>
        <v>92.175000000000011</v>
      </c>
      <c r="AJ18" s="13">
        <f>AI18*VLOOKUP('Données projet'!$B$10,Paramètres!$A$1:$I$89,3,0)*VLOOKUP('Données projet'!$B$10,Paramètres!$A$1:$I$89,5,0)</f>
        <v>55.120650000000012</v>
      </c>
      <c r="AK18" s="13">
        <f t="shared" si="35"/>
        <v>15.928592691029031</v>
      </c>
      <c r="AL18" s="20">
        <f t="shared" si="4"/>
        <v>123.74409768687555</v>
      </c>
      <c r="AM18" s="59">
        <f t="shared" si="5"/>
        <v>398.74409768687553</v>
      </c>
      <c r="AN18" s="59">
        <f ca="1">AVERAGE(OFFSET($AM$3,0,0,'Données projet'!$E$10+1,1))-AVERAGE(OFFSET($H$3,0,0,'Données projet'!$E$10+1,1))</f>
        <v>256.24716991029322</v>
      </c>
      <c r="AO18" s="59">
        <f t="shared" si="36"/>
        <v>277.12386407996132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256.24716991029322</v>
      </c>
      <c r="T19" s="59">
        <f t="shared" si="34"/>
        <v>277.12386407996132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107.5</v>
      </c>
      <c r="AG19" s="12">
        <f>VLOOKUP(A19,'Données projet'!$A$61:$I$81,9,0)</f>
        <v>15.324999999999999</v>
      </c>
      <c r="AH19" s="12">
        <f t="array" ref="AH19">INDEX(AG:AG,MIN(IF(ISNUMBER(AG19:AG215),ROW(AG19:AG215),"")))</f>
        <v>15.324999999999999</v>
      </c>
      <c r="AI19" s="13">
        <f>IF('Données projet'!$A$62&gt;35,AI18+AH19-AQ18,IF(A19&lt;'Données projet'!$A$62,$AF$205^A19,IF(A19='Données projet'!$A$62,'Données projet'!$B$62,AI18+AH19-AQ18)))</f>
        <v>107.50000000000001</v>
      </c>
      <c r="AJ19" s="13">
        <f>AI19*VLOOKUP('Données projet'!$B$10,Paramètres!$A$1:$I$89,3,0)*VLOOKUP('Données projet'!$B$10,Paramètres!$A$1:$I$89,5,0)</f>
        <v>64.285000000000011</v>
      </c>
      <c r="AK19" s="13">
        <f t="shared" si="35"/>
        <v>18.247263773944024</v>
      </c>
      <c r="AL19" s="20">
        <f t="shared" si="4"/>
        <v>143.74369273961921</v>
      </c>
      <c r="AM19" s="59">
        <f t="shared" si="5"/>
        <v>419.96591496184146</v>
      </c>
      <c r="AN19" s="59">
        <f ca="1">AVERAGE(OFFSET($AM$3,0,0,'Données projet'!$E$10+1,1))-AVERAGE(OFFSET($H$3,0,0,'Données projet'!$E$10+1,1))</f>
        <v>256.24716991029322</v>
      </c>
      <c r="AO19" s="59">
        <f t="shared" si="36"/>
        <v>277.12386407996132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8.4634364240103324</v>
      </c>
      <c r="AX19" s="21">
        <f t="shared" si="6"/>
        <v>8.4634364240103324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256.24716991029322</v>
      </c>
      <c r="T20" s="59">
        <f t="shared" si="34"/>
        <v>277.12386407996132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17.200000000000003</v>
      </c>
      <c r="AI20" s="13">
        <f>IF('Données projet'!$A$62&gt;35,AI19+AH20-AQ19,IF(A20&lt;'Données projet'!$A$62,$AF$205^A20,IF(A20='Données projet'!$A$62,'Données projet'!$B$62,AI19+AH20-AQ19)))</f>
        <v>99.700000000000017</v>
      </c>
      <c r="AJ20" s="13">
        <f>AI20*VLOOKUP('Données projet'!$B$10,Paramètres!$A$1:$I$89,3,0)*VLOOKUP('Données projet'!$B$10,Paramètres!$A$1:$I$89,5,0)</f>
        <v>59.62060000000001</v>
      </c>
      <c r="AK20" s="13">
        <f t="shared" si="35"/>
        <v>17.072309403636297</v>
      </c>
      <c r="AL20" s="20">
        <f t="shared" si="4"/>
        <v>133.57348387799991</v>
      </c>
      <c r="AM20" s="59">
        <f t="shared" si="5"/>
        <v>411.01792832244439</v>
      </c>
      <c r="AN20" s="59">
        <f ca="1">AVERAGE(OFFSET($AM$3,0,0,'Données projet'!$E$10+1,1))-AVERAGE(OFFSET($H$3,0,0,'Données projet'!$E$10+1,1))</f>
        <v>256.24716991029322</v>
      </c>
      <c r="AO20" s="59">
        <f t="shared" si="36"/>
        <v>277.12386407996132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5.9845532875589305</v>
      </c>
      <c r="AX20" s="21">
        <f t="shared" si="6"/>
        <v>5.9845532875589305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256.24716991029322</v>
      </c>
      <c r="T21" s="59">
        <f t="shared" si="34"/>
        <v>277.12386407996132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17.200000000000003</v>
      </c>
      <c r="AI21" s="13">
        <f>IF('Données projet'!$A$62&gt;35,AI20+AH21-AQ20,IF(A21&lt;'Données projet'!$A$62,$AF$205^A21,IF(A21='Données projet'!$A$62,'Données projet'!$B$62,AI20+AH21-AQ20)))</f>
        <v>116.90000000000002</v>
      </c>
      <c r="AJ21" s="13">
        <f>AI21*VLOOKUP('Données projet'!$B$10,Paramètres!$A$1:$I$89,3,0)*VLOOKUP('Données projet'!$B$10,Paramètres!$A$1:$I$89,5,0)</f>
        <v>69.906200000000013</v>
      </c>
      <c r="AK21" s="13">
        <f t="shared" si="35"/>
        <v>19.650161907904558</v>
      </c>
      <c r="AL21" s="20">
        <f t="shared" si="4"/>
        <v>155.9773303229338</v>
      </c>
      <c r="AM21" s="59">
        <f t="shared" si="5"/>
        <v>434.64399698960051</v>
      </c>
      <c r="AN21" s="59">
        <f ca="1">AVERAGE(OFFSET($AM$3,0,0,'Données projet'!$E$10+1,1))-AVERAGE(OFFSET($H$3,0,0,'Données projet'!$E$10+1,1))</f>
        <v>256.24716991029322</v>
      </c>
      <c r="AO21" s="59">
        <f t="shared" si="36"/>
        <v>277.12386407996132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4.2317182120051662</v>
      </c>
      <c r="AX21" s="21">
        <f t="shared" si="6"/>
        <v>4.2317182120051662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256.24716991029322</v>
      </c>
      <c r="T22" s="59">
        <f t="shared" si="34"/>
        <v>277.12386407996132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17.200000000000003</v>
      </c>
      <c r="AI22" s="13">
        <f>IF('Données projet'!$A$62&gt;35,AI21+AH22-AQ21,IF(A22&lt;'Données projet'!$A$62,$AF$205^A22,IF(A22='Données projet'!$A$62,'Données projet'!$B$62,AI21+AH22-AQ21)))</f>
        <v>134.10000000000002</v>
      </c>
      <c r="AJ22" s="13">
        <f>AI22*VLOOKUP('Données projet'!$B$10,Paramètres!$A$1:$I$89,3,0)*VLOOKUP('Données projet'!$B$10,Paramètres!$A$1:$I$89,5,0)</f>
        <v>80.191800000000015</v>
      </c>
      <c r="AK22" s="13">
        <f t="shared" si="35"/>
        <v>22.184073687979513</v>
      </c>
      <c r="AL22" s="20">
        <f t="shared" si="4"/>
        <v>178.30464667323099</v>
      </c>
      <c r="AM22" s="59">
        <f t="shared" si="5"/>
        <v>458.19353556211985</v>
      </c>
      <c r="AN22" s="59">
        <f ca="1">AVERAGE(OFFSET($AM$3,0,0,'Données projet'!$E$10+1,1))-AVERAGE(OFFSET($H$3,0,0,'Données projet'!$E$10+1,1))</f>
        <v>256.24716991029322</v>
      </c>
      <c r="AO22" s="59">
        <f t="shared" si="36"/>
        <v>277.12386407996132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2.9922766437794652</v>
      </c>
      <c r="AX22" s="21">
        <f t="shared" si="6"/>
        <v>2.9922766437794652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256.24716991029322</v>
      </c>
      <c r="T23" s="59">
        <f t="shared" si="34"/>
        <v>277.12386407996132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151.30000000000001</v>
      </c>
      <c r="AG23" s="12">
        <f>VLOOKUP(A23,'Données projet'!$A$61:$I$81,9,0)</f>
        <v>17.200000000000003</v>
      </c>
      <c r="AH23" s="12">
        <f t="array" ref="AH23">INDEX(AG:AG,MIN(IF(ISNUMBER(AG23:AG219),ROW(AG23:AG219),"")))</f>
        <v>17.200000000000003</v>
      </c>
      <c r="AI23" s="13">
        <f>IF('Données projet'!$A$62&gt;35,AI22+AH23-AQ22,IF(A23&lt;'Données projet'!$A$62,$AF$205^A23,IF(A23='Données projet'!$A$62,'Données projet'!$B$62,AI22+AH23-AQ22)))</f>
        <v>151.30000000000001</v>
      </c>
      <c r="AJ23" s="13">
        <f>AI23*VLOOKUP('Données projet'!$B$10,Paramètres!$A$1:$I$89,3,0)*VLOOKUP('Données projet'!$B$10,Paramètres!$A$1:$I$89,5,0)</f>
        <v>90.477400000000017</v>
      </c>
      <c r="AK23" s="13">
        <f t="shared" si="35"/>
        <v>24.680326903050478</v>
      </c>
      <c r="AL23" s="20">
        <f t="shared" si="4"/>
        <v>200.5663743561463</v>
      </c>
      <c r="AM23" s="59">
        <f t="shared" si="5"/>
        <v>481.67748546725744</v>
      </c>
      <c r="AN23" s="59">
        <f ca="1">AVERAGE(OFFSET($AM$3,0,0,'Données projet'!$E$10+1,1))-AVERAGE(OFFSET($H$3,0,0,'Données projet'!$E$10+1,1))</f>
        <v>256.24716991029322</v>
      </c>
      <c r="AO23" s="59">
        <f t="shared" si="36"/>
        <v>277.12386407996132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33.700000000000003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2.4060350560221795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15.8063138654817</v>
      </c>
      <c r="AX23" s="21">
        <f t="shared" si="6"/>
        <v>18.212348921503878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256.24716991029322</v>
      </c>
      <c r="T24" s="59">
        <f t="shared" si="34"/>
        <v>277.12386407996132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19.899999999999995</v>
      </c>
      <c r="AI24" s="13">
        <f>IF('Données projet'!$A$62&gt;35,AI23+AH24-AQ23,IF(A24&lt;'Données projet'!$A$62,$AF$205^A24,IF(A24='Données projet'!$A$62,'Données projet'!$B$62,AI23+AH24-AQ23)))</f>
        <v>137.5</v>
      </c>
      <c r="AJ24" s="13">
        <f>AI24*VLOOKUP('Données projet'!$B$10,Paramètres!$A$1:$I$89,3,0)*VLOOKUP('Données projet'!$B$10,Paramètres!$A$1:$I$89,5,0)</f>
        <v>82.225000000000009</v>
      </c>
      <c r="AK24" s="13">
        <f t="shared" si="35"/>
        <v>22.680336573198979</v>
      </c>
      <c r="AL24" s="20">
        <f t="shared" si="4"/>
        <v>182.71012786498821</v>
      </c>
      <c r="AM24" s="59">
        <f t="shared" si="5"/>
        <v>465.04346119832155</v>
      </c>
      <c r="AN24" s="59">
        <f ca="1">AVERAGE(OFFSET($AM$3,0,0,'Données projet'!$E$10+1,1))-AVERAGE(OFFSET($H$3,0,0,'Données projet'!$E$10+1,1))</f>
        <v>256.24716991029322</v>
      </c>
      <c r="AO24" s="59">
        <f t="shared" si="36"/>
        <v>277.12386407996132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2.3588541761100617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11.176751719845061</v>
      </c>
      <c r="AX24" s="21">
        <f t="shared" si="6"/>
        <v>13.535605895955122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256.24716991029322</v>
      </c>
      <c r="T25" s="59">
        <f t="shared" si="34"/>
        <v>277.12386407996132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19.899999999999995</v>
      </c>
      <c r="AI25" s="13">
        <f>IF('Données projet'!$A$62&gt;35,AI24+AH25-AQ24,IF(A25&lt;'Données projet'!$A$62,$AF$205^A25,IF(A25='Données projet'!$A$62,'Données projet'!$B$62,AI24+AH25-AQ24)))</f>
        <v>157.4</v>
      </c>
      <c r="AJ25" s="13">
        <f>AI25*VLOOKUP('Données projet'!$B$10,Paramètres!$A$1:$I$89,3,0)*VLOOKUP('Données projet'!$B$10,Paramètres!$A$1:$I$89,5,0)</f>
        <v>94.125200000000021</v>
      </c>
      <c r="AK25" s="13">
        <f t="shared" si="35"/>
        <v>25.557514079834487</v>
      </c>
      <c r="AL25" s="20">
        <f t="shared" si="4"/>
        <v>208.44739368904513</v>
      </c>
      <c r="AM25" s="59">
        <f t="shared" si="5"/>
        <v>492.0029492446007</v>
      </c>
      <c r="AN25" s="59">
        <f ca="1">AVERAGE(OFFSET($AM$3,0,0,'Données projet'!$E$10+1,1))-AVERAGE(OFFSET($H$3,0,0,'Données projet'!$E$10+1,1))</f>
        <v>256.24716991029322</v>
      </c>
      <c r="AO25" s="59">
        <f t="shared" si="36"/>
        <v>277.12386407996132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2.312598484475525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7.9031569327408508</v>
      </c>
      <c r="AX25" s="21">
        <f t="shared" si="6"/>
        <v>10.215755417216375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256.24716991029322</v>
      </c>
      <c r="T26" s="59">
        <f t="shared" si="34"/>
        <v>277.12386407996132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19.899999999999995</v>
      </c>
      <c r="AI26" s="13">
        <f>IF('Données projet'!$A$62&gt;35,AI25+AH26-AQ25,IF(A26&lt;'Données projet'!$A$62,$AF$205^A26,IF(A26='Données projet'!$A$62,'Données projet'!$B$62,AI25+AH26-AQ25)))</f>
        <v>177.3</v>
      </c>
      <c r="AJ26" s="13">
        <f>AI26*VLOOKUP('Données projet'!$B$10,Paramètres!$A$1:$I$89,3,0)*VLOOKUP('Données projet'!$B$10,Paramètres!$A$1:$I$89,5,0)</f>
        <v>106.02540000000002</v>
      </c>
      <c r="AK26" s="13">
        <f t="shared" si="35"/>
        <v>28.392541537580129</v>
      </c>
      <c r="AL26" s="20">
        <f t="shared" si="4"/>
        <v>234.11124817795204</v>
      </c>
      <c r="AM26" s="59">
        <f t="shared" si="5"/>
        <v>518.88902595572984</v>
      </c>
      <c r="AN26" s="59">
        <f ca="1">AVERAGE(OFFSET($AM$3,0,0,'Données projet'!$E$10+1,1))-AVERAGE(OFFSET($H$3,0,0,'Données projet'!$E$10+1,1))</f>
        <v>256.24716991029322</v>
      </c>
      <c r="AO26" s="59">
        <f t="shared" si="36"/>
        <v>277.12386407996132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2.2672498387407556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5.5883758599225315</v>
      </c>
      <c r="AX26" s="21">
        <f t="shared" si="6"/>
        <v>7.8556256986632871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256.24716991029322</v>
      </c>
      <c r="T27" s="59">
        <f t="shared" si="34"/>
        <v>277.12386407996132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197.2</v>
      </c>
      <c r="AG27" s="12">
        <f>VLOOKUP(A27,'Données projet'!$A$61:$I$81,9,0)</f>
        <v>19.899999999999995</v>
      </c>
      <c r="AH27" s="12">
        <f t="array" ref="AH27">INDEX(AG:AG,MIN(IF(ISNUMBER(AG27:AG223),ROW(AG27:AG223),"")))</f>
        <v>19.899999999999995</v>
      </c>
      <c r="AI27" s="13">
        <f>IF('Données projet'!$A$62&gt;35,AI26+AH27-AQ26,IF(A27&lt;'Données projet'!$A$62,$AF$205^A27,IF(A27='Données projet'!$A$62,'Données projet'!$B$62,AI26+AH27-AQ26)))</f>
        <v>197.20000000000002</v>
      </c>
      <c r="AJ27" s="13">
        <f>AI27*VLOOKUP('Données projet'!$B$10,Paramètres!$A$1:$I$89,3,0)*VLOOKUP('Données projet'!$B$10,Paramètres!$A$1:$I$89,5,0)</f>
        <v>117.92560000000003</v>
      </c>
      <c r="AK27" s="13">
        <f t="shared" si="35"/>
        <v>31.190689636070587</v>
      </c>
      <c r="AL27" s="20">
        <f t="shared" si="4"/>
        <v>259.71087111615634</v>
      </c>
      <c r="AM27" s="59">
        <f t="shared" si="5"/>
        <v>545.71087111615634</v>
      </c>
      <c r="AN27" s="59">
        <f ca="1">AVERAGE(OFFSET($AM$3,0,0,'Données projet'!$E$10+1,1))-AVERAGE(OFFSET($H$3,0,0,'Données projet'!$E$10+1,1))</f>
        <v>256.24716991029322</v>
      </c>
      <c r="AO27" s="59">
        <f t="shared" si="36"/>
        <v>277.12386407996132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42.9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6.8171036824084048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18.474835369972155</v>
      </c>
      <c r="AX27" s="21">
        <f t="shared" si="6"/>
        <v>25.29193905238056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517.30780156925096</v>
      </c>
      <c r="S28" s="59">
        <f ca="1">AVERAGE(OFFSET($R$3,0,0,'Données projet'!$E$9+1,1))-AVERAGE(OFFSET($H$3,0,0,'Données projet'!$E$9+1,1))</f>
        <v>256.24716991029322</v>
      </c>
      <c r="T28" s="59">
        <f t="shared" si="34"/>
        <v>277.12386407996132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19.875</v>
      </c>
      <c r="AI28" s="13">
        <f>IF('Données projet'!$A$62&gt;35,AI27+AH28-AQ27,IF(A28&lt;'Données projet'!$A$62,$AF$205^A28,IF(A28='Données projet'!$A$62,'Données projet'!$B$62,AI27+AH28-AQ27)))</f>
        <v>174.17500000000001</v>
      </c>
      <c r="AJ28" s="13">
        <f>AI28*VLOOKUP('Données projet'!$B$10,Paramètres!$A$1:$I$89,3,0)*VLOOKUP('Données projet'!$B$10,Paramètres!$A$1:$I$89,5,0)</f>
        <v>104.15665000000001</v>
      </c>
      <c r="AK28" s="13">
        <f t="shared" si="35"/>
        <v>27.949902735136092</v>
      </c>
      <c r="AL28" s="20">
        <f t="shared" si="4"/>
        <v>230.08557934702876</v>
      </c>
      <c r="AM28" s="59">
        <f t="shared" si="5"/>
        <v>517.30780156925096</v>
      </c>
      <c r="AN28" s="59">
        <f ca="1">AVERAGE(OFFSET($AM$3,0,0,'Données projet'!$E$10+1,1))-AVERAGE(OFFSET($H$3,0,0,'Données projet'!$E$10+1,1))</f>
        <v>256.24716991029322</v>
      </c>
      <c r="AO28" s="59">
        <f t="shared" si="36"/>
        <v>277.12386407996132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6.6834244372190517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13.06368137141239</v>
      </c>
      <c r="AX28" s="21">
        <f t="shared" si="6"/>
        <v>19.747105808631442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544.10707877173172</v>
      </c>
      <c r="S29" s="59">
        <f ca="1">AVERAGE(OFFSET($R$3,0,0,'Données projet'!$E$9+1,1))-AVERAGE(OFFSET($H$3,0,0,'Données projet'!$E$9+1,1))</f>
        <v>256.24716991029322</v>
      </c>
      <c r="T29" s="59">
        <f t="shared" si="34"/>
        <v>277.12386407996132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19.875</v>
      </c>
      <c r="AI29" s="13">
        <f>IF('Données projet'!$A$62&gt;35,AI28+AH29-AQ28,IF(A29&lt;'Données projet'!$A$62,$AF$205^A29,IF(A29='Données projet'!$A$62,'Données projet'!$B$62,AI28+AH29-AQ28)))</f>
        <v>194.05</v>
      </c>
      <c r="AJ29" s="13">
        <f>AI29*VLOOKUP('Données projet'!$B$10,Paramètres!$A$1:$I$89,3,0)*VLOOKUP('Données projet'!$B$10,Paramètres!$A$1:$I$89,5,0)</f>
        <v>116.04190000000001</v>
      </c>
      <c r="AK29" s="13">
        <f t="shared" si="35"/>
        <v>30.750043154423295</v>
      </c>
      <c r="AL29" s="20">
        <f t="shared" si="4"/>
        <v>255.66263432728726</v>
      </c>
      <c r="AM29" s="59">
        <f t="shared" si="5"/>
        <v>544.10707877173172</v>
      </c>
      <c r="AN29" s="59">
        <f ca="1">AVERAGE(OFFSET($AM$3,0,0,'Données projet'!$E$10+1,1))-AVERAGE(OFFSET($H$3,0,0,'Données projet'!$E$10+1,1))</f>
        <v>256.24716991029322</v>
      </c>
      <c r="AO29" s="59">
        <f t="shared" si="36"/>
        <v>277.12386407996132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6.5523665604915733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9.2374176849860774</v>
      </c>
      <c r="AX29" s="21">
        <f t="shared" si="6"/>
        <v>15.789784245477652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570.84845223854927</v>
      </c>
      <c r="S30" s="59">
        <f ca="1">AVERAGE(OFFSET($R$3,0,0,'Données projet'!$E$9+1,1))-AVERAGE(OFFSET($H$3,0,0,'Données projet'!$E$9+1,1))</f>
        <v>256.24716991029322</v>
      </c>
      <c r="T30" s="59">
        <f t="shared" si="34"/>
        <v>277.12386407996132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19.875</v>
      </c>
      <c r="AI30" s="13">
        <f>IF('Données projet'!$A$62&gt;35,AI29+AH30-AQ29,IF(A30&lt;'Données projet'!$A$62,$AF$205^A30,IF(A30='Données projet'!$A$62,'Données projet'!$B$62,AI29+AH30-AQ29)))</f>
        <v>213.92500000000001</v>
      </c>
      <c r="AJ30" s="13">
        <f>AI30*VLOOKUP('Données projet'!$B$10,Paramètres!$A$1:$I$89,3,0)*VLOOKUP('Données projet'!$B$10,Paramètres!$A$1:$I$89,5,0)</f>
        <v>127.92715000000001</v>
      </c>
      <c r="AK30" s="13">
        <f t="shared" si="35"/>
        <v>33.51693740969332</v>
      </c>
      <c r="AL30" s="20">
        <f t="shared" si="4"/>
        <v>281.18178557188253</v>
      </c>
      <c r="AM30" s="59">
        <f t="shared" si="5"/>
        <v>570.84845223854927</v>
      </c>
      <c r="AN30" s="59">
        <f ca="1">AVERAGE(OFFSET($AM$3,0,0,'Données projet'!$E$10+1,1))-AVERAGE(OFFSET($H$3,0,0,'Données projet'!$E$10+1,1))</f>
        <v>256.24716991029322</v>
      </c>
      <c r="AO30" s="59">
        <f t="shared" si="36"/>
        <v>277.12386407996132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6.4238786487893087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6.5318406857061948</v>
      </c>
      <c r="AX30" s="21">
        <f t="shared" si="6"/>
        <v>12.955719334495504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597.53791350350582</v>
      </c>
      <c r="S31" s="59">
        <f ca="1">AVERAGE(OFFSET($R$3,0,0,'Données projet'!$E$9+1,1))-AVERAGE(OFFSET($H$3,0,0,'Données projet'!$E$9+1,1))</f>
        <v>256.24716991029322</v>
      </c>
      <c r="T31" s="59">
        <f t="shared" si="34"/>
        <v>277.12386407996132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233.79999999999998</v>
      </c>
      <c r="AG31" s="12">
        <f>VLOOKUP(A31,'Données projet'!$A$61:$I$81,9,0)</f>
        <v>19.875</v>
      </c>
      <c r="AH31" s="12">
        <f t="array" ref="AH31">INDEX(AG:AG,MIN(IF(ISNUMBER(AG31:AG227),ROW(AG31:AG227),"")))</f>
        <v>19.875</v>
      </c>
      <c r="AI31" s="13">
        <f>IF('Données projet'!$A$62&gt;35,AI30+AH31-AQ30,IF(A31&lt;'Données projet'!$A$62,$AF$205^A31,IF(A31='Données projet'!$A$62,'Données projet'!$B$62,AI30+AH31-AQ30)))</f>
        <v>233.8</v>
      </c>
      <c r="AJ31" s="13">
        <f>AI31*VLOOKUP('Données projet'!$B$10,Paramètres!$A$1:$I$89,3,0)*VLOOKUP('Données projet'!$B$10,Paramètres!$A$1:$I$89,5,0)</f>
        <v>139.81240000000003</v>
      </c>
      <c r="AK31" s="13">
        <f t="shared" si="35"/>
        <v>36.254025616047976</v>
      </c>
      <c r="AL31" s="20">
        <f t="shared" si="4"/>
        <v>306.64902461461696</v>
      </c>
      <c r="AM31" s="59">
        <f t="shared" si="5"/>
        <v>597.53791350350582</v>
      </c>
      <c r="AN31" s="59">
        <f ca="1">AVERAGE(OFFSET($AM$3,0,0,'Données projet'!$E$10+1,1))-AVERAGE(OFFSET($H$3,0,0,'Données projet'!$E$10+1,1))</f>
        <v>256.24716991029322</v>
      </c>
      <c r="AO31" s="59">
        <f t="shared" si="36"/>
        <v>277.12386407996132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41.4</v>
      </c>
      <c r="AR31" s="16">
        <f>IF(ISNA(VLOOKUP(A31,'Données projet'!$A$61:$I$81,5,0)),0%,VLOOKUP(A31,'Données projet'!$A$61:$I$81,5,0)*VLOOKUP('Données projet'!$B$10,Paramètres!$A$1:$I$89,7,0))</f>
        <v>0.22500000000000001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13.68736515231239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15.831069417021927</v>
      </c>
      <c r="AX31" s="21">
        <f t="shared" si="6"/>
        <v>29.518434569334318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256.24716991029322</v>
      </c>
      <c r="T32" s="59">
        <f t="shared" si="34"/>
        <v>277.12386407996132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18.700000000000006</v>
      </c>
      <c r="AI32" s="13">
        <f>IF('Données projet'!$A$62&gt;35,AI31+AH32-AQ31,IF(A32&lt;'Données projet'!$A$62,$AF$205^A32,IF(A32='Données projet'!$A$62,'Données projet'!$B$62,AI31+AH32-AQ31)))</f>
        <v>211.10000000000002</v>
      </c>
      <c r="AJ32" s="13">
        <f>AI32*VLOOKUP('Données projet'!$B$10,Paramètres!$A$1:$I$89,3,0)*VLOOKUP('Données projet'!$B$10,Paramètres!$A$1:$I$89,5,0)</f>
        <v>126.23780000000002</v>
      </c>
      <c r="AK32" s="13">
        <f t="shared" si="35"/>
        <v>33.12554513217659</v>
      </c>
      <c r="AL32" s="20">
        <f t="shared" si="4"/>
        <v>277.5578261052076</v>
      </c>
      <c r="AM32" s="59">
        <f t="shared" si="5"/>
        <v>569.66893721631868</v>
      </c>
      <c r="AN32" s="59">
        <f ca="1">AVERAGE(OFFSET($AM$3,0,0,'Données projet'!$E$10+1,1))-AVERAGE(OFFSET($H$3,0,0,'Données projet'!$E$10+1,1))</f>
        <v>256.24716991029322</v>
      </c>
      <c r="AO32" s="59">
        <f t="shared" si="36"/>
        <v>277.12386407996132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13.418964270143944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11.194256538211169</v>
      </c>
      <c r="AX32" s="21">
        <f t="shared" si="6"/>
        <v>24.613220808355113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256.24716991029322</v>
      </c>
      <c r="T33" s="59">
        <f t="shared" si="34"/>
        <v>277.12386407996132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18.700000000000006</v>
      </c>
      <c r="AI33" s="13">
        <f>IF('Données projet'!$A$62&gt;35,AI32+AH33-AQ32,IF(A33&lt;'Données projet'!$A$62,$AF$205^A33,IF(A33='Données projet'!$A$62,'Données projet'!$B$62,AI32+AH33-AQ32)))</f>
        <v>229.80000000000004</v>
      </c>
      <c r="AJ33" s="13">
        <f>AI33*VLOOKUP('Données projet'!$B$10,Paramètres!$A$1:$I$89,3,0)*VLOOKUP('Données projet'!$B$10,Paramètres!$A$1:$I$89,5,0)</f>
        <v>137.42040000000003</v>
      </c>
      <c r="AK33" s="13">
        <f t="shared" si="35"/>
        <v>35.705417249692559</v>
      </c>
      <c r="AL33" s="20">
        <f t="shared" si="4"/>
        <v>301.52746504321459</v>
      </c>
      <c r="AM33" s="59">
        <f t="shared" si="5"/>
        <v>594.8607983765479</v>
      </c>
      <c r="AN33" s="59">
        <f ca="1">AVERAGE(OFFSET($AM$3,0,0,'Données projet'!$E$10+1,1))-AVERAGE(OFFSET($H$3,0,0,'Données projet'!$E$10+1,1))</f>
        <v>256.24716991029322</v>
      </c>
      <c r="AO33" s="59">
        <f t="shared" si="36"/>
        <v>277.12386407996132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13.155826565566448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7.9155347085109646</v>
      </c>
      <c r="AX33" s="21">
        <f t="shared" si="6"/>
        <v>21.071361274077411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256.24716991029322</v>
      </c>
      <c r="T34" s="59">
        <f t="shared" si="34"/>
        <v>277.12386407996132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18.700000000000006</v>
      </c>
      <c r="AI34" s="13">
        <f>IF('Données projet'!$A$62&gt;35,AI33+AH34-AQ33,IF(A34&lt;'Données projet'!$A$62,$AF$205^A34,IF(A34='Données projet'!$A$62,'Données projet'!$B$62,AI33+AH34-AQ33)))</f>
        <v>248.50000000000006</v>
      </c>
      <c r="AJ34" s="13">
        <f>AI34*VLOOKUP('Données projet'!$B$10,Paramètres!$A$1:$I$89,3,0)*VLOOKUP('Données projet'!$B$10,Paramètres!$A$1:$I$89,5,0)</f>
        <v>148.60300000000004</v>
      </c>
      <c r="AK34" s="13">
        <f t="shared" si="35"/>
        <v>38.260939676613795</v>
      </c>
      <c r="AL34" s="20">
        <f t="shared" si="4"/>
        <v>325.45469493676904</v>
      </c>
      <c r="AM34" s="59">
        <f t="shared" si="5"/>
        <v>618.78802827010236</v>
      </c>
      <c r="AN34" s="59">
        <f ca="1">AVERAGE(OFFSET($AM$3,0,0,'Données projet'!$E$10+1,1))-AVERAGE(OFFSET($H$3,0,0,'Données projet'!$E$10+1,1))</f>
        <v>256.24716991029322</v>
      </c>
      <c r="AO34" s="59">
        <f t="shared" si="36"/>
        <v>277.12386407996132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12.897848830877566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5.5971282691055855</v>
      </c>
      <c r="AX34" s="21">
        <f t="shared" si="6"/>
        <v>18.494977099983153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256.24716991029322</v>
      </c>
      <c r="T35" s="59">
        <f t="shared" si="34"/>
        <v>277.12386407996132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18.700000000000006</v>
      </c>
      <c r="AI35" s="13">
        <f>IF('Données projet'!$A$62&gt;35,AI34+AH35-AQ34,IF(A35&lt;'Données projet'!$A$62,$AF$205^A35,IF(A35='Données projet'!$A$62,'Données projet'!$B$62,AI34+AH35-AQ34)))</f>
        <v>267.20000000000005</v>
      </c>
      <c r="AJ35" s="13">
        <f>AI35*VLOOKUP('Données projet'!$B$10,Paramètres!$A$1:$I$89,3,0)*VLOOKUP('Données projet'!$B$10,Paramètres!$A$1:$I$89,5,0)</f>
        <v>159.78560000000004</v>
      </c>
      <c r="AK35" s="13">
        <f t="shared" si="35"/>
        <v>40.794153114967841</v>
      </c>
      <c r="AL35" s="20">
        <f t="shared" si="4"/>
        <v>349.3430700085691</v>
      </c>
      <c r="AM35" s="59">
        <f t="shared" si="5"/>
        <v>642.67640334190241</v>
      </c>
      <c r="AN35" s="59">
        <f ca="1">AVERAGE(OFFSET($AM$3,0,0,'Données projet'!$E$10+1,1))-AVERAGE(OFFSET($H$3,0,0,'Données projet'!$E$10+1,1))</f>
        <v>256.24716991029322</v>
      </c>
      <c r="AO35" s="59">
        <f t="shared" si="36"/>
        <v>277.12386407996132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12.644929882215051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3.9577673542554832</v>
      </c>
      <c r="AX35" s="21">
        <f t="shared" si="6"/>
        <v>16.602697236470533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256.24716991029322</v>
      </c>
      <c r="T36" s="59">
        <f t="shared" si="34"/>
        <v>277.12386407996132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18.700000000000006</v>
      </c>
      <c r="AI36" s="13">
        <f>IF('Données projet'!$A$62&gt;35,AI35+AH36-AQ35,IF(A36&lt;'Données projet'!$A$62,$AF$205^A36,IF(A36='Données projet'!$A$62,'Données projet'!$B$62,AI35+AH36-AQ35)))</f>
        <v>285.90000000000003</v>
      </c>
      <c r="AJ36" s="13">
        <f>AI36*VLOOKUP('Données projet'!$B$10,Paramètres!$A$1:$I$89,3,0)*VLOOKUP('Données projet'!$B$10,Paramètres!$A$1:$I$89,5,0)</f>
        <v>170.96820000000002</v>
      </c>
      <c r="AK36" s="13">
        <f t="shared" si="35"/>
        <v>43.306796452756018</v>
      </c>
      <c r="AL36" s="20">
        <f t="shared" si="4"/>
        <v>373.19561882188344</v>
      </c>
      <c r="AM36" s="59">
        <f t="shared" si="5"/>
        <v>666.52895215521676</v>
      </c>
      <c r="AN36" s="59">
        <f ca="1">AVERAGE(OFFSET($AM$3,0,0,'Données projet'!$E$10+1,1))-AVERAGE(OFFSET($H$3,0,0,'Données projet'!$E$10+1,1))</f>
        <v>256.24716991029322</v>
      </c>
      <c r="AO36" s="59">
        <f t="shared" si="36"/>
        <v>277.12386407996132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12.39697051987048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2.7985641345527932</v>
      </c>
      <c r="AX36" s="21">
        <f t="shared" si="6"/>
        <v>15.195534654423273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256.24716991029322</v>
      </c>
      <c r="T37" s="59">
        <f t="shared" si="34"/>
        <v>277.12386407996132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304.60000000000002</v>
      </c>
      <c r="AG37" s="12">
        <f>VLOOKUP(A37,'Données projet'!$A$61:$I$81,9,0)</f>
        <v>18.700000000000006</v>
      </c>
      <c r="AH37" s="12">
        <f t="array" ref="AH37">INDEX(AG:AG,MIN(IF(ISNUMBER(AG37:AG233),ROW(AG37:AG233),"")))</f>
        <v>18.700000000000006</v>
      </c>
      <c r="AI37" s="13">
        <f>IF('Données projet'!$A$62&gt;35,AI36+AH37-AQ36,IF(A37&lt;'Données projet'!$A$62,$AF$205^A37,IF(A37='Données projet'!$A$62,'Données projet'!$B$62,AI36+AH37-AQ36)))</f>
        <v>304.60000000000002</v>
      </c>
      <c r="AJ37" s="13">
        <f>AI37*VLOOKUP('Données projet'!$B$10,Paramètres!$A$1:$I$89,3,0)*VLOOKUP('Données projet'!$B$10,Paramètres!$A$1:$I$89,5,0)</f>
        <v>182.15080000000003</v>
      </c>
      <c r="AK37" s="13">
        <f t="shared" si="35"/>
        <v>45.800368240506849</v>
      </c>
      <c r="AL37" s="20">
        <f t="shared" si="4"/>
        <v>397.0149513522162</v>
      </c>
      <c r="AM37" s="59">
        <f t="shared" si="5"/>
        <v>690.34828468554952</v>
      </c>
      <c r="AN37" s="59">
        <f ca="1">AVERAGE(OFFSET($AM$3,0,0,'Données projet'!$E$10+1,1))-AVERAGE(OFFSET($H$3,0,0,'Données projet'!$E$10+1,1))</f>
        <v>256.24716991029322</v>
      </c>
      <c r="AO37" s="59">
        <f t="shared" si="36"/>
        <v>277.12386407996132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59.9</v>
      </c>
      <c r="AR37" s="16">
        <f>IF(ISNA(VLOOKUP(A37,'Données projet'!$A$61:$I$81,5,0)),0%,VLOOKUP(A37,'Données projet'!$A$61:$I$81,5,0)*VLOOKUP('Données projet'!$B$10,Paramètres!$A$1:$I$89,7,0))</f>
        <v>0.315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27.121981783002866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10.090241145899245</v>
      </c>
      <c r="AX37" s="21">
        <f t="shared" si="6"/>
        <v>37.212222928902108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256.24716991029322</v>
      </c>
      <c r="T38" s="59">
        <f t="shared" si="34"/>
        <v>277.12386407996132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14.850000000000009</v>
      </c>
      <c r="AI38" s="13">
        <f>IF('Données projet'!$A$62&gt;35,AI37+AH38-AQ37,IF(A38&lt;'Données projet'!$A$62,$AF$205^A38,IF(A38='Données projet'!$A$62,'Données projet'!$B$62,AI37+AH38-AQ37)))</f>
        <v>259.55000000000007</v>
      </c>
      <c r="AJ38" s="13">
        <f>AI38*VLOOKUP('Données projet'!$B$10,Paramètres!$A$1:$I$89,3,0)*VLOOKUP('Données projet'!$B$10,Paramètres!$A$1:$I$89,5,0)</f>
        <v>155.21090000000007</v>
      </c>
      <c r="AK38" s="13">
        <f t="shared" si="35"/>
        <v>39.760417498033199</v>
      </c>
      <c r="AL38" s="20">
        <f t="shared" si="4"/>
        <v>339.57504464240793</v>
      </c>
      <c r="AM38" s="59">
        <f t="shared" si="5"/>
        <v>632.90837797574125</v>
      </c>
      <c r="AN38" s="59">
        <f ca="1">AVERAGE(OFFSET($AM$3,0,0,'Données projet'!$E$10+1,1))-AVERAGE(OFFSET($H$3,0,0,'Données projet'!$E$10+1,1))</f>
        <v>256.24716991029322</v>
      </c>
      <c r="AO38" s="59">
        <f t="shared" si="36"/>
        <v>277.12386407996132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26.590136263013605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7.1348779380728766</v>
      </c>
      <c r="AX38" s="21">
        <f t="shared" si="6"/>
        <v>33.725014201086481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256.24716991029322</v>
      </c>
      <c r="T39" s="59">
        <f t="shared" si="34"/>
        <v>277.12386407996132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14.850000000000009</v>
      </c>
      <c r="AI39" s="13">
        <f>IF('Données projet'!$A$62&gt;35,AI38+AH39-AQ38,IF(A39&lt;'Données projet'!$A$62,$AF$205^A39,IF(A39='Données projet'!$A$62,'Données projet'!$B$62,AI38+AH39-AQ38)))</f>
        <v>274.40000000000009</v>
      </c>
      <c r="AJ39" s="13">
        <f>AI39*VLOOKUP('Données projet'!$B$10,Paramètres!$A$1:$I$89,3,0)*VLOOKUP('Données projet'!$B$10,Paramètres!$A$1:$I$89,5,0)</f>
        <v>164.09120000000007</v>
      </c>
      <c r="AK39" s="13">
        <f t="shared" si="35"/>
        <v>41.763936620208121</v>
      </c>
      <c r="AL39" s="20">
        <f t="shared" si="4"/>
        <v>358.5310296135292</v>
      </c>
      <c r="AM39" s="59">
        <f t="shared" si="5"/>
        <v>651.86436294686246</v>
      </c>
      <c r="AN39" s="59">
        <f ca="1">AVERAGE(OFFSET($AM$3,0,0,'Données projet'!$E$10+1,1))-AVERAGE(OFFSET($H$3,0,0,'Données projet'!$E$10+1,1))</f>
        <v>256.24716991029322</v>
      </c>
      <c r="AO39" s="59">
        <f t="shared" si="36"/>
        <v>277.12386407996132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26.068719909277597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5.0451205729496236</v>
      </c>
      <c r="AX39" s="21">
        <f t="shared" si="6"/>
        <v>31.113840482227221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256.24716991029322</v>
      </c>
      <c r="T40" s="59">
        <f t="shared" si="34"/>
        <v>277.12386407996132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14.850000000000009</v>
      </c>
      <c r="AI40" s="13">
        <f>IF('Données projet'!$A$62&gt;35,AI39+AH40-AQ39,IF(A40&lt;'Données projet'!$A$62,$AF$205^A40,IF(A40='Données projet'!$A$62,'Données projet'!$B$62,AI39+AH40-AQ39)))</f>
        <v>289.25000000000011</v>
      </c>
      <c r="AJ40" s="13">
        <f>AI40*VLOOKUP('Données projet'!$B$10,Paramètres!$A$1:$I$89,3,0)*VLOOKUP('Données projet'!$B$10,Paramètres!$A$1:$I$89,5,0)</f>
        <v>172.97150000000008</v>
      </c>
      <c r="AK40" s="13">
        <f t="shared" si="35"/>
        <v>43.754868068248705</v>
      </c>
      <c r="AL40" s="20">
        <f t="shared" si="4"/>
        <v>377.46509105219997</v>
      </c>
      <c r="AM40" s="59">
        <f t="shared" si="5"/>
        <v>670.79842438553328</v>
      </c>
      <c r="AN40" s="59">
        <f ca="1">AVERAGE(OFFSET($AM$3,0,0,'Données projet'!$E$10+1,1))-AVERAGE(OFFSET($H$3,0,0,'Données projet'!$E$10+1,1))</f>
        <v>256.24716991029322</v>
      </c>
      <c r="AO40" s="59">
        <f t="shared" si="36"/>
        <v>277.12386407996132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25.557528212205778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3.5674389690364392</v>
      </c>
      <c r="AX40" s="21">
        <f t="shared" si="6"/>
        <v>29.124967181242216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256.24716991029322</v>
      </c>
      <c r="T41" s="59">
        <f t="shared" si="34"/>
        <v>277.12386407996132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14.850000000000009</v>
      </c>
      <c r="AI41" s="13">
        <f>IF('Données projet'!$A$62&gt;35,AI40+AH41-AQ40,IF(A41&lt;'Données projet'!$A$62,$AF$205^A41,IF(A41='Données projet'!$A$62,'Données projet'!$B$62,AI40+AH41-AQ40)))</f>
        <v>304.10000000000014</v>
      </c>
      <c r="AJ41" s="13">
        <f>AI41*VLOOKUP('Données projet'!$B$10,Paramètres!$A$1:$I$89,3,0)*VLOOKUP('Données projet'!$B$10,Paramètres!$A$1:$I$89,5,0)</f>
        <v>181.85180000000011</v>
      </c>
      <c r="AK41" s="13">
        <f t="shared" si="35"/>
        <v>45.733931809167743</v>
      </c>
      <c r="AL41" s="20">
        <f t="shared" si="4"/>
        <v>396.3784829009673</v>
      </c>
      <c r="AM41" s="59">
        <f t="shared" si="5"/>
        <v>689.71181623430061</v>
      </c>
      <c r="AN41" s="59">
        <f ca="1">AVERAGE(OFFSET($AM$3,0,0,'Données projet'!$E$10+1,1))-AVERAGE(OFFSET($H$3,0,0,'Données projet'!$E$10+1,1))</f>
        <v>256.24716991029322</v>
      </c>
      <c r="AO41" s="59">
        <f t="shared" si="36"/>
        <v>277.12386407996132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25.056360672517389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2.5225602864748122</v>
      </c>
      <c r="AX41" s="21">
        <f t="shared" si="6"/>
        <v>27.5789209589922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256.24716991029322</v>
      </c>
      <c r="T42" s="59">
        <f t="shared" si="34"/>
        <v>277.12386407996132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14.850000000000009</v>
      </c>
      <c r="AI42" s="13">
        <f>IF('Données projet'!$A$62&gt;35,AI41+AH42-AQ41,IF(A42&lt;'Données projet'!$A$62,$AF$205^A42,IF(A42='Données projet'!$A$62,'Données projet'!$B$62,AI41+AH42-AQ41)))</f>
        <v>318.95000000000016</v>
      </c>
      <c r="AJ42" s="13">
        <f>AI42*VLOOKUP('Données projet'!$B$10,Paramètres!$A$1:$I$89,3,0)*VLOOKUP('Données projet'!$B$10,Paramètres!$A$1:$I$89,5,0)</f>
        <v>190.73210000000009</v>
      </c>
      <c r="AK42" s="13">
        <f t="shared" si="35"/>
        <v>47.701773521629008</v>
      </c>
      <c r="AL42" s="20">
        <f t="shared" si="4"/>
        <v>415.27232971683731</v>
      </c>
      <c r="AM42" s="59">
        <f t="shared" si="5"/>
        <v>708.60566305017062</v>
      </c>
      <c r="AN42" s="59">
        <f ca="1">AVERAGE(OFFSET($AM$3,0,0,'Données projet'!$E$10+1,1))-AVERAGE(OFFSET($H$3,0,0,'Données projet'!$E$10+1,1))</f>
        <v>256.24716991029322</v>
      </c>
      <c r="AO42" s="59">
        <f t="shared" si="36"/>
        <v>277.12386407996132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24.565020722600273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1.7837194845182198</v>
      </c>
      <c r="AX42" s="21">
        <f t="shared" si="6"/>
        <v>26.348740207118492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256.24716991029322</v>
      </c>
      <c r="T43" s="59">
        <f t="shared" si="34"/>
        <v>277.12386407996132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333.80000000000007</v>
      </c>
      <c r="AG43" s="12">
        <f>VLOOKUP(A43,'Données projet'!$A$61:$I$81,9,0)</f>
        <v>14.850000000000009</v>
      </c>
      <c r="AH43" s="12">
        <f t="array" ref="AH43">INDEX(AG:AG,MIN(IF(ISNUMBER(AG43:AG239),ROW(AG43:AG239),"")))</f>
        <v>14.850000000000009</v>
      </c>
      <c r="AI43" s="13">
        <f>IF('Données projet'!$A$62&gt;35,AI42+AH43-AQ42,IF(A43&lt;'Données projet'!$A$62,$AF$205^A43,IF(A43='Données projet'!$A$62,'Données projet'!$B$62,AI42+AH43-AQ42)))</f>
        <v>333.80000000000018</v>
      </c>
      <c r="AJ43" s="13">
        <f>AI43*VLOOKUP('Données projet'!$B$10,Paramètres!$A$1:$I$89,3,0)*VLOOKUP('Données projet'!$B$10,Paramètres!$A$1:$I$89,5,0)</f>
        <v>199.61240000000012</v>
      </c>
      <c r="AK43" s="13">
        <f t="shared" si="35"/>
        <v>49.658975362033459</v>
      </c>
      <c r="AL43" s="20">
        <f t="shared" si="4"/>
        <v>434.14764542220854</v>
      </c>
      <c r="AM43" s="59">
        <f t="shared" si="5"/>
        <v>727.48097875554186</v>
      </c>
      <c r="AN43" s="59">
        <f ca="1">AVERAGE(OFFSET($AM$3,0,0,'Données projet'!$E$10+1,1))-AVERAGE(OFFSET($H$3,0,0,'Données projet'!$E$10+1,1))</f>
        <v>256.24716991029322</v>
      </c>
      <c r="AO43" s="59">
        <f t="shared" si="36"/>
        <v>277.12386407996132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34.1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24.083315649413258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1.2612801432374063</v>
      </c>
      <c r="AX43" s="21">
        <f t="shared" si="6"/>
        <v>25.344595792650665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256.24716991029322</v>
      </c>
      <c r="T44" s="59">
        <f t="shared" si="34"/>
        <v>277.12386407996132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11.049999999999992</v>
      </c>
      <c r="AI44" s="13">
        <f>IF('Données projet'!$A$62&gt;35,AI43+AH44-AQ43,IF(A44&lt;'Données projet'!$A$62,$AF$205^A44,IF(A44='Données projet'!$A$62,'Données projet'!$B$62,AI43+AH44-AQ43)))</f>
        <v>310.75000000000017</v>
      </c>
      <c r="AJ44" s="13">
        <f>AI44*VLOOKUP('Données projet'!$B$10,Paramètres!$A$1:$I$89,3,0)*VLOOKUP('Données projet'!$B$10,Paramètres!$A$1:$I$89,5,0)</f>
        <v>185.8285000000001</v>
      </c>
      <c r="AK44" s="13">
        <f t="shared" si="35"/>
        <v>46.616505227631968</v>
      </c>
      <c r="AL44" s="20">
        <f t="shared" si="4"/>
        <v>404.84171743812584</v>
      </c>
      <c r="AM44" s="59">
        <f t="shared" si="5"/>
        <v>698.17505077145915</v>
      </c>
      <c r="AN44" s="59">
        <f ca="1">AVERAGE(OFFSET($AM$3,0,0,'Données projet'!$E$10+1,1))-AVERAGE(OFFSET($H$3,0,0,'Données projet'!$E$10+1,1))</f>
        <v>256.24716991029322</v>
      </c>
      <c r="AO44" s="59">
        <f t="shared" si="36"/>
        <v>277.12386407996132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23.611056518900355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0.89185974225911002</v>
      </c>
      <c r="AX44" s="21">
        <f t="shared" si="6"/>
        <v>24.502916261159466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256.24716991029322</v>
      </c>
      <c r="T45" s="59">
        <f t="shared" si="34"/>
        <v>277.12386407996132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11.049999999999992</v>
      </c>
      <c r="AI45" s="13">
        <f>IF('Données projet'!$A$62&gt;35,AI44+AH45-AQ44,IF(A45&lt;'Données projet'!$A$62,$AF$205^A45,IF(A45='Données projet'!$A$62,'Données projet'!$B$62,AI44+AH45-AQ44)))</f>
        <v>321.80000000000018</v>
      </c>
      <c r="AJ45" s="13">
        <f>AI45*VLOOKUP('Données projet'!$B$10,Paramètres!$A$1:$I$89,3,0)*VLOOKUP('Données projet'!$B$10,Paramètres!$A$1:$I$89,5,0)</f>
        <v>192.43640000000011</v>
      </c>
      <c r="AK45" s="13">
        <f t="shared" si="35"/>
        <v>48.07820620284339</v>
      </c>
      <c r="AL45" s="20">
        <f t="shared" si="4"/>
        <v>418.89627246995241</v>
      </c>
      <c r="AM45" s="59">
        <f t="shared" si="5"/>
        <v>712.22960580328572</v>
      </c>
      <c r="AN45" s="59">
        <f ca="1">AVERAGE(OFFSET($AM$3,0,0,'Données projet'!$E$10+1,1))-AVERAGE(OFFSET($H$3,0,0,'Données projet'!$E$10+1,1))</f>
        <v>256.24716991029322</v>
      </c>
      <c r="AO45" s="59">
        <f t="shared" si="36"/>
        <v>277.12386407996132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23.148058101887184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0.63064007161870328</v>
      </c>
      <c r="AX45" s="21">
        <f t="shared" si="6"/>
        <v>23.778698173505887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256.24716991029322</v>
      </c>
      <c r="T46" s="59">
        <f t="shared" si="34"/>
        <v>277.12386407996132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11.049999999999992</v>
      </c>
      <c r="AI46" s="13">
        <f>IF('Données projet'!$A$62&gt;35,AI45+AH46-AQ45,IF(A46&lt;'Données projet'!$A$62,$AF$205^A46,IF(A46='Données projet'!$A$62,'Données projet'!$B$62,AI45+AH46-AQ45)))</f>
        <v>332.85000000000019</v>
      </c>
      <c r="AJ46" s="13">
        <f>AI46*VLOOKUP('Données projet'!$B$10,Paramètres!$A$1:$I$89,3,0)*VLOOKUP('Données projet'!$B$10,Paramètres!$A$1:$I$89,5,0)</f>
        <v>199.04430000000013</v>
      </c>
      <c r="AK46" s="13">
        <f t="shared" si="35"/>
        <v>49.534075275146158</v>
      </c>
      <c r="AL46" s="20">
        <f t="shared" si="4"/>
        <v>432.94067027087976</v>
      </c>
      <c r="AM46" s="59">
        <f t="shared" si="5"/>
        <v>726.27400360421302</v>
      </c>
      <c r="AN46" s="59">
        <f ca="1">AVERAGE(OFFSET($AM$3,0,0,'Données projet'!$E$10+1,1))-AVERAGE(OFFSET($H$3,0,0,'Données projet'!$E$10+1,1))</f>
        <v>256.24716991029322</v>
      </c>
      <c r="AO46" s="59">
        <f t="shared" si="36"/>
        <v>277.12386407996132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22.694138801430491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0.44592987112955512</v>
      </c>
      <c r="AX46" s="21">
        <f t="shared" si="6"/>
        <v>23.140068672560044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256.24716991029322</v>
      </c>
      <c r="T47" s="59">
        <f t="shared" si="34"/>
        <v>277.12386407996132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11.049999999999992</v>
      </c>
      <c r="AI47" s="13">
        <f>IF('Données projet'!$A$62&gt;35,AI46+AH47-AQ46,IF(A47&lt;'Données projet'!$A$62,$AF$205^A47,IF(A47='Données projet'!$A$62,'Données projet'!$B$62,AI46+AH47-AQ46)))</f>
        <v>343.9000000000002</v>
      </c>
      <c r="AJ47" s="13">
        <f>AI47*VLOOKUP('Données projet'!$B$10,Paramètres!$A$1:$I$89,3,0)*VLOOKUP('Données projet'!$B$10,Paramètres!$A$1:$I$89,5,0)</f>
        <v>205.65220000000014</v>
      </c>
      <c r="AK47" s="13">
        <f t="shared" si="35"/>
        <v>50.984328252291228</v>
      </c>
      <c r="AL47" s="20">
        <f t="shared" si="4"/>
        <v>446.97528670607409</v>
      </c>
      <c r="AM47" s="59">
        <f t="shared" si="5"/>
        <v>740.3086200394074</v>
      </c>
      <c r="AN47" s="59">
        <f ca="1">AVERAGE(OFFSET($AM$3,0,0,'Données projet'!$E$10+1,1))-AVERAGE(OFFSET($H$3,0,0,'Données projet'!$E$10+1,1))</f>
        <v>256.24716991029322</v>
      </c>
      <c r="AO47" s="59">
        <f t="shared" si="36"/>
        <v>277.12386407996132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22.249120581592319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0.3153200358093517</v>
      </c>
      <c r="AX47" s="21">
        <f t="shared" si="6"/>
        <v>22.564440617401669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256.24716991029322</v>
      </c>
      <c r="T48" s="59">
        <f t="shared" si="34"/>
        <v>277.12386407996132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11.049999999999992</v>
      </c>
      <c r="AI48" s="13">
        <f>IF('Données projet'!$A$62&gt;35,AI47+AH48-AQ47,IF(A48&lt;'Données projet'!$A$62,$AF$205^A48,IF(A48='Données projet'!$A$62,'Données projet'!$B$62,AI47+AH48-AQ47)))</f>
        <v>354.95000000000022</v>
      </c>
      <c r="AJ48" s="13">
        <f>AI48*VLOOKUP('Données projet'!$B$10,Paramètres!$A$1:$I$89,3,0)*VLOOKUP('Données projet'!$B$10,Paramètres!$A$1:$I$89,5,0)</f>
        <v>212.26010000000014</v>
      </c>
      <c r="AK48" s="13">
        <f t="shared" si="35"/>
        <v>52.429166286213409</v>
      </c>
      <c r="AL48" s="20">
        <f t="shared" si="4"/>
        <v>461.00047211515522</v>
      </c>
      <c r="AM48" s="59">
        <f t="shared" si="5"/>
        <v>754.33380544848853</v>
      </c>
      <c r="AN48" s="59">
        <f ca="1">AVERAGE(OFFSET($AM$3,0,0,'Données projet'!$E$10+1,1))-AVERAGE(OFFSET($H$3,0,0,'Données projet'!$E$10+1,1))</f>
        <v>256.24716991029322</v>
      </c>
      <c r="AO48" s="59">
        <f t="shared" si="36"/>
        <v>277.12386407996132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21.81282889761086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0.22296493556477759</v>
      </c>
      <c r="AX48" s="21">
        <f t="shared" si="6"/>
        <v>22.035793833175639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256.24716991029322</v>
      </c>
      <c r="T49" s="59">
        <f t="shared" si="34"/>
        <v>277.12386407996132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366</v>
      </c>
      <c r="AG49" s="12">
        <f>VLOOKUP(A49,'Données projet'!$A$61:$I$81,9,0)</f>
        <v>11.049999999999992</v>
      </c>
      <c r="AH49" s="12">
        <f t="array" ref="AH49">INDEX(AG:AG,MIN(IF(ISNUMBER(AG49:AG245),ROW(AG49:AG245),"")))</f>
        <v>11.049999999999992</v>
      </c>
      <c r="AI49" s="13">
        <f>IF('Données projet'!$A$62&gt;35,AI48+AH49-AQ48,IF(A49&lt;'Données projet'!$A$62,$AF$205^A49,IF(A49='Données projet'!$A$62,'Données projet'!$B$62,AI48+AH49-AQ48)))</f>
        <v>366.00000000000023</v>
      </c>
      <c r="AJ49" s="13">
        <f>AI49*VLOOKUP('Données projet'!$B$10,Paramètres!$A$1:$I$89,3,0)*VLOOKUP('Données projet'!$B$10,Paramètres!$A$1:$I$89,5,0)</f>
        <v>218.86800000000014</v>
      </c>
      <c r="AK49" s="13">
        <f t="shared" si="35"/>
        <v>53.868777293257544</v>
      </c>
      <c r="AL49" s="20">
        <f t="shared" si="4"/>
        <v>475.01655378575714</v>
      </c>
      <c r="AM49" s="59">
        <f t="shared" si="5"/>
        <v>768.34988711909045</v>
      </c>
      <c r="AN49" s="59">
        <f ca="1">AVERAGE(OFFSET($AM$3,0,0,'Données projet'!$E$10+1,1))-AVERAGE(OFFSET($H$3,0,0,'Données projet'!$E$10+1,1))</f>
        <v>256.24716991029322</v>
      </c>
      <c r="AO49" s="59">
        <f t="shared" si="36"/>
        <v>277.12386407996132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21.3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21.385092627440628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0.15766001790467588</v>
      </c>
      <c r="AX49" s="21">
        <f t="shared" si="6"/>
        <v>21.542752645345303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256.24716991029322</v>
      </c>
      <c r="T50" s="59">
        <f t="shared" si="34"/>
        <v>277.12386407996132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7.2999999999999972</v>
      </c>
      <c r="AI50" s="13">
        <f>IF('Données projet'!$A$62&gt;35,AI49+AH50-AQ49,IF(A50&lt;'Données projet'!$A$62,$AF$205^A50,IF(A50='Données projet'!$A$62,'Données projet'!$B$62,AI49+AH50-AQ49)))</f>
        <v>352.00000000000023</v>
      </c>
      <c r="AJ50" s="13">
        <f>AI50*VLOOKUP('Données projet'!$B$10,Paramètres!$A$1:$I$89,3,0)*VLOOKUP('Données projet'!$B$10,Paramètres!$A$1:$I$89,5,0)</f>
        <v>210.49600000000015</v>
      </c>
      <c r="AK50" s="13">
        <f t="shared" si="35"/>
        <v>52.043959291168512</v>
      </c>
      <c r="AL50" s="20">
        <f t="shared" si="4"/>
        <v>457.25709576545205</v>
      </c>
      <c r="AM50" s="59">
        <f t="shared" si="5"/>
        <v>750.59042909878531</v>
      </c>
      <c r="AN50" s="59">
        <f ca="1">AVERAGE(OFFSET($AM$3,0,0,'Données projet'!$E$10+1,1))-AVERAGE(OFFSET($H$3,0,0,'Données projet'!$E$10+1,1))</f>
        <v>256.24716991029322</v>
      </c>
      <c r="AO50" s="59">
        <f t="shared" si="36"/>
        <v>277.12386407996132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20.96574400463507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0.11148246778238882</v>
      </c>
      <c r="AX50" s="21">
        <f t="shared" si="6"/>
        <v>21.077226472417458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256.24716991029322</v>
      </c>
      <c r="T51" s="59">
        <f t="shared" si="34"/>
        <v>277.12386407996132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7.2999999999999972</v>
      </c>
      <c r="AI51" s="13">
        <f>IF('Données projet'!$A$62&gt;35,AI50+AH51-AQ50,IF(A51&lt;'Données projet'!$A$62,$AF$205^A51,IF(A51='Données projet'!$A$62,'Données projet'!$B$62,AI50+AH51-AQ50)))</f>
        <v>359.30000000000024</v>
      </c>
      <c r="AJ51" s="13">
        <f>AI51*VLOOKUP('Données projet'!$B$10,Paramètres!$A$1:$I$89,3,0)*VLOOKUP('Données projet'!$B$10,Paramètres!$A$1:$I$89,5,0)</f>
        <v>214.86140000000015</v>
      </c>
      <c r="AK51" s="13">
        <f t="shared" si="35"/>
        <v>52.996504799916742</v>
      </c>
      <c r="AL51" s="20">
        <f t="shared" si="4"/>
        <v>466.51918419318849</v>
      </c>
      <c r="AM51" s="59">
        <f t="shared" si="5"/>
        <v>759.85251752652175</v>
      </c>
      <c r="AN51" s="59">
        <f ca="1">AVERAGE(OFFSET($AM$3,0,0,'Données projet'!$E$10+1,1))-AVERAGE(OFFSET($H$3,0,0,'Données projet'!$E$10+1,1))</f>
        <v>256.24716991029322</v>
      </c>
      <c r="AO51" s="59">
        <f t="shared" si="36"/>
        <v>277.12386407996132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20.554618552545325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7.8830008952337952E-2</v>
      </c>
      <c r="AX51" s="21">
        <f t="shared" si="6"/>
        <v>20.633448561497662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256.24716991029322</v>
      </c>
      <c r="T52" s="59">
        <f t="shared" si="34"/>
        <v>277.12386407996132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7.2999999999999972</v>
      </c>
      <c r="AI52" s="13">
        <f>IF('Données projet'!$A$62&gt;35,AI51+AH52-AQ51,IF(A52&lt;'Données projet'!$A$62,$AF$205^A52,IF(A52='Données projet'!$A$62,'Données projet'!$B$62,AI51+AH52-AQ51)))</f>
        <v>366.60000000000025</v>
      </c>
      <c r="AJ52" s="13">
        <f>AI52*VLOOKUP('Données projet'!$B$10,Paramètres!$A$1:$I$89,3,0)*VLOOKUP('Données projet'!$B$10,Paramètres!$A$1:$I$89,5,0)</f>
        <v>219.22680000000014</v>
      </c>
      <c r="AK52" s="13">
        <f t="shared" si="35"/>
        <v>53.946800101493466</v>
      </c>
      <c r="AL52" s="20">
        <f t="shared" si="4"/>
        <v>475.77735351010136</v>
      </c>
      <c r="AM52" s="59">
        <f t="shared" si="5"/>
        <v>769.11068684343468</v>
      </c>
      <c r="AN52" s="59">
        <f ca="1">AVERAGE(OFFSET($AM$3,0,0,'Données projet'!$E$10+1,1))-AVERAGE(OFFSET($H$3,0,0,'Données projet'!$E$10+1,1))</f>
        <v>256.24716991029322</v>
      </c>
      <c r="AO52" s="59">
        <f t="shared" si="36"/>
        <v>277.12386407996132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20.151555019809294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5.5741233891194418E-2</v>
      </c>
      <c r="AX52" s="21">
        <f t="shared" si="6"/>
        <v>20.207296253700488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256.24716991029322</v>
      </c>
      <c r="T53" s="59">
        <f t="shared" si="34"/>
        <v>277.12386407996132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7.2999999999999972</v>
      </c>
      <c r="AI53" s="13">
        <f>IF('Données projet'!$A$62&gt;35,AI52+AH53-AQ52,IF(A53&lt;'Données projet'!$A$62,$AF$205^A53,IF(A53='Données projet'!$A$62,'Données projet'!$B$62,AI52+AH53-AQ52)))</f>
        <v>373.90000000000026</v>
      </c>
      <c r="AJ53" s="13">
        <f>AI53*VLOOKUP('Données projet'!$B$10,Paramètres!$A$1:$I$89,3,0)*VLOOKUP('Données projet'!$B$10,Paramètres!$A$1:$I$89,5,0)</f>
        <v>223.59220000000019</v>
      </c>
      <c r="AK53" s="13">
        <f t="shared" si="35"/>
        <v>54.894895167980749</v>
      </c>
      <c r="AL53" s="20">
        <f t="shared" si="4"/>
        <v>485.03169075090017</v>
      </c>
      <c r="AM53" s="59">
        <f t="shared" si="5"/>
        <v>778.36502408423348</v>
      </c>
      <c r="AN53" s="59">
        <f ca="1">AVERAGE(OFFSET($AM$3,0,0,'Données projet'!$E$10+1,1))-AVERAGE(OFFSET($H$3,0,0,'Données projet'!$E$10+1,1))</f>
        <v>256.24716991029322</v>
      </c>
      <c r="AO53" s="59">
        <f t="shared" si="36"/>
        <v>277.12386407996132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19.756395317105738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3.9415004476168983E-2</v>
      </c>
      <c r="AX53" s="21">
        <f t="shared" si="6"/>
        <v>19.795810321581907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256.24716991029322</v>
      </c>
      <c r="T54" s="59">
        <f t="shared" si="34"/>
        <v>277.12386407996132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7.2999999999999972</v>
      </c>
      <c r="AI54" s="13">
        <f>IF('Données projet'!$A$62&gt;35,AI53+AH54-AQ53,IF(A54&lt;'Données projet'!$A$62,$AF$205^A54,IF(A54='Données projet'!$A$62,'Données projet'!$B$62,AI53+AH54-AQ53)))</f>
        <v>381.20000000000027</v>
      </c>
      <c r="AJ54" s="13">
        <f>AI54*VLOOKUP('Données projet'!$B$10,Paramètres!$A$1:$I$89,3,0)*VLOOKUP('Données projet'!$B$10,Paramètres!$A$1:$I$89,5,0)</f>
        <v>227.95760000000018</v>
      </c>
      <c r="AK54" s="13">
        <f t="shared" si="35"/>
        <v>55.840837908542632</v>
      </c>
      <c r="AL54" s="20">
        <f t="shared" si="4"/>
        <v>494.28227935737868</v>
      </c>
      <c r="AM54" s="59">
        <f t="shared" si="5"/>
        <v>787.61561269071194</v>
      </c>
      <c r="AN54" s="59">
        <f ca="1">AVERAGE(OFFSET($AM$3,0,0,'Données projet'!$E$10+1,1))-AVERAGE(OFFSET($H$3,0,0,'Données projet'!$E$10+1,1))</f>
        <v>256.24716991029322</v>
      </c>
      <c r="AO54" s="59">
        <f t="shared" si="36"/>
        <v>277.12386407996132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19.368984455148578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2.7870616945597212E-2</v>
      </c>
      <c r="AX54" s="21">
        <f t="shared" si="6"/>
        <v>19.396855072094176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256.24716991029322</v>
      </c>
      <c r="T55" s="59">
        <f t="shared" si="34"/>
        <v>277.12386407996132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7.2999999999999972</v>
      </c>
      <c r="AI55" s="13">
        <f>IF('Données projet'!$A$62&gt;35,AI54+AH55-AQ54,IF(A55&lt;'Données projet'!$A$62,$AF$205^A55,IF(A55='Données projet'!$A$62,'Données projet'!$B$62,AI54+AH55-AQ54)))</f>
        <v>388.50000000000028</v>
      </c>
      <c r="AJ55" s="13">
        <f>AI55*VLOOKUP('Données projet'!$B$10,Paramètres!$A$1:$I$89,3,0)*VLOOKUP('Données projet'!$B$10,Paramètres!$A$1:$I$89,5,0)</f>
        <v>232.32300000000021</v>
      </c>
      <c r="AK55" s="13">
        <f t="shared" si="35"/>
        <v>56.784674292431681</v>
      </c>
      <c r="AL55" s="20">
        <f t="shared" si="4"/>
        <v>503.52919939265217</v>
      </c>
      <c r="AM55" s="59">
        <f t="shared" si="5"/>
        <v>796.86253272598549</v>
      </c>
      <c r="AN55" s="59">
        <f ca="1">AVERAGE(OFFSET($AM$3,0,0,'Données projet'!$E$10+1,1))-AVERAGE(OFFSET($H$3,0,0,'Données projet'!$E$10+1,1))</f>
        <v>256.24716991029322</v>
      </c>
      <c r="AO55" s="59">
        <f t="shared" si="36"/>
        <v>277.12386407996132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18.989170483897105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1.9707502238084491E-2</v>
      </c>
      <c r="AX55" s="21">
        <f t="shared" si="6"/>
        <v>19.00887798613519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256.24716991029322</v>
      </c>
      <c r="T56" s="59">
        <f t="shared" si="34"/>
        <v>277.12386407996132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7.2999999999999972</v>
      </c>
      <c r="AI56" s="13">
        <f>IF('Données projet'!$A$62&gt;35,AI55+AH56-AQ55,IF(A56&lt;'Données projet'!$A$62,$AF$205^A56,IF(A56='Données projet'!$A$62,'Données projet'!$B$62,AI55+AH56-AQ55)))</f>
        <v>395.8000000000003</v>
      </c>
      <c r="AJ56" s="13">
        <f>AI56*VLOOKUP('Données projet'!$B$10,Paramètres!$A$1:$I$89,3,0)*VLOOKUP('Données projet'!$B$10,Paramètres!$A$1:$I$89,5,0)</f>
        <v>236.6884000000002</v>
      </c>
      <c r="AK56" s="13">
        <f t="shared" si="35"/>
        <v>57.726448462488456</v>
      </c>
      <c r="AL56" s="20">
        <f t="shared" si="4"/>
        <v>512.77252773883436</v>
      </c>
      <c r="AM56" s="59">
        <f t="shared" si="5"/>
        <v>806.10586107216773</v>
      </c>
      <c r="AN56" s="59">
        <f ca="1">AVERAGE(OFFSET($AM$3,0,0,'Données projet'!$E$10+1,1))-AVERAGE(OFFSET($H$3,0,0,'Données projet'!$E$10+1,1))</f>
        <v>256.24716991029322</v>
      </c>
      <c r="AO56" s="59">
        <f t="shared" si="36"/>
        <v>277.12386407996132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18.616804432958226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1.3935308472798606E-2</v>
      </c>
      <c r="AX56" s="21">
        <f t="shared" si="6"/>
        <v>18.630739741431025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256.24716991029322</v>
      </c>
      <c r="T57" s="59">
        <f t="shared" si="34"/>
        <v>277.12386407996132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403.09999999999997</v>
      </c>
      <c r="AG57" s="12">
        <f>VLOOKUP(A57,'Données projet'!$A$61:$I$81,9,0)</f>
        <v>7.2999999999999972</v>
      </c>
      <c r="AH57" s="12">
        <f t="array" ref="AH57">INDEX(AG:AG,MIN(IF(ISNUMBER(AG57:AG253),ROW(AG57:AG253),"")))</f>
        <v>7.2999999999999972</v>
      </c>
      <c r="AI57" s="13">
        <f>IF('Données projet'!$A$62&gt;35,AI56+AH57-AQ56,IF(A57&lt;'Données projet'!$A$62,$AF$205^A57,IF(A57='Données projet'!$A$62,'Données projet'!$B$62,AI56+AH57-AQ56)))</f>
        <v>403.10000000000031</v>
      </c>
      <c r="AJ57" s="13">
        <f>AI57*VLOOKUP('Données projet'!$B$10,Paramètres!$A$1:$I$89,3,0)*VLOOKUP('Données projet'!$B$10,Paramètres!$A$1:$I$89,5,0)</f>
        <v>241.05380000000022</v>
      </c>
      <c r="AK57" s="13">
        <f t="shared" si="35"/>
        <v>58.666202840030898</v>
      </c>
      <c r="AL57" s="20">
        <f t="shared" si="4"/>
        <v>522.01233827972089</v>
      </c>
      <c r="AM57" s="59">
        <f t="shared" si="5"/>
        <v>815.34567161305426</v>
      </c>
      <c r="AN57" s="59">
        <f ca="1">AVERAGE(OFFSET($AM$3,0,0,'Données projet'!$E$10+1,1))-AVERAGE(OFFSET($H$3,0,0,'Données projet'!$E$10+1,1))</f>
        <v>256.24716991029322</v>
      </c>
      <c r="AO57" s="59">
        <f t="shared" si="36"/>
        <v>277.12386407996132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17.399999999999999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18.251740253157394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9.8537511190422457E-3</v>
      </c>
      <c r="AX57" s="21">
        <f t="shared" si="6"/>
        <v>18.261594004276436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256.24716991029322</v>
      </c>
      <c r="T58" s="59">
        <f t="shared" si="34"/>
        <v>277.12386407996132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3.0375000000000085</v>
      </c>
      <c r="AI58" s="13">
        <f>IF('Données projet'!$A$62&gt;35,AI57+AH58-AQ57,IF(A58&lt;'Données projet'!$A$62,$AF$205^A58,IF(A58='Données projet'!$A$62,'Données projet'!$B$62,AI57+AH58-AQ57)))</f>
        <v>388.73750000000035</v>
      </c>
      <c r="AJ58" s="13">
        <f>AI58*VLOOKUP('Données projet'!$B$10,Paramètres!$A$1:$I$89,3,0)*VLOOKUP('Données projet'!$B$10,Paramètres!$A$1:$I$89,5,0)</f>
        <v>232.46502500000025</v>
      </c>
      <c r="AK58" s="13">
        <f t="shared" si="35"/>
        <v>56.81534642612386</v>
      </c>
      <c r="AL58" s="20">
        <f t="shared" si="4"/>
        <v>503.82998023383288</v>
      </c>
      <c r="AM58" s="59">
        <f t="shared" si="5"/>
        <v>797.16331356716614</v>
      </c>
      <c r="AN58" s="59">
        <f ca="1">AVERAGE(OFFSET($AM$3,0,0,'Données projet'!$E$10+1,1))-AVERAGE(OFFSET($H$3,0,0,'Données projet'!$E$10+1,1))</f>
        <v>256.24716991029322</v>
      </c>
      <c r="AO58" s="59">
        <f t="shared" si="36"/>
        <v>277.12386407996132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17.893834759255292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6.9676542363993031E-3</v>
      </c>
      <c r="AX58" s="21">
        <f t="shared" si="6"/>
        <v>17.900802413491689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256.24716991029322</v>
      </c>
      <c r="T59" s="59">
        <f t="shared" si="34"/>
        <v>277.12386407996132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3.0375000000000085</v>
      </c>
      <c r="AI59" s="13">
        <f>IF('Données projet'!$A$62&gt;35,AI58+AH59-AQ58,IF(A59&lt;'Données projet'!$A$62,$AF$205^A59,IF(A59='Données projet'!$A$62,'Données projet'!$B$62,AI58+AH59-AQ58)))</f>
        <v>391.77500000000038</v>
      </c>
      <c r="AJ59" s="13">
        <f>AI59*VLOOKUP('Données projet'!$B$10,Paramètres!$A$1:$I$89,3,0)*VLOOKUP('Données projet'!$B$10,Paramètres!$A$1:$I$89,5,0)</f>
        <v>234.28145000000023</v>
      </c>
      <c r="AK59" s="13">
        <f t="shared" si="35"/>
        <v>57.207435050889636</v>
      </c>
      <c r="AL59" s="20">
        <f t="shared" si="4"/>
        <v>507.67647479696649</v>
      </c>
      <c r="AM59" s="59">
        <f t="shared" si="5"/>
        <v>801.0098081302998</v>
      </c>
      <c r="AN59" s="59">
        <f ca="1">AVERAGE(OFFSET($AM$3,0,0,'Données projet'!$E$10+1,1))-AVERAGE(OFFSET($H$3,0,0,'Données projet'!$E$10+1,1))</f>
        <v>256.24716991029322</v>
      </c>
      <c r="AO59" s="59">
        <f t="shared" si="36"/>
        <v>277.12386407996132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17.542947573787814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4.9268755595211228E-3</v>
      </c>
      <c r="AX59" s="21">
        <f t="shared" si="6"/>
        <v>17.547874449347336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256.24716991029322</v>
      </c>
      <c r="T60" s="59">
        <f t="shared" si="34"/>
        <v>277.12386407996132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3.0375000000000085</v>
      </c>
      <c r="AI60" s="13">
        <f>IF('Données projet'!$A$62&gt;35,AI59+AH60-AQ59,IF(A60&lt;'Données projet'!$A$62,$AF$205^A60,IF(A60='Données projet'!$A$62,'Données projet'!$B$62,AI59+AH60-AQ59)))</f>
        <v>394.8125000000004</v>
      </c>
      <c r="AJ60" s="13">
        <f>AI60*VLOOKUP('Données projet'!$B$10,Paramètres!$A$1:$I$89,3,0)*VLOOKUP('Données projet'!$B$10,Paramètres!$A$1:$I$89,5,0)</f>
        <v>236.09787500000024</v>
      </c>
      <c r="AK60" s="13">
        <f t="shared" si="35"/>
        <v>57.599169983491038</v>
      </c>
      <c r="AL60" s="20">
        <f t="shared" si="4"/>
        <v>511.52235334624737</v>
      </c>
      <c r="AM60" s="59">
        <f t="shared" si="5"/>
        <v>804.85568667958069</v>
      </c>
      <c r="AN60" s="59">
        <f ca="1">AVERAGE(OFFSET($AM$3,0,0,'Données projet'!$E$10+1,1))-AVERAGE(OFFSET($H$3,0,0,'Données projet'!$E$10+1,1))</f>
        <v>256.24716991029322</v>
      </c>
      <c r="AO60" s="59">
        <f t="shared" si="36"/>
        <v>277.12386407996132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17.198941072007305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3.4838271181996516E-3</v>
      </c>
      <c r="AX60" s="21">
        <f t="shared" si="6"/>
        <v>17.202424899125504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256.24716991029322</v>
      </c>
      <c r="T61" s="59">
        <f t="shared" si="34"/>
        <v>277.12386407996132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3.0375000000000085</v>
      </c>
      <c r="AI61" s="13">
        <f>IF('Données projet'!$A$62&gt;35,AI60+AH61-AQ60,IF(A61&lt;'Données projet'!$A$62,$AF$205^A61,IF(A61='Données projet'!$A$62,'Données projet'!$B$62,AI60+AH61-AQ60)))</f>
        <v>397.85000000000042</v>
      </c>
      <c r="AJ61" s="13">
        <f>AI61*VLOOKUP('Données projet'!$B$10,Paramètres!$A$1:$I$89,3,0)*VLOOKUP('Données projet'!$B$10,Paramètres!$A$1:$I$89,5,0)</f>
        <v>237.91430000000025</v>
      </c>
      <c r="AK61" s="13">
        <f t="shared" si="35"/>
        <v>57.990554260508603</v>
      </c>
      <c r="AL61" s="20">
        <f t="shared" si="4"/>
        <v>515.3676211703862</v>
      </c>
      <c r="AM61" s="59">
        <f t="shared" si="5"/>
        <v>808.70095450371946</v>
      </c>
      <c r="AN61" s="59">
        <f ca="1">AVERAGE(OFFSET($AM$3,0,0,'Données projet'!$E$10+1,1))-AVERAGE(OFFSET($H$3,0,0,'Données projet'!$E$10+1,1))</f>
        <v>256.24716991029322</v>
      </c>
      <c r="AO61" s="59">
        <f t="shared" si="36"/>
        <v>277.12386407996132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16.861680327903464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2.4634377797605614E-3</v>
      </c>
      <c r="AX61" s="21">
        <f t="shared" si="6"/>
        <v>16.864143765683224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256.24716991029322</v>
      </c>
      <c r="T62" s="59">
        <f t="shared" si="34"/>
        <v>277.12386407996132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3.0375000000000085</v>
      </c>
      <c r="AI62" s="13">
        <f>IF('Données projet'!$A$62&gt;35,AI61+AH62-AQ61,IF(A62&lt;'Données projet'!$A$62,$AF$205^A62,IF(A62='Données projet'!$A$62,'Données projet'!$B$62,AI61+AH62-AQ61)))</f>
        <v>400.88750000000044</v>
      </c>
      <c r="AJ62" s="13">
        <f>AI62*VLOOKUP('Données projet'!$B$10,Paramètres!$A$1:$I$89,3,0)*VLOOKUP('Données projet'!$B$10,Paramètres!$A$1:$I$89,5,0)</f>
        <v>239.73072500000029</v>
      </c>
      <c r="AK62" s="13">
        <f t="shared" si="35"/>
        <v>58.381590869477499</v>
      </c>
      <c r="AL62" s="20">
        <f t="shared" si="4"/>
        <v>519.2122834726739</v>
      </c>
      <c r="AM62" s="59">
        <f t="shared" si="5"/>
        <v>812.54561680600727</v>
      </c>
      <c r="AN62" s="59">
        <f ca="1">AVERAGE(OFFSET($AM$3,0,0,'Données projet'!$E$10+1,1))-AVERAGE(OFFSET($H$3,0,0,'Données projet'!$E$10+1,1))</f>
        <v>256.24716991029322</v>
      </c>
      <c r="AO62" s="59">
        <f t="shared" si="36"/>
        <v>277.12386407996132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16.531033061282756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1.7419135590998258E-3</v>
      </c>
      <c r="AX62" s="21">
        <f t="shared" si="6"/>
        <v>16.532774974841857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256.24716991029322</v>
      </c>
      <c r="T63" s="59">
        <f t="shared" si="34"/>
        <v>277.12386407996132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3.0375000000000085</v>
      </c>
      <c r="AI63" s="13">
        <f>IF('Données projet'!$A$62&gt;35,AI62+AH63-AQ62,IF(A63&lt;'Données projet'!$A$62,$AF$205^A63,IF(A63='Données projet'!$A$62,'Données projet'!$B$62,AI62+AH63-AQ62)))</f>
        <v>403.92500000000047</v>
      </c>
      <c r="AJ63" s="13">
        <f>AI63*VLOOKUP('Données projet'!$B$10,Paramètres!$A$1:$I$89,3,0)*VLOOKUP('Données projet'!$B$10,Paramètres!$A$1:$I$89,5,0)</f>
        <v>241.5471500000003</v>
      </c>
      <c r="AK63" s="13">
        <f t="shared" si="35"/>
        <v>58.772282750044901</v>
      </c>
      <c r="AL63" s="20">
        <f t="shared" si="4"/>
        <v>523.05634537299545</v>
      </c>
      <c r="AM63" s="59">
        <f t="shared" si="5"/>
        <v>816.38967870632882</v>
      </c>
      <c r="AN63" s="59">
        <f ca="1">AVERAGE(OFFSET($AM$3,0,0,'Données projet'!$E$10+1,1))-AVERAGE(OFFSET($H$3,0,0,'Données projet'!$E$10+1,1))</f>
        <v>256.24716991029322</v>
      </c>
      <c r="AO63" s="59">
        <f t="shared" si="36"/>
        <v>277.12386407996132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16.20686958588556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1.2317188898802807E-3</v>
      </c>
      <c r="AX63" s="21">
        <f t="shared" si="6"/>
        <v>16.20810130477544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256.24716991029322</v>
      </c>
      <c r="T64" s="59">
        <f t="shared" si="34"/>
        <v>277.12386407996132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3.0375000000000085</v>
      </c>
      <c r="AI64" s="13">
        <f>IF('Données projet'!$A$62&gt;35,AI63+AH64-AQ63,IF(A64&lt;'Données projet'!$A$62,$AF$205^A64,IF(A64='Données projet'!$A$62,'Données projet'!$B$62,AI63+AH64-AQ63)))</f>
        <v>406.96250000000049</v>
      </c>
      <c r="AJ64" s="13">
        <f>AI64*VLOOKUP('Données projet'!$B$10,Paramètres!$A$1:$I$89,3,0)*VLOOKUP('Données projet'!$B$10,Paramètres!$A$1:$I$89,5,0)</f>
        <v>243.36357500000031</v>
      </c>
      <c r="AK64" s="13">
        <f t="shared" si="35"/>
        <v>59.162632795092129</v>
      </c>
      <c r="AL64" s="20">
        <f t="shared" si="4"/>
        <v>526.89981190978597</v>
      </c>
      <c r="AM64" s="59">
        <f t="shared" si="5"/>
        <v>820.23314524311922</v>
      </c>
      <c r="AN64" s="59">
        <f ca="1">AVERAGE(OFFSET($AM$3,0,0,'Données projet'!$E$10+1,1))-AVERAGE(OFFSET($H$3,0,0,'Données projet'!$E$10+1,1))</f>
        <v>256.24716991029322</v>
      </c>
      <c r="AO64" s="59">
        <f t="shared" si="36"/>
        <v>277.12386407996132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15.889062758520707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8.7095677954991289E-4</v>
      </c>
      <c r="AX64" s="21">
        <f t="shared" si="6"/>
        <v>15.889933715300257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256.24716991029322</v>
      </c>
      <c r="T65" s="59">
        <f t="shared" si="34"/>
        <v>277.12386407996132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410.00000000000006</v>
      </c>
      <c r="AG65" s="12">
        <f>VLOOKUP(A65,'Données projet'!$A$61:$I$81,9,0)</f>
        <v>3.0375000000000085</v>
      </c>
      <c r="AH65" s="12">
        <f t="array" ref="AH65">INDEX(AG:AG,MIN(IF(ISNUMBER(AG65:AG261),ROW(AG65:AG261),"")))</f>
        <v>3.0375000000000085</v>
      </c>
      <c r="AI65" s="13">
        <f>IF('Données projet'!$A$62&gt;35,AI64+AH65-AQ64,IF(A65&lt;'Données projet'!$A$62,$AF$205^A65,IF(A65='Données projet'!$A$62,'Données projet'!$B$62,AI64+AH65-AQ64)))</f>
        <v>410.00000000000051</v>
      </c>
      <c r="AJ65" s="13">
        <f>AI65*VLOOKUP('Données projet'!$B$10,Paramètres!$A$1:$I$89,3,0)*VLOOKUP('Données projet'!$B$10,Paramètres!$A$1:$I$89,5,0)</f>
        <v>245.18000000000032</v>
      </c>
      <c r="AK65" s="13">
        <f t="shared" si="35"/>
        <v>59.552643851821543</v>
      </c>
      <c r="AL65" s="20">
        <f t="shared" si="4"/>
        <v>530.74268804192309</v>
      </c>
      <c r="AM65" s="59">
        <f t="shared" si="5"/>
        <v>824.07602137525646</v>
      </c>
      <c r="AN65" s="59">
        <f ca="1">AVERAGE(OFFSET($AM$3,0,0,'Données projet'!$E$10+1,1))-AVERAGE(OFFSET($H$3,0,0,'Données projet'!$E$10+1,1))</f>
        <v>256.24716991029322</v>
      </c>
      <c r="AO65" s="59">
        <f t="shared" si="36"/>
        <v>277.12386407996132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410.00000000000006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15.577487929197455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6.1585944494014036E-4</v>
      </c>
      <c r="AX65" s="21">
        <f t="shared" si="6"/>
        <v>15.578103788642395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256.24716991029322</v>
      </c>
      <c r="T66" s="59">
        <f t="shared" si="34"/>
        <v>277.12386407996132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4.5474735088646412E-13</v>
      </c>
      <c r="AJ66" s="13">
        <f>AI66*VLOOKUP('Données projet'!$B$10,Paramètres!$A$1:$I$89,3,0)*VLOOKUP('Données projet'!$B$10,Paramètres!$A$1:$I$89,5,0)</f>
        <v>2.7193891583010558E-13</v>
      </c>
      <c r="AK66" s="13">
        <f t="shared" si="35"/>
        <v>3.6362267729089988E-12</v>
      </c>
      <c r="AL66" s="20">
        <f t="shared" si="4"/>
        <v>6.8067219078872727E-12</v>
      </c>
      <c r="AM66" s="59">
        <f t="shared" si="5"/>
        <v>293.33333333334014</v>
      </c>
      <c r="AN66" s="59">
        <f ca="1">AVERAGE(OFFSET($AM$3,0,0,'Données projet'!$E$10+1,1))-AVERAGE(OFFSET($H$3,0,0,'Données projet'!$E$10+1,1))</f>
        <v>256.24716991029322</v>
      </c>
      <c r="AO66" s="59">
        <f t="shared" si="36"/>
        <v>277.12386407996132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15.27202289223535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4.3547838977495644E-4</v>
      </c>
      <c r="AX66" s="21">
        <f t="shared" si="6"/>
        <v>15.272458370625126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256.24716991029322</v>
      </c>
      <c r="T67" s="59">
        <f t="shared" si="34"/>
        <v>277.12386407996132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4.5474735088646412E-13</v>
      </c>
      <c r="AJ67" s="13">
        <f>AI67*VLOOKUP('Données projet'!$B$10,Paramètres!$A$1:$I$89,3,0)*VLOOKUP('Données projet'!$B$10,Paramètres!$A$1:$I$89,5,0)</f>
        <v>2.7193891583010558E-13</v>
      </c>
      <c r="AK67" s="13">
        <f t="shared" si="35"/>
        <v>3.6362267729089988E-12</v>
      </c>
      <c r="AL67" s="20">
        <f t="shared" si="4"/>
        <v>6.8067219078872727E-12</v>
      </c>
      <c r="AM67" s="59">
        <f t="shared" si="5"/>
        <v>293.33333333334014</v>
      </c>
      <c r="AN67" s="59">
        <f ca="1">AVERAGE(OFFSET($AM$3,0,0,'Données projet'!$E$10+1,1))-AVERAGE(OFFSET($H$3,0,0,'Données projet'!$E$10+1,1))</f>
        <v>256.24716991029322</v>
      </c>
      <c r="AO67" s="59">
        <f t="shared" si="36"/>
        <v>277.12386407996132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14.972547838332797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3.0792972247007018E-4</v>
      </c>
      <c r="AX67" s="21">
        <f t="shared" si="6"/>
        <v>14.972855768055268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256.24716991029322</v>
      </c>
      <c r="T68" s="59">
        <f t="shared" si="34"/>
        <v>277.12386407996132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4.5474735088646412E-13</v>
      </c>
      <c r="AJ68" s="13">
        <f>AI68*VLOOKUP('Données projet'!$B$10,Paramètres!$A$1:$I$89,3,0)*VLOOKUP('Données projet'!$B$10,Paramètres!$A$1:$I$89,5,0)</f>
        <v>2.7193891583010558E-13</v>
      </c>
      <c r="AK68" s="13">
        <f t="shared" si="35"/>
        <v>3.6362267729089988E-12</v>
      </c>
      <c r="AL68" s="20">
        <f t="shared" ref="AL68:AL131" si="58">(AJ68+AK68)*0.475*44/12</f>
        <v>6.8067219078872727E-12</v>
      </c>
      <c r="AM68" s="59">
        <f t="shared" ref="AM68:AM131" si="59">AL68+(AD68+AE68)*44/12</f>
        <v>293.33333333334014</v>
      </c>
      <c r="AN68" s="59">
        <f ca="1">AVERAGE(OFFSET($AM$3,0,0,'Données projet'!$E$10+1,1))-AVERAGE(OFFSET($H$3,0,0,'Données projet'!$E$10+1,1))</f>
        <v>256.24716991029322</v>
      </c>
      <c r="AO68" s="59">
        <f t="shared" si="36"/>
        <v>277.12386407996132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14.678945307575528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2.1773919488747822E-4</v>
      </c>
      <c r="AX68" s="21">
        <f t="shared" ref="AX68:AX131" si="60">SUM(AU68:AW68)</f>
        <v>14.679163046770416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256.24716991029322</v>
      </c>
      <c r="T69" s="59">
        <f t="shared" ref="T69:T132" si="88">$T$3</f>
        <v>277.12386407996132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4.5474735088646412E-13</v>
      </c>
      <c r="AJ69" s="13">
        <f>AI69*VLOOKUP('Données projet'!$B$10,Paramètres!$A$1:$I$89,3,0)*VLOOKUP('Données projet'!$B$10,Paramètres!$A$1:$I$89,5,0)</f>
        <v>2.7193891583010558E-13</v>
      </c>
      <c r="AK69" s="13">
        <f t="shared" ref="AK69:AK132" si="89">EXP(-1.0587+0.8836*LN(AJ69)+0.284)</f>
        <v>3.6362267729089988E-12</v>
      </c>
      <c r="AL69" s="20">
        <f t="shared" si="58"/>
        <v>6.8067219078872727E-12</v>
      </c>
      <c r="AM69" s="59">
        <f t="shared" si="59"/>
        <v>293.33333333334014</v>
      </c>
      <c r="AN69" s="59">
        <f ca="1">AVERAGE(OFFSET($AM$3,0,0,'Données projet'!$E$10+1,1))-AVERAGE(OFFSET($H$3,0,0,'Données projet'!$E$10+1,1))</f>
        <v>256.24716991029322</v>
      </c>
      <c r="AO69" s="59">
        <f t="shared" ref="AO69:AO132" si="90">$AO$3</f>
        <v>277.12386407996132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14.391100143366547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1.5396486123503509E-4</v>
      </c>
      <c r="AX69" s="21">
        <f t="shared" si="60"/>
        <v>14.391254108227782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256.24716991029322</v>
      </c>
      <c r="T70" s="59">
        <f t="shared" si="88"/>
        <v>277.12386407996132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4.5474735088646412E-13</v>
      </c>
      <c r="AJ70" s="13">
        <f>AI70*VLOOKUP('Données projet'!$B$10,Paramètres!$A$1:$I$89,3,0)*VLOOKUP('Données projet'!$B$10,Paramètres!$A$1:$I$89,5,0)</f>
        <v>2.7193891583010558E-13</v>
      </c>
      <c r="AK70" s="13">
        <f t="shared" si="89"/>
        <v>3.6362267729089988E-12</v>
      </c>
      <c r="AL70" s="20">
        <f t="shared" si="58"/>
        <v>6.8067219078872727E-12</v>
      </c>
      <c r="AM70" s="59">
        <f t="shared" si="59"/>
        <v>293.33333333334014</v>
      </c>
      <c r="AN70" s="59">
        <f ca="1">AVERAGE(OFFSET($AM$3,0,0,'Données projet'!$E$10+1,1))-AVERAGE(OFFSET($H$3,0,0,'Données projet'!$E$10+1,1))</f>
        <v>256.24716991029322</v>
      </c>
      <c r="AO70" s="59">
        <f t="shared" si="90"/>
        <v>277.12386407996132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14.108899447259491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1.0886959744373911E-4</v>
      </c>
      <c r="AX70" s="21">
        <f t="shared" si="60"/>
        <v>14.109008316856935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256.24716991029322</v>
      </c>
      <c r="T71" s="59">
        <f t="shared" si="88"/>
        <v>277.12386407996132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4.5474735088646412E-13</v>
      </c>
      <c r="AJ71" s="13">
        <f>AI71*VLOOKUP('Données projet'!$B$10,Paramètres!$A$1:$I$89,3,0)*VLOOKUP('Données projet'!$B$10,Paramètres!$A$1:$I$89,5,0)</f>
        <v>2.7193891583010558E-13</v>
      </c>
      <c r="AK71" s="13">
        <f t="shared" si="89"/>
        <v>3.6362267729089988E-12</v>
      </c>
      <c r="AL71" s="20">
        <f t="shared" si="58"/>
        <v>6.8067219078872727E-12</v>
      </c>
      <c r="AM71" s="59">
        <f t="shared" si="59"/>
        <v>293.33333333334014</v>
      </c>
      <c r="AN71" s="59">
        <f ca="1">AVERAGE(OFFSET($AM$3,0,0,'Données projet'!$E$10+1,1))-AVERAGE(OFFSET($H$3,0,0,'Données projet'!$E$10+1,1))</f>
        <v>256.24716991029322</v>
      </c>
      <c r="AO71" s="59">
        <f t="shared" si="90"/>
        <v>277.12386407996132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13.832232534677665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7.6982430617517544E-5</v>
      </c>
      <c r="AX71" s="21">
        <f t="shared" si="60"/>
        <v>13.832309517108282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256.24716991029322</v>
      </c>
      <c r="T72" s="59">
        <f t="shared" si="88"/>
        <v>277.12386407996132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4.5474735088646412E-13</v>
      </c>
      <c r="AJ72" s="13">
        <f>AI72*VLOOKUP('Données projet'!$B$10,Paramètres!$A$1:$I$89,3,0)*VLOOKUP('Données projet'!$B$10,Paramètres!$A$1:$I$89,5,0)</f>
        <v>2.7193891583010558E-13</v>
      </c>
      <c r="AK72" s="13">
        <f t="shared" si="89"/>
        <v>3.6362267729089988E-12</v>
      </c>
      <c r="AL72" s="20">
        <f t="shared" si="58"/>
        <v>6.8067219078872727E-12</v>
      </c>
      <c r="AM72" s="59">
        <f t="shared" si="59"/>
        <v>293.33333333334014</v>
      </c>
      <c r="AN72" s="59">
        <f ca="1">AVERAGE(OFFSET($AM$3,0,0,'Données projet'!$E$10+1,1))-AVERAGE(OFFSET($H$3,0,0,'Données projet'!$E$10+1,1))</f>
        <v>256.24716991029322</v>
      </c>
      <c r="AO72" s="59">
        <f t="shared" si="90"/>
        <v>277.12386407996132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13.560990891501415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5.4434798721869556E-5</v>
      </c>
      <c r="AX72" s="21">
        <f t="shared" si="60"/>
        <v>13.561045326300137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256.24716991029322</v>
      </c>
      <c r="T73" s="59">
        <f t="shared" si="88"/>
        <v>277.12386407996132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4.5474735088646412E-13</v>
      </c>
      <c r="AJ73" s="13">
        <f>AI73*VLOOKUP('Données projet'!$B$10,Paramètres!$A$1:$I$89,3,0)*VLOOKUP('Données projet'!$B$10,Paramètres!$A$1:$I$89,5,0)</f>
        <v>2.7193891583010558E-13</v>
      </c>
      <c r="AK73" s="13">
        <f t="shared" si="89"/>
        <v>3.6362267729089988E-12</v>
      </c>
      <c r="AL73" s="20">
        <f t="shared" si="58"/>
        <v>6.8067219078872727E-12</v>
      </c>
      <c r="AM73" s="59">
        <f t="shared" si="59"/>
        <v>293.33333333334014</v>
      </c>
      <c r="AN73" s="59">
        <f ca="1">AVERAGE(OFFSET($AM$3,0,0,'Données projet'!$E$10+1,1))-AVERAGE(OFFSET($H$3,0,0,'Données projet'!$E$10+1,1))</f>
        <v>256.24716991029322</v>
      </c>
      <c r="AO73" s="59">
        <f t="shared" si="90"/>
        <v>277.12386407996132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13.295068131506785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3.8491215308758772E-5</v>
      </c>
      <c r="AX73" s="21">
        <f t="shared" si="60"/>
        <v>13.295106622722093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256.24716991029322</v>
      </c>
      <c r="T74" s="59">
        <f t="shared" si="88"/>
        <v>277.12386407996132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4.5474735088646412E-13</v>
      </c>
      <c r="AJ74" s="13">
        <f>AI74*VLOOKUP('Données projet'!$B$10,Paramètres!$A$1:$I$89,3,0)*VLOOKUP('Données projet'!$B$10,Paramètres!$A$1:$I$89,5,0)</f>
        <v>2.7193891583010558E-13</v>
      </c>
      <c r="AK74" s="13">
        <f t="shared" si="89"/>
        <v>3.6362267729089988E-12</v>
      </c>
      <c r="AL74" s="20">
        <f t="shared" si="58"/>
        <v>6.8067219078872727E-12</v>
      </c>
      <c r="AM74" s="59">
        <f t="shared" si="59"/>
        <v>293.33333333334014</v>
      </c>
      <c r="AN74" s="59">
        <f ca="1">AVERAGE(OFFSET($AM$3,0,0,'Données projet'!$E$10+1,1))-AVERAGE(OFFSET($H$3,0,0,'Données projet'!$E$10+1,1))</f>
        <v>256.24716991029322</v>
      </c>
      <c r="AO74" s="59">
        <f t="shared" si="90"/>
        <v>277.12386407996132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13.034359954638781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2.7217399360934778E-5</v>
      </c>
      <c r="AX74" s="21">
        <f t="shared" si="60"/>
        <v>13.034387172038141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256.24716991029322</v>
      </c>
      <c r="T75" s="59">
        <f t="shared" si="88"/>
        <v>277.12386407996132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4.5474735088646412E-13</v>
      </c>
      <c r="AJ75" s="13">
        <f>AI75*VLOOKUP('Données projet'!$B$10,Paramètres!$A$1:$I$89,3,0)*VLOOKUP('Données projet'!$B$10,Paramètres!$A$1:$I$89,5,0)</f>
        <v>2.7193891583010558E-13</v>
      </c>
      <c r="AK75" s="13">
        <f t="shared" si="89"/>
        <v>3.6362267729089988E-12</v>
      </c>
      <c r="AL75" s="20">
        <f t="shared" si="58"/>
        <v>6.8067219078872727E-12</v>
      </c>
      <c r="AM75" s="59">
        <f t="shared" si="59"/>
        <v>293.33333333334014</v>
      </c>
      <c r="AN75" s="59">
        <f ca="1">AVERAGE(OFFSET($AM$3,0,0,'Données projet'!$E$10+1,1))-AVERAGE(OFFSET($H$3,0,0,'Données projet'!$E$10+1,1))</f>
        <v>256.24716991029322</v>
      </c>
      <c r="AO75" s="59">
        <f t="shared" si="90"/>
        <v>277.12386407996132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12.778764106102871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1.9245607654379386E-5</v>
      </c>
      <c r="AX75" s="21">
        <f t="shared" si="60"/>
        <v>12.778783351710526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256.24716991029322</v>
      </c>
      <c r="T76" s="59">
        <f t="shared" si="88"/>
        <v>277.12386407996132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4.5474735088646412E-13</v>
      </c>
      <c r="AJ76" s="13">
        <f>AI76*VLOOKUP('Données projet'!$B$10,Paramètres!$A$1:$I$89,3,0)*VLOOKUP('Données projet'!$B$10,Paramètres!$A$1:$I$89,5,0)</f>
        <v>2.7193891583010558E-13</v>
      </c>
      <c r="AK76" s="13">
        <f t="shared" si="89"/>
        <v>3.6362267729089988E-12</v>
      </c>
      <c r="AL76" s="20">
        <f t="shared" si="58"/>
        <v>6.8067219078872727E-12</v>
      </c>
      <c r="AM76" s="59">
        <f t="shared" si="59"/>
        <v>293.33333333334014</v>
      </c>
      <c r="AN76" s="59">
        <f ca="1">AVERAGE(OFFSET($AM$3,0,0,'Données projet'!$E$10+1,1))-AVERAGE(OFFSET($H$3,0,0,'Données projet'!$E$10+1,1))</f>
        <v>256.24716991029322</v>
      </c>
      <c r="AO76" s="59">
        <f t="shared" si="90"/>
        <v>277.12386407996132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12.528180336258679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1.3608699680467389E-5</v>
      </c>
      <c r="AX76" s="21">
        <f t="shared" si="60"/>
        <v>12.528193944958359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256.24716991029322</v>
      </c>
      <c r="T77" s="59">
        <f t="shared" si="88"/>
        <v>277.12386407996132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4.5474735088646412E-13</v>
      </c>
      <c r="AJ77" s="13">
        <f>AI77*VLOOKUP('Données projet'!$B$10,Paramètres!$A$1:$I$89,3,0)*VLOOKUP('Données projet'!$B$10,Paramètres!$A$1:$I$89,5,0)</f>
        <v>2.7193891583010558E-13</v>
      </c>
      <c r="AK77" s="13">
        <f t="shared" si="89"/>
        <v>3.6362267729089988E-12</v>
      </c>
      <c r="AL77" s="20">
        <f t="shared" si="58"/>
        <v>6.8067219078872727E-12</v>
      </c>
      <c r="AM77" s="59">
        <f t="shared" si="59"/>
        <v>293.33333333334014</v>
      </c>
      <c r="AN77" s="59">
        <f ca="1">AVERAGE(OFFSET($AM$3,0,0,'Données projet'!$E$10+1,1))-AVERAGE(OFFSET($H$3,0,0,'Données projet'!$E$10+1,1))</f>
        <v>256.24716991029322</v>
      </c>
      <c r="AO77" s="59">
        <f t="shared" si="90"/>
        <v>277.12386407996132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12.282510361300123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9.622803827189693E-6</v>
      </c>
      <c r="AX77" s="21">
        <f t="shared" si="60"/>
        <v>12.282519984103949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256.24716991029322</v>
      </c>
      <c r="T78" s="59">
        <f t="shared" si="88"/>
        <v>277.12386407996132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4.5474735088646412E-13</v>
      </c>
      <c r="AJ78" s="13">
        <f>AI78*VLOOKUP('Données projet'!$B$10,Paramètres!$A$1:$I$89,3,0)*VLOOKUP('Données projet'!$B$10,Paramètres!$A$1:$I$89,5,0)</f>
        <v>2.7193891583010558E-13</v>
      </c>
      <c r="AK78" s="13">
        <f t="shared" si="89"/>
        <v>3.6362267729089988E-12</v>
      </c>
      <c r="AL78" s="20">
        <f t="shared" si="58"/>
        <v>6.8067219078872727E-12</v>
      </c>
      <c r="AM78" s="59">
        <f t="shared" si="59"/>
        <v>293.33333333334014</v>
      </c>
      <c r="AN78" s="59">
        <f ca="1">AVERAGE(OFFSET($AM$3,0,0,'Données projet'!$E$10+1,1))-AVERAGE(OFFSET($H$3,0,0,'Données projet'!$E$10+1,1))</f>
        <v>256.24716991029322</v>
      </c>
      <c r="AO78" s="59">
        <f t="shared" si="90"/>
        <v>277.12386407996132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12.041657824706615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6.8043498402336945E-6</v>
      </c>
      <c r="AX78" s="21">
        <f t="shared" si="60"/>
        <v>12.041664629056456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256.24716991029322</v>
      </c>
      <c r="T79" s="59">
        <f t="shared" si="88"/>
        <v>277.12386407996132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4.5474735088646412E-13</v>
      </c>
      <c r="AJ79" s="13">
        <f>AI79*VLOOKUP('Données projet'!$B$10,Paramètres!$A$1:$I$89,3,0)*VLOOKUP('Données projet'!$B$10,Paramètres!$A$1:$I$89,5,0)</f>
        <v>2.7193891583010558E-13</v>
      </c>
      <c r="AK79" s="13">
        <f t="shared" si="89"/>
        <v>3.6362267729089988E-12</v>
      </c>
      <c r="AL79" s="20">
        <f t="shared" si="58"/>
        <v>6.8067219078872727E-12</v>
      </c>
      <c r="AM79" s="59">
        <f t="shared" si="59"/>
        <v>293.33333333334014</v>
      </c>
      <c r="AN79" s="59">
        <f ca="1">AVERAGE(OFFSET($AM$3,0,0,'Données projet'!$E$10+1,1))-AVERAGE(OFFSET($H$3,0,0,'Données projet'!$E$10+1,1))</f>
        <v>256.24716991029322</v>
      </c>
      <c r="AO79" s="59">
        <f t="shared" si="90"/>
        <v>277.12386407996132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11.805528259450163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4.8114019135948465E-6</v>
      </c>
      <c r="AX79" s="21">
        <f t="shared" si="60"/>
        <v>11.805533070852077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256.24716991029322</v>
      </c>
      <c r="T80" s="59">
        <f t="shared" si="88"/>
        <v>277.12386407996132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9">
        <f t="shared" si="59"/>
        <v>293.33333333334014</v>
      </c>
      <c r="AN80" s="59">
        <f ca="1">AVERAGE(OFFSET($AM$3,0,0,'Données projet'!$E$10+1,1))-AVERAGE(OFFSET($H$3,0,0,'Données projet'!$E$10+1,1))</f>
        <v>256.24716991029322</v>
      </c>
      <c r="AO80" s="59">
        <f t="shared" si="90"/>
        <v>277.12386407996132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11.574029050943578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3.4021749201168472E-6</v>
      </c>
      <c r="AX80" s="21">
        <f t="shared" si="60"/>
        <v>11.574032453118498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256.24716991029322</v>
      </c>
      <c r="T81" s="59">
        <f t="shared" si="88"/>
        <v>277.12386407996132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9">
        <f t="shared" si="59"/>
        <v>293.33333333334014</v>
      </c>
      <c r="AN81" s="59">
        <f ca="1">AVERAGE(OFFSET($AM$3,0,0,'Données projet'!$E$10+1,1))-AVERAGE(OFFSET($H$3,0,0,'Données projet'!$E$10+1,1))</f>
        <v>256.24716991029322</v>
      </c>
      <c r="AO81" s="59">
        <f t="shared" si="90"/>
        <v>277.12386407996132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11.347069400715231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2.4057009567974233E-6</v>
      </c>
      <c r="AX81" s="21">
        <f t="shared" si="60"/>
        <v>11.347071806416189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256.24716991029322</v>
      </c>
      <c r="T82" s="59">
        <f t="shared" si="88"/>
        <v>277.12386407996132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9">
        <f t="shared" si="59"/>
        <v>293.33333333334014</v>
      </c>
      <c r="AN82" s="59">
        <f ca="1">AVERAGE(OFFSET($AM$3,0,0,'Données projet'!$E$10+1,1))-AVERAGE(OFFSET($H$3,0,0,'Données projet'!$E$10+1,1))</f>
        <v>256.24716991029322</v>
      </c>
      <c r="AO82" s="59">
        <f t="shared" si="90"/>
        <v>277.12386407996132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11.124560290796145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1.7010874600584236E-6</v>
      </c>
      <c r="AX82" s="21">
        <f t="shared" si="60"/>
        <v>11.124561991883605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256.24716991029322</v>
      </c>
      <c r="T83" s="59">
        <f t="shared" si="88"/>
        <v>277.12386407996132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9">
        <f t="shared" si="59"/>
        <v>293.33333333334014</v>
      </c>
      <c r="AN83" s="59">
        <f ca="1">AVERAGE(OFFSET($AM$3,0,0,'Données projet'!$E$10+1,1))-AVERAGE(OFFSET($H$3,0,0,'Données projet'!$E$10+1,1))</f>
        <v>256.24716991029322</v>
      </c>
      <c r="AO83" s="59">
        <f t="shared" si="90"/>
        <v>277.12386407996132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10.906414448805416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1.2028504783987116E-6</v>
      </c>
      <c r="AX83" s="21">
        <f t="shared" si="60"/>
        <v>10.906415651655895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256.24716991029322</v>
      </c>
      <c r="T84" s="59">
        <f t="shared" si="88"/>
        <v>277.12386407996132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9">
        <f t="shared" si="59"/>
        <v>293.33333333334014</v>
      </c>
      <c r="AN84" s="59">
        <f ca="1">AVERAGE(OFFSET($AM$3,0,0,'Données projet'!$E$10+1,1))-AVERAGE(OFFSET($H$3,0,0,'Données projet'!$E$10+1,1))</f>
        <v>256.24716991029322</v>
      </c>
      <c r="AO84" s="59">
        <f t="shared" si="90"/>
        <v>277.12386407996132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10.6925463137203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8.5054373002921181E-7</v>
      </c>
      <c r="AX84" s="21">
        <f t="shared" si="60"/>
        <v>10.692547164264029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256.24716991029322</v>
      </c>
      <c r="T85" s="59">
        <f t="shared" si="88"/>
        <v>277.12386407996132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9">
        <f t="shared" si="59"/>
        <v>293.33333333334014</v>
      </c>
      <c r="AN85" s="59">
        <f ca="1">AVERAGE(OFFSET($AM$3,0,0,'Données projet'!$E$10+1,1))-AVERAGE(OFFSET($H$3,0,0,'Données projet'!$E$10+1,1))</f>
        <v>256.24716991029322</v>
      </c>
      <c r="AO85" s="59">
        <f t="shared" si="90"/>
        <v>277.12386407996132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10.482872002317521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6.0142523919935582E-7</v>
      </c>
      <c r="AX85" s="21">
        <f t="shared" si="60"/>
        <v>10.482872603742759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256.24716991029322</v>
      </c>
      <c r="T86" s="59">
        <f t="shared" si="88"/>
        <v>277.12386407996132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9">
        <f t="shared" si="59"/>
        <v>293.33333333334014</v>
      </c>
      <c r="AN86" s="59">
        <f ca="1">AVERAGE(OFFSET($AM$3,0,0,'Données projet'!$E$10+1,1))-AVERAGE(OFFSET($H$3,0,0,'Données projet'!$E$10+1,1))</f>
        <v>256.24716991029322</v>
      </c>
      <c r="AO86" s="59">
        <f t="shared" si="90"/>
        <v>277.12386407996132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10.277309276272648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4.252718650146059E-7</v>
      </c>
      <c r="AX86" s="21">
        <f t="shared" si="60"/>
        <v>10.277309701544514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256.24716991029322</v>
      </c>
      <c r="T87" s="59">
        <f t="shared" si="88"/>
        <v>277.12386407996132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9">
        <f t="shared" si="59"/>
        <v>293.33333333334014</v>
      </c>
      <c r="AN87" s="59">
        <f ca="1">AVERAGE(OFFSET($AM$3,0,0,'Données projet'!$E$10+1,1))-AVERAGE(OFFSET($H$3,0,0,'Données projet'!$E$10+1,1))</f>
        <v>256.24716991029322</v>
      </c>
      <c r="AO87" s="59">
        <f t="shared" si="90"/>
        <v>277.12386407996132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10.075777509904633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3.0071261959967791E-7</v>
      </c>
      <c r="AX87" s="21">
        <f t="shared" si="60"/>
        <v>10.075777810617252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256.24716991029322</v>
      </c>
      <c r="T88" s="59">
        <f t="shared" si="88"/>
        <v>277.12386407996132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9">
        <f t="shared" si="59"/>
        <v>293.33333333334014</v>
      </c>
      <c r="AN88" s="59">
        <f ca="1">AVERAGE(OFFSET($AM$3,0,0,'Données projet'!$E$10+1,1))-AVERAGE(OFFSET($H$3,0,0,'Données projet'!$E$10+1,1))</f>
        <v>256.24716991029322</v>
      </c>
      <c r="AO88" s="59">
        <f t="shared" si="90"/>
        <v>277.12386407996132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9.878197658552855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2.1263593250730295E-7</v>
      </c>
      <c r="AX88" s="21">
        <f t="shared" si="60"/>
        <v>9.878197871188787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256.24716991029322</v>
      </c>
      <c r="T89" s="59">
        <f t="shared" si="88"/>
        <v>277.12386407996132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9">
        <f t="shared" si="59"/>
        <v>293.33333333334014</v>
      </c>
      <c r="AN89" s="59">
        <f ca="1">AVERAGE(OFFSET($AM$3,0,0,'Données projet'!$E$10+1,1))-AVERAGE(OFFSET($H$3,0,0,'Données projet'!$E$10+1,1))</f>
        <v>256.24716991029322</v>
      </c>
      <c r="AO89" s="59">
        <f t="shared" si="90"/>
        <v>277.12386407996132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9.6844922275742746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1.5035630979983895E-7</v>
      </c>
      <c r="AX89" s="21">
        <f t="shared" si="60"/>
        <v>9.6844923779305851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256.24716991029322</v>
      </c>
      <c r="T90" s="59">
        <f t="shared" si="88"/>
        <v>277.12386407996132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9">
        <f t="shared" si="59"/>
        <v>293.33333333334014</v>
      </c>
      <c r="AN90" s="59">
        <f ca="1">AVERAGE(OFFSET($AM$3,0,0,'Données projet'!$E$10+1,1))-AVERAGE(OFFSET($H$3,0,0,'Données projet'!$E$10+1,1))</f>
        <v>256.24716991029322</v>
      </c>
      <c r="AO90" s="59">
        <f t="shared" si="90"/>
        <v>277.12386407996132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9.4945852419485384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1.0631796625365148E-7</v>
      </c>
      <c r="AX90" s="21">
        <f t="shared" si="60"/>
        <v>9.4945853482665044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256.24716991029322</v>
      </c>
      <c r="T91" s="59">
        <f t="shared" si="88"/>
        <v>277.12386407996132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9">
        <f t="shared" si="59"/>
        <v>293.33333333334014</v>
      </c>
      <c r="AN91" s="59">
        <f ca="1">AVERAGE(OFFSET($AM$3,0,0,'Données projet'!$E$10+1,1))-AVERAGE(OFFSET($H$3,0,0,'Données projet'!$E$10+1,1))</f>
        <v>256.24716991029322</v>
      </c>
      <c r="AO91" s="59">
        <f t="shared" si="90"/>
        <v>277.12386407996132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9.3084022164790987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7.5178154899919477E-8</v>
      </c>
      <c r="AX91" s="21">
        <f t="shared" si="60"/>
        <v>9.308402291657254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256.24716991029322</v>
      </c>
      <c r="T92" s="59">
        <f t="shared" si="88"/>
        <v>277.12386407996132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9">
        <f t="shared" si="59"/>
        <v>293.33333333334014</v>
      </c>
      <c r="AN92" s="59">
        <f ca="1">AVERAGE(OFFSET($AM$3,0,0,'Données projet'!$E$10+1,1))-AVERAGE(OFFSET($H$3,0,0,'Données projet'!$E$10+1,1))</f>
        <v>256.24716991029322</v>
      </c>
      <c r="AO92" s="59">
        <f t="shared" si="90"/>
        <v>277.12386407996132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9.1258701265786826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5.3158983126825738E-8</v>
      </c>
      <c r="AX92" s="21">
        <f t="shared" si="60"/>
        <v>9.1258701797376656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256.24716991029322</v>
      </c>
      <c r="T93" s="59">
        <f t="shared" si="88"/>
        <v>277.12386407996132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9">
        <f t="shared" si="59"/>
        <v>293.33333333334014</v>
      </c>
      <c r="AN93" s="59">
        <f ca="1">AVERAGE(OFFSET($AM$3,0,0,'Données projet'!$E$10+1,1))-AVERAGE(OFFSET($H$3,0,0,'Données projet'!$E$10+1,1))</f>
        <v>256.24716991029322</v>
      </c>
      <c r="AO93" s="59">
        <f t="shared" si="90"/>
        <v>277.12386407996132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8.9469173796276316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3.7589077449959738E-8</v>
      </c>
      <c r="AX93" s="21">
        <f t="shared" si="60"/>
        <v>8.9469174172167083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256.24716991029322</v>
      </c>
      <c r="T94" s="59">
        <f t="shared" si="88"/>
        <v>277.12386407996132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9">
        <f t="shared" si="59"/>
        <v>293.33333333334014</v>
      </c>
      <c r="AN94" s="59">
        <f ca="1">AVERAGE(OFFSET($AM$3,0,0,'Données projet'!$E$10+1,1))-AVERAGE(OFFSET($H$3,0,0,'Données projet'!$E$10+1,1))</f>
        <v>256.24716991029322</v>
      </c>
      <c r="AO94" s="59">
        <f t="shared" si="90"/>
        <v>277.12386407996132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8.7714737868938926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2.6579491563412869E-8</v>
      </c>
      <c r="AX94" s="21">
        <f t="shared" si="60"/>
        <v>8.771473813473385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256.24716991029322</v>
      </c>
      <c r="T95" s="59">
        <f t="shared" si="88"/>
        <v>277.12386407996132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9">
        <f t="shared" si="59"/>
        <v>293.33333333334014</v>
      </c>
      <c r="AN95" s="59">
        <f ca="1">AVERAGE(OFFSET($AM$3,0,0,'Données projet'!$E$10+1,1))-AVERAGE(OFFSET($H$3,0,0,'Données projet'!$E$10+1,1))</f>
        <v>256.24716991029322</v>
      </c>
      <c r="AO95" s="59">
        <f t="shared" si="90"/>
        <v>277.12386407996132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8.5994705360036381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1.8794538724979869E-8</v>
      </c>
      <c r="AX95" s="21">
        <f t="shared" si="60"/>
        <v>8.5994705547981773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256.24716991029322</v>
      </c>
      <c r="T96" s="59">
        <f t="shared" si="88"/>
        <v>277.12386407996132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9">
        <f t="shared" si="59"/>
        <v>293.33333333334014</v>
      </c>
      <c r="AN96" s="59">
        <f ca="1">AVERAGE(OFFSET($AM$3,0,0,'Données projet'!$E$10+1,1))-AVERAGE(OFFSET($H$3,0,0,'Données projet'!$E$10+1,1))</f>
        <v>256.24716991029322</v>
      </c>
      <c r="AO96" s="59">
        <f t="shared" si="90"/>
        <v>277.12386407996132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8.4308401639517179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1.3289745781706434E-8</v>
      </c>
      <c r="AX96" s="21">
        <f t="shared" si="60"/>
        <v>8.4308401772414641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256.24716991029322</v>
      </c>
      <c r="T97" s="59">
        <f t="shared" si="88"/>
        <v>277.12386407996132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9">
        <f t="shared" si="59"/>
        <v>293.33333333334014</v>
      </c>
      <c r="AN97" s="59">
        <f ca="1">AVERAGE(OFFSET($AM$3,0,0,'Données projet'!$E$10+1,1))-AVERAGE(OFFSET($H$3,0,0,'Données projet'!$E$10+1,1))</f>
        <v>256.24716991029322</v>
      </c>
      <c r="AO97" s="59">
        <f t="shared" si="90"/>
        <v>277.12386407996132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8.2655165306413636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9.3972693624899346E-9</v>
      </c>
      <c r="AX97" s="21">
        <f t="shared" si="60"/>
        <v>8.2655165400386323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256.24716991029322</v>
      </c>
      <c r="T98" s="59">
        <f t="shared" si="88"/>
        <v>277.12386407996132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9">
        <f t="shared" si="59"/>
        <v>293.33333333334014</v>
      </c>
      <c r="AN98" s="59">
        <f ca="1">AVERAGE(OFFSET($AM$3,0,0,'Données projet'!$E$10+1,1))-AVERAGE(OFFSET($H$3,0,0,'Données projet'!$E$10+1,1))</f>
        <v>256.24716991029322</v>
      </c>
      <c r="AO98" s="59">
        <f t="shared" si="90"/>
        <v>277.12386407996132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8.1034347929427675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6.6448728908532172E-9</v>
      </c>
      <c r="AX98" s="21">
        <f t="shared" si="60"/>
        <v>8.1034347995876406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256.24716991029322</v>
      </c>
      <c r="T99" s="59">
        <f t="shared" si="88"/>
        <v>277.12386407996132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9">
        <f t="shared" si="59"/>
        <v>293.33333333334014</v>
      </c>
      <c r="AN99" s="59">
        <f ca="1">AVERAGE(OFFSET($AM$3,0,0,'Données projet'!$E$10+1,1))-AVERAGE(OFFSET($H$3,0,0,'Données projet'!$E$10+1,1))</f>
        <v>256.24716991029322</v>
      </c>
      <c r="AO99" s="59">
        <f t="shared" si="90"/>
        <v>277.12386407996132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7.9445313792603418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4.6986346812449673E-9</v>
      </c>
      <c r="AX99" s="21">
        <f t="shared" si="60"/>
        <v>7.9445313839589762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256.24716991029322</v>
      </c>
      <c r="T100" s="59">
        <f t="shared" si="88"/>
        <v>277.12386407996132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9">
        <f t="shared" si="59"/>
        <v>293.33333333334014</v>
      </c>
      <c r="AN100" s="59">
        <f ca="1">AVERAGE(OFFSET($AM$3,0,0,'Données projet'!$E$10+1,1))-AVERAGE(OFFSET($H$3,0,0,'Données projet'!$E$10+1,1))</f>
        <v>256.24716991029322</v>
      </c>
      <c r="AO100" s="59">
        <f t="shared" si="90"/>
        <v>277.12386407996132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7.7887439645987158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3.3224364454266086E-9</v>
      </c>
      <c r="AX100" s="21">
        <f t="shared" si="60"/>
        <v>7.7887439679211523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256.24716991029322</v>
      </c>
      <c r="T101" s="59">
        <f t="shared" si="88"/>
        <v>277.12386407996132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9">
        <f t="shared" si="59"/>
        <v>293.33333333334014</v>
      </c>
      <c r="AN101" s="59">
        <f ca="1">AVERAGE(OFFSET($AM$3,0,0,'Données projet'!$E$10+1,1))-AVERAGE(OFFSET($H$3,0,0,'Données projet'!$E$10+1,1))</f>
        <v>256.24716991029322</v>
      </c>
      <c r="AO101" s="59">
        <f t="shared" si="90"/>
        <v>277.12386407996132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7.6360114461176645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2.3493173406224837E-9</v>
      </c>
      <c r="AX101" s="21">
        <f t="shared" si="60"/>
        <v>7.6360114484669817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256.24716991029322</v>
      </c>
      <c r="T102" s="59">
        <f t="shared" si="88"/>
        <v>277.12386407996132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9">
        <f t="shared" si="59"/>
        <v>293.33333333334014</v>
      </c>
      <c r="AN102" s="59">
        <f ca="1">AVERAGE(OFFSET($AM$3,0,0,'Données projet'!$E$10+1,1))-AVERAGE(OFFSET($H$3,0,0,'Données projet'!$E$10+1,1))</f>
        <v>256.24716991029322</v>
      </c>
      <c r="AO102" s="59">
        <f t="shared" si="90"/>
        <v>277.12386407996132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7.486273919166389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1.6612182227133043E-9</v>
      </c>
      <c r="AX102" s="21">
        <f t="shared" si="60"/>
        <v>7.4862739208276068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256.24716991029322</v>
      </c>
      <c r="T103" s="59">
        <f t="shared" si="88"/>
        <v>277.12386407996132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9">
        <f t="shared" si="59"/>
        <v>293.33333333334014</v>
      </c>
      <c r="AN103" s="59">
        <f ca="1">AVERAGE(OFFSET($AM$3,0,0,'Données projet'!$E$10+1,1))-AVERAGE(OFFSET($H$3,0,0,'Données projet'!$E$10+1,1))</f>
        <v>256.24716991029322</v>
      </c>
      <c r="AO103" s="59">
        <f t="shared" si="90"/>
        <v>277.12386407996132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7.3394726537877544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1.1746586703112418E-9</v>
      </c>
      <c r="AX103" s="21">
        <f t="shared" si="60"/>
        <v>7.339472654962413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256.24716991029322</v>
      </c>
      <c r="T104" s="59">
        <f t="shared" si="88"/>
        <v>277.12386407996132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9">
        <f t="shared" si="59"/>
        <v>293.33333333334014</v>
      </c>
      <c r="AN104" s="59">
        <f ca="1">AVERAGE(OFFSET($AM$3,0,0,'Données projet'!$E$10+1,1))-AVERAGE(OFFSET($H$3,0,0,'Données projet'!$E$10+1,1))</f>
        <v>256.24716991029322</v>
      </c>
      <c r="AO104" s="59">
        <f t="shared" si="90"/>
        <v>277.12386407996132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7.1955500716832645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8.3060911135665215E-10</v>
      </c>
      <c r="AX104" s="21">
        <f t="shared" si="60"/>
        <v>7.1955500725138739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256.24716991029322</v>
      </c>
      <c r="T105" s="59">
        <f t="shared" si="88"/>
        <v>277.12386407996132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9">
        <f t="shared" si="59"/>
        <v>293.33333333334014</v>
      </c>
      <c r="AN105" s="59">
        <f ca="1">AVERAGE(OFFSET($AM$3,0,0,'Données projet'!$E$10+1,1))-AVERAGE(OFFSET($H$3,0,0,'Données projet'!$E$10+1,1))</f>
        <v>256.24716991029322</v>
      </c>
      <c r="AO105" s="59">
        <f t="shared" si="90"/>
        <v>277.12386407996132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7.0544497236297365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5.8732933515562091E-10</v>
      </c>
      <c r="AX105" s="21">
        <f t="shared" si="60"/>
        <v>7.0544497242170658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256.24716991029322</v>
      </c>
      <c r="T106" s="59">
        <f t="shared" si="88"/>
        <v>277.12386407996132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9">
        <f t="shared" si="59"/>
        <v>293.33333333334014</v>
      </c>
      <c r="AN106" s="59">
        <f ca="1">AVERAGE(OFFSET($AM$3,0,0,'Données projet'!$E$10+1,1))-AVERAGE(OFFSET($H$3,0,0,'Données projet'!$E$10+1,1))</f>
        <v>256.24716991029322</v>
      </c>
      <c r="AO106" s="59">
        <f t="shared" si="90"/>
        <v>277.12386407996132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6.9161162673388237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4.1530455567832608E-10</v>
      </c>
      <c r="AX106" s="21">
        <f t="shared" si="60"/>
        <v>6.9161162677541279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256.24716991029322</v>
      </c>
      <c r="T107" s="59">
        <f t="shared" si="88"/>
        <v>277.12386407996132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9">
        <f t="shared" si="59"/>
        <v>293.33333333334014</v>
      </c>
      <c r="AN107" s="59">
        <f ca="1">AVERAGE(OFFSET($AM$3,0,0,'Données projet'!$E$10+1,1))-AVERAGE(OFFSET($H$3,0,0,'Données projet'!$E$10+1,1))</f>
        <v>256.24716991029322</v>
      </c>
      <c r="AO107" s="59">
        <f t="shared" si="90"/>
        <v>277.12386407996132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6.7804954457506987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2.9366466757781046E-10</v>
      </c>
      <c r="AX107" s="21">
        <f t="shared" si="60"/>
        <v>6.7804954460443634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256.24716991029322</v>
      </c>
      <c r="T108" s="59">
        <f t="shared" si="88"/>
        <v>277.12386407996132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9">
        <f t="shared" si="59"/>
        <v>293.33333333334014</v>
      </c>
      <c r="AN108" s="59">
        <f ca="1">AVERAGE(OFFSET($AM$3,0,0,'Données projet'!$E$10+1,1))-AVERAGE(OFFSET($H$3,0,0,'Données projet'!$E$10+1,1))</f>
        <v>256.24716991029322</v>
      </c>
      <c r="AO108" s="59">
        <f t="shared" si="90"/>
        <v>277.12386407996132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6.6475340657533835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2.0765227783916304E-10</v>
      </c>
      <c r="AX108" s="21">
        <f t="shared" si="60"/>
        <v>6.647534065961036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256.24716991029322</v>
      </c>
      <c r="T109" s="59">
        <f t="shared" si="88"/>
        <v>277.12386407996132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9">
        <f t="shared" si="59"/>
        <v>293.33333333334014</v>
      </c>
      <c r="AN109" s="59">
        <f ca="1">AVERAGE(OFFSET($AM$3,0,0,'Données projet'!$E$10+1,1))-AVERAGE(OFFSET($H$3,0,0,'Données projet'!$E$10+1,1))</f>
        <v>256.24716991029322</v>
      </c>
      <c r="AO109" s="59">
        <f t="shared" si="90"/>
        <v>277.12386407996132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6.5171799773193815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1.4683233378890523E-10</v>
      </c>
      <c r="AX109" s="21">
        <f t="shared" si="60"/>
        <v>6.5171799774662142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256.24716991029322</v>
      </c>
      <c r="T110" s="59">
        <f t="shared" si="88"/>
        <v>277.12386407996132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9">
        <f t="shared" si="59"/>
        <v>293.33333333334014</v>
      </c>
      <c r="AN110" s="59">
        <f ca="1">AVERAGE(OFFSET($AM$3,0,0,'Données projet'!$E$10+1,1))-AVERAGE(OFFSET($H$3,0,0,'Données projet'!$E$10+1,1))</f>
        <v>256.24716991029322</v>
      </c>
      <c r="AO110" s="59">
        <f t="shared" si="90"/>
        <v>277.12386407996132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6.3893820530514276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1.0382613891958152E-10</v>
      </c>
      <c r="AX110" s="21">
        <f t="shared" si="60"/>
        <v>6.3893820531552539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256.24716991029322</v>
      </c>
      <c r="T111" s="59">
        <f t="shared" si="88"/>
        <v>277.12386407996132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9">
        <f t="shared" si="59"/>
        <v>293.33333333334014</v>
      </c>
      <c r="AN111" s="59">
        <f ca="1">AVERAGE(OFFSET($AM$3,0,0,'Données projet'!$E$10+1,1))-AVERAGE(OFFSET($H$3,0,0,'Données projet'!$E$10+1,1))</f>
        <v>256.24716991029322</v>
      </c>
      <c r="AO111" s="59">
        <f t="shared" si="90"/>
        <v>277.12386407996132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6.2640901681293313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7.3416166894452614E-11</v>
      </c>
      <c r="AX111" s="21">
        <f t="shared" si="60"/>
        <v>6.2640901682027472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256.24716991029322</v>
      </c>
      <c r="T112" s="59">
        <f t="shared" si="88"/>
        <v>277.12386407996132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9">
        <f t="shared" si="59"/>
        <v>293.33333333334014</v>
      </c>
      <c r="AN112" s="59">
        <f ca="1">AVERAGE(OFFSET($AM$3,0,0,'Données projet'!$E$10+1,1))-AVERAGE(OFFSET($H$3,0,0,'Données projet'!$E$10+1,1))</f>
        <v>256.24716991029322</v>
      </c>
      <c r="AO112" s="59">
        <f t="shared" si="90"/>
        <v>277.12386407996132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6.1412551806500533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5.191306945979076E-11</v>
      </c>
      <c r="AX112" s="21">
        <f t="shared" si="60"/>
        <v>6.1412551807019664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256.24716991029322</v>
      </c>
      <c r="T113" s="59">
        <f t="shared" si="88"/>
        <v>277.12386407996132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9">
        <f t="shared" si="59"/>
        <v>293.33333333334014</v>
      </c>
      <c r="AN113" s="59">
        <f ca="1">AVERAGE(OFFSET($AM$3,0,0,'Données projet'!$E$10+1,1))-AVERAGE(OFFSET($H$3,0,0,'Données projet'!$E$10+1,1))</f>
        <v>256.24716991029322</v>
      </c>
      <c r="AO113" s="59">
        <f t="shared" si="90"/>
        <v>277.12386407996132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6.0208289123532994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3.6708083447226307E-11</v>
      </c>
      <c r="AX113" s="21">
        <f t="shared" si="60"/>
        <v>6.0208289123900078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256.24716991029322</v>
      </c>
      <c r="T114" s="59">
        <f t="shared" si="88"/>
        <v>277.12386407996132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9">
        <f t="shared" si="59"/>
        <v>293.33333333334014</v>
      </c>
      <c r="AN114" s="59">
        <f ca="1">AVERAGE(OFFSET($AM$3,0,0,'Données projet'!$E$10+1,1))-AVERAGE(OFFSET($H$3,0,0,'Données projet'!$E$10+1,1))</f>
        <v>256.24716991029322</v>
      </c>
      <c r="AO114" s="59">
        <f t="shared" si="90"/>
        <v>277.12386407996132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5.9027641297250737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2.595653472989538E-11</v>
      </c>
      <c r="AX114" s="21">
        <f t="shared" si="60"/>
        <v>5.9027641297510298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256.24716991029322</v>
      </c>
      <c r="T115" s="59">
        <f t="shared" si="88"/>
        <v>277.12386407996132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9">
        <f t="shared" si="59"/>
        <v>293.33333333334014</v>
      </c>
      <c r="AN115" s="59">
        <f ca="1">AVERAGE(OFFSET($AM$3,0,0,'Données projet'!$E$10+1,1))-AVERAGE(OFFSET($H$3,0,0,'Données projet'!$E$10+1,1))</f>
        <v>256.24716991029322</v>
      </c>
      <c r="AO115" s="59">
        <f t="shared" si="90"/>
        <v>277.12386407996132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5.7870145254717809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1.8354041723613154E-11</v>
      </c>
      <c r="AX115" s="21">
        <f t="shared" si="60"/>
        <v>5.7870145254901351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256.24716991029322</v>
      </c>
      <c r="T116" s="59">
        <f t="shared" si="88"/>
        <v>277.12386407996132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9">
        <f t="shared" si="59"/>
        <v>293.33333333334014</v>
      </c>
      <c r="AN116" s="59">
        <f ca="1">AVERAGE(OFFSET($AM$3,0,0,'Données projet'!$E$10+1,1))-AVERAGE(OFFSET($H$3,0,0,'Données projet'!$E$10+1,1))</f>
        <v>256.24716991029322</v>
      </c>
      <c r="AO116" s="59">
        <f t="shared" si="90"/>
        <v>277.12386407996132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5.6735347003576075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1.297826736494769E-11</v>
      </c>
      <c r="AX116" s="21">
        <f t="shared" si="60"/>
        <v>5.6735347003705856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256.24716991029322</v>
      </c>
      <c r="T117" s="59">
        <f t="shared" si="88"/>
        <v>277.12386407996132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9">
        <f t="shared" si="59"/>
        <v>293.33333333334014</v>
      </c>
      <c r="AN117" s="59">
        <f ca="1">AVERAGE(OFFSET($AM$3,0,0,'Données projet'!$E$10+1,1))-AVERAGE(OFFSET($H$3,0,0,'Données projet'!$E$10+1,1))</f>
        <v>256.24716991029322</v>
      </c>
      <c r="AO117" s="59">
        <f t="shared" si="90"/>
        <v>277.12386407996132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5.5622801453980646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9.1770208618065768E-12</v>
      </c>
      <c r="AX117" s="21">
        <f t="shared" si="60"/>
        <v>5.5622801454072412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256.24716991029322</v>
      </c>
      <c r="T118" s="59">
        <f t="shared" si="88"/>
        <v>277.12386407996132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9">
        <f t="shared" si="59"/>
        <v>293.33333333334014</v>
      </c>
      <c r="AN118" s="59">
        <f ca="1">AVERAGE(OFFSET($AM$3,0,0,'Données projet'!$E$10+1,1))-AVERAGE(OFFSET($H$3,0,0,'Données projet'!$E$10+1,1))</f>
        <v>256.24716991029322</v>
      </c>
      <c r="AO118" s="59">
        <f t="shared" si="90"/>
        <v>277.12386407996132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5.4532072244026999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6.489133682473845E-12</v>
      </c>
      <c r="AX118" s="21">
        <f t="shared" si="60"/>
        <v>5.4532072244091889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256.24716991029322</v>
      </c>
      <c r="T119" s="59">
        <f t="shared" si="88"/>
        <v>277.12386407996132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9">
        <f t="shared" si="59"/>
        <v>293.33333333334014</v>
      </c>
      <c r="AN119" s="59">
        <f ca="1">AVERAGE(OFFSET($AM$3,0,0,'Données projet'!$E$10+1,1))-AVERAGE(OFFSET($H$3,0,0,'Données projet'!$E$10+1,1))</f>
        <v>256.24716991029322</v>
      </c>
      <c r="AO119" s="59">
        <f t="shared" si="90"/>
        <v>277.12386407996132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5.3462731568601418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4.5885104309032884E-12</v>
      </c>
      <c r="AX119" s="21">
        <f t="shared" si="60"/>
        <v>5.3462731568647301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256.24716991029322</v>
      </c>
      <c r="T120" s="59">
        <f t="shared" si="88"/>
        <v>277.12386407996132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9">
        <f t="shared" si="59"/>
        <v>293.33333333334014</v>
      </c>
      <c r="AN120" s="59">
        <f ca="1">AVERAGE(OFFSET($AM$3,0,0,'Données projet'!$E$10+1,1))-AVERAGE(OFFSET($H$3,0,0,'Données projet'!$E$10+1,1))</f>
        <v>256.24716991029322</v>
      </c>
      <c r="AO120" s="59">
        <f t="shared" si="90"/>
        <v>277.12386407996132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5.2414360011587524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3.2445668412369225E-12</v>
      </c>
      <c r="AX120" s="21">
        <f t="shared" si="60"/>
        <v>5.2414360011619969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256.24716991029322</v>
      </c>
      <c r="T121" s="59">
        <f t="shared" si="88"/>
        <v>277.12386407996132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9">
        <f t="shared" si="59"/>
        <v>293.33333333334014</v>
      </c>
      <c r="AN121" s="59">
        <f ca="1">AVERAGE(OFFSET($AM$3,0,0,'Données projet'!$E$10+1,1))-AVERAGE(OFFSET($H$3,0,0,'Données projet'!$E$10+1,1))</f>
        <v>256.24716991029322</v>
      </c>
      <c r="AO121" s="59">
        <f t="shared" si="90"/>
        <v>277.12386407996132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5.1386546381363161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2.2942552154516442E-12</v>
      </c>
      <c r="AX121" s="21">
        <f t="shared" si="60"/>
        <v>5.1386546381386102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256.24716991029322</v>
      </c>
      <c r="T122" s="59">
        <f t="shared" si="88"/>
        <v>277.12386407996132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9">
        <f t="shared" si="59"/>
        <v>293.33333333334014</v>
      </c>
      <c r="AN122" s="59">
        <f ca="1">AVERAGE(OFFSET($AM$3,0,0,'Données projet'!$E$10+1,1))-AVERAGE(OFFSET($H$3,0,0,'Données projet'!$E$10+1,1))</f>
        <v>256.24716991029322</v>
      </c>
      <c r="AO122" s="59">
        <f t="shared" si="90"/>
        <v>277.12386407996132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5.0378887549523084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1.6222834206184612E-12</v>
      </c>
      <c r="AX122" s="21">
        <f t="shared" si="60"/>
        <v>5.0378887549539311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256.24716991029322</v>
      </c>
      <c r="T123" s="59">
        <f t="shared" si="88"/>
        <v>277.12386407996132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9">
        <f t="shared" si="59"/>
        <v>293.33333333334014</v>
      </c>
      <c r="AN123" s="59">
        <f ca="1">AVERAGE(OFFSET($AM$3,0,0,'Données projet'!$E$10+1,1))-AVERAGE(OFFSET($H$3,0,0,'Données projet'!$E$10+1,1))</f>
        <v>256.24716991029322</v>
      </c>
      <c r="AO123" s="59">
        <f t="shared" si="90"/>
        <v>277.12386407996132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4.9390988292764195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1.1471276077258221E-12</v>
      </c>
      <c r="AX123" s="21">
        <f t="shared" si="60"/>
        <v>4.939098829277567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256.24716991029322</v>
      </c>
      <c r="T124" s="59">
        <f t="shared" si="88"/>
        <v>277.12386407996132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9">
        <f t="shared" si="59"/>
        <v>293.33333333334014</v>
      </c>
      <c r="AN124" s="59">
        <f ca="1">AVERAGE(OFFSET($AM$3,0,0,'Données projet'!$E$10+1,1))-AVERAGE(OFFSET($H$3,0,0,'Données projet'!$E$10+1,1))</f>
        <v>256.24716991029322</v>
      </c>
      <c r="AO124" s="59">
        <f t="shared" si="90"/>
        <v>277.12386407996132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4.8422461137871302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8.1114171030923062E-13</v>
      </c>
      <c r="AX124" s="21">
        <f t="shared" si="60"/>
        <v>4.8422461137879411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256.24716991029322</v>
      </c>
      <c r="T125" s="59">
        <f t="shared" si="88"/>
        <v>277.12386407996132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9">
        <f t="shared" si="59"/>
        <v>293.33333333334014</v>
      </c>
      <c r="AN125" s="59">
        <f ca="1">AVERAGE(OFFSET($AM$3,0,0,'Données projet'!$E$10+1,1))-AVERAGE(OFFSET($H$3,0,0,'Données projet'!$E$10+1,1))</f>
        <v>256.24716991029322</v>
      </c>
      <c r="AO125" s="59">
        <f t="shared" si="90"/>
        <v>277.12386407996132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4.7472926209742621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5.7356380386291105E-13</v>
      </c>
      <c r="AX125" s="21">
        <f t="shared" si="60"/>
        <v>4.7472926209748358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256.24716991029322</v>
      </c>
      <c r="T126" s="59">
        <f t="shared" si="88"/>
        <v>277.12386407996132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9">
        <f t="shared" si="59"/>
        <v>293.33333333334014</v>
      </c>
      <c r="AN126" s="59">
        <f ca="1">AVERAGE(OFFSET($AM$3,0,0,'Données projet'!$E$10+1,1))-AVERAGE(OFFSET($H$3,0,0,'Données projet'!$E$10+1,1))</f>
        <v>256.24716991029322</v>
      </c>
      <c r="AO126" s="59">
        <f t="shared" si="90"/>
        <v>277.12386407996132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4.6542011082395423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4.0557085515461531E-13</v>
      </c>
      <c r="AX126" s="21">
        <f t="shared" si="60"/>
        <v>4.6542011082399481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256.24716991029322</v>
      </c>
      <c r="T127" s="59">
        <f t="shared" si="88"/>
        <v>277.12386407996132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9">
        <f t="shared" si="59"/>
        <v>293.33333333334014</v>
      </c>
      <c r="AN127" s="59">
        <f ca="1">AVERAGE(OFFSET($AM$3,0,0,'Données projet'!$E$10+1,1))-AVERAGE(OFFSET($H$3,0,0,'Données projet'!$E$10+1,1))</f>
        <v>256.24716991029322</v>
      </c>
      <c r="AO127" s="59">
        <f t="shared" si="90"/>
        <v>277.12386407996132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4.5629350632893342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2.8678190193145552E-13</v>
      </c>
      <c r="AX127" s="21">
        <f t="shared" si="60"/>
        <v>4.5629350632896211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256.24716991029322</v>
      </c>
      <c r="T128" s="59">
        <f t="shared" si="88"/>
        <v>277.12386407996132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9">
        <f t="shared" si="59"/>
        <v>293.33333333334014</v>
      </c>
      <c r="AN128" s="59">
        <f ca="1">AVERAGE(OFFSET($AM$3,0,0,'Données projet'!$E$10+1,1))-AVERAGE(OFFSET($H$3,0,0,'Données projet'!$E$10+1,1))</f>
        <v>256.24716991029322</v>
      </c>
      <c r="AO128" s="59">
        <f t="shared" si="90"/>
        <v>277.12386407996132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4.4734586898138087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2.0278542757730765E-13</v>
      </c>
      <c r="AX128" s="21">
        <f t="shared" si="60"/>
        <v>4.4734586898140112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256.24716991029322</v>
      </c>
      <c r="T129" s="59">
        <f t="shared" si="88"/>
        <v>277.12386407996132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9">
        <f t="shared" si="59"/>
        <v>293.33333333334014</v>
      </c>
      <c r="AN129" s="59">
        <f ca="1">AVERAGE(OFFSET($AM$3,0,0,'Données projet'!$E$10+1,1))-AVERAGE(OFFSET($H$3,0,0,'Données projet'!$E$10+1,1))</f>
        <v>256.24716991029322</v>
      </c>
      <c r="AO129" s="59">
        <f t="shared" si="90"/>
        <v>277.12386407996132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4.3857368934469401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1.4339095096572776E-13</v>
      </c>
      <c r="AX129" s="21">
        <f t="shared" si="60"/>
        <v>4.3857368934470831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256.24716991029322</v>
      </c>
      <c r="T130" s="59">
        <f t="shared" si="88"/>
        <v>277.12386407996132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9">
        <f t="shared" si="59"/>
        <v>293.33333333334014</v>
      </c>
      <c r="AN130" s="59">
        <f ca="1">AVERAGE(OFFSET($AM$3,0,0,'Données projet'!$E$10+1,1))-AVERAGE(OFFSET($H$3,0,0,'Données projet'!$E$10+1,1))</f>
        <v>256.24716991029322</v>
      </c>
      <c r="AO130" s="59">
        <f t="shared" si="90"/>
        <v>277.12386407996132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4.2997352680018128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1.0139271378865383E-13</v>
      </c>
      <c r="AX130" s="21">
        <f t="shared" si="60"/>
        <v>4.2997352680019141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256.24716991029322</v>
      </c>
      <c r="T131" s="59">
        <f t="shared" si="88"/>
        <v>277.12386407996132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9">
        <f t="shared" si="59"/>
        <v>293.33333333334014</v>
      </c>
      <c r="AN131" s="59">
        <f ca="1">AVERAGE(OFFSET($AM$3,0,0,'Données projet'!$E$10+1,1))-AVERAGE(OFFSET($H$3,0,0,'Données projet'!$E$10+1,1))</f>
        <v>256.24716991029322</v>
      </c>
      <c r="AO131" s="59">
        <f t="shared" si="90"/>
        <v>277.12386407996132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4.2154200819758527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7.1695475482863881E-14</v>
      </c>
      <c r="AX131" s="21">
        <f t="shared" si="60"/>
        <v>4.2154200819759247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256.24716991029322</v>
      </c>
      <c r="T132" s="59">
        <f t="shared" si="88"/>
        <v>277.12386407996132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9">
        <f t="shared" ref="AM132:AM195" si="113">AL132+(AD132+AE132)*44/12</f>
        <v>293.33333333334014</v>
      </c>
      <c r="AN132" s="59">
        <f ca="1">AVERAGE(OFFSET($AM$3,0,0,'Données projet'!$E$10+1,1))-AVERAGE(OFFSET($H$3,0,0,'Données projet'!$E$10+1,1))</f>
        <v>256.24716991029322</v>
      </c>
      <c r="AO132" s="59">
        <f t="shared" si="90"/>
        <v>277.12386407996132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4.1327582653206765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5.0696356894326914E-14</v>
      </c>
      <c r="AX132" s="21">
        <f t="shared" ref="AX132:AX153" si="114">SUM(AU132:AW132)</f>
        <v>4.1327582653207271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256.24716991029322</v>
      </c>
      <c r="T133" s="59">
        <f t="shared" ref="T133:T196" si="142">$T$3</f>
        <v>277.12386407996132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9">
        <f t="shared" si="113"/>
        <v>293.33333333334014</v>
      </c>
      <c r="AN133" s="59">
        <f ca="1">AVERAGE(OFFSET($AM$3,0,0,'Données projet'!$E$10+1,1))-AVERAGE(OFFSET($H$3,0,0,'Données projet'!$E$10+1,1))</f>
        <v>256.24716991029322</v>
      </c>
      <c r="AO133" s="59">
        <f t="shared" ref="AO133:AO196" si="144">$AO$3</f>
        <v>277.12386407996132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4.0517173964713784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3.5847737741431941E-14</v>
      </c>
      <c r="AX133" s="21">
        <f t="shared" si="114"/>
        <v>4.0517173964714139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256.24716991029322</v>
      </c>
      <c r="T134" s="59">
        <f t="shared" si="142"/>
        <v>277.12386407996132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9">
        <f t="shared" si="113"/>
        <v>293.33333333334014</v>
      </c>
      <c r="AN134" s="59">
        <f ca="1">AVERAGE(OFFSET($AM$3,0,0,'Données projet'!$E$10+1,1))-AVERAGE(OFFSET($H$3,0,0,'Données projet'!$E$10+1,1))</f>
        <v>256.24716991029322</v>
      </c>
      <c r="AO134" s="59">
        <f t="shared" si="144"/>
        <v>277.12386407996132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3.9722656896301656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2.5348178447163457E-14</v>
      </c>
      <c r="AX134" s="21">
        <f t="shared" si="114"/>
        <v>3.9722656896301909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256.24716991029322</v>
      </c>
      <c r="T135" s="59">
        <f t="shared" si="142"/>
        <v>277.12386407996132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9">
        <f t="shared" si="113"/>
        <v>293.33333333334014</v>
      </c>
      <c r="AN135" s="59">
        <f ca="1">AVERAGE(OFFSET($AM$3,0,0,'Données projet'!$E$10+1,1))-AVERAGE(OFFSET($H$3,0,0,'Données projet'!$E$10+1,1))</f>
        <v>256.24716991029322</v>
      </c>
      <c r="AO135" s="59">
        <f t="shared" si="144"/>
        <v>277.12386407996132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3.894371982299353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1.792386887071597E-14</v>
      </c>
      <c r="AX135" s="21">
        <f t="shared" si="114"/>
        <v>3.8943719822993708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256.24716991029322</v>
      </c>
      <c r="T136" s="59">
        <f t="shared" si="142"/>
        <v>277.12386407996132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9">
        <f t="shared" si="113"/>
        <v>293.33333333334014</v>
      </c>
      <c r="AN136" s="59">
        <f ca="1">AVERAGE(OFFSET($AM$3,0,0,'Données projet'!$E$10+1,1))-AVERAGE(OFFSET($H$3,0,0,'Données projet'!$E$10+1,1))</f>
        <v>256.24716991029322</v>
      </c>
      <c r="AO136" s="59">
        <f t="shared" si="144"/>
        <v>277.12386407996132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3.8180057230588273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1.2674089223581728E-14</v>
      </c>
      <c r="AX136" s="21">
        <f t="shared" si="114"/>
        <v>3.8180057230588402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256.24716991029322</v>
      </c>
      <c r="T137" s="59">
        <f t="shared" si="142"/>
        <v>277.12386407996132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9">
        <f t="shared" si="113"/>
        <v>293.33333333334014</v>
      </c>
      <c r="AN137" s="59">
        <f ca="1">AVERAGE(OFFSET($AM$3,0,0,'Données projet'!$E$10+1,1))-AVERAGE(OFFSET($H$3,0,0,'Données projet'!$E$10+1,1))</f>
        <v>256.24716991029322</v>
      </c>
      <c r="AO137" s="59">
        <f t="shared" si="144"/>
        <v>277.12386407996132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3.7431369595831896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8.9619344353579851E-15</v>
      </c>
      <c r="AX137" s="21">
        <f t="shared" si="114"/>
        <v>3.7431369595831985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256.24716991029322</v>
      </c>
      <c r="T138" s="59">
        <f t="shared" si="142"/>
        <v>277.12386407996132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9">
        <f t="shared" si="113"/>
        <v>293.33333333334014</v>
      </c>
      <c r="AN138" s="59">
        <f ca="1">AVERAGE(OFFSET($AM$3,0,0,'Données projet'!$E$10+1,1))-AVERAGE(OFFSET($H$3,0,0,'Données projet'!$E$10+1,1))</f>
        <v>256.24716991029322</v>
      </c>
      <c r="AO138" s="59">
        <f t="shared" si="144"/>
        <v>277.12386407996132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3.6697363268938723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6.3370446117908642E-15</v>
      </c>
      <c r="AX138" s="21">
        <f t="shared" si="114"/>
        <v>3.6697363268938785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256.24716991029322</v>
      </c>
      <c r="T139" s="59">
        <f t="shared" si="142"/>
        <v>277.12386407996132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9">
        <f t="shared" si="113"/>
        <v>293.33333333334014</v>
      </c>
      <c r="AN139" s="59">
        <f ca="1">AVERAGE(OFFSET($AM$3,0,0,'Données projet'!$E$10+1,1))-AVERAGE(OFFSET($H$3,0,0,'Données projet'!$E$10+1,1))</f>
        <v>256.24716991029322</v>
      </c>
      <c r="AO139" s="59">
        <f t="shared" si="144"/>
        <v>277.12386407996132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3.5977750358416274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4.4809672176789926E-15</v>
      </c>
      <c r="AX139" s="21">
        <f t="shared" si="114"/>
        <v>3.5977750358416318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256.24716991029322</v>
      </c>
      <c r="T140" s="59">
        <f t="shared" si="142"/>
        <v>277.12386407996132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9">
        <f t="shared" si="113"/>
        <v>293.33333333334014</v>
      </c>
      <c r="AN140" s="59">
        <f ca="1">AVERAGE(OFFSET($AM$3,0,0,'Données projet'!$E$10+1,1))-AVERAGE(OFFSET($H$3,0,0,'Données projet'!$E$10+1,1))</f>
        <v>256.24716991029322</v>
      </c>
      <c r="AO140" s="59">
        <f t="shared" si="144"/>
        <v>277.12386407996132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3.5272248618148634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3.1685223058954321E-15</v>
      </c>
      <c r="AX140" s="21">
        <f t="shared" si="114"/>
        <v>3.5272248618148665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256.24716991029322</v>
      </c>
      <c r="T141" s="59">
        <f t="shared" si="142"/>
        <v>277.12386407996132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9">
        <f t="shared" si="113"/>
        <v>293.33333333334014</v>
      </c>
      <c r="AN141" s="59">
        <f ca="1">AVERAGE(OFFSET($AM$3,0,0,'Données projet'!$E$10+1,1))-AVERAGE(OFFSET($H$3,0,0,'Données projet'!$E$10+1,1))</f>
        <v>256.24716991029322</v>
      </c>
      <c r="AO141" s="59">
        <f t="shared" si="144"/>
        <v>277.12386407996132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3.458058133669407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2.2404836088394963E-15</v>
      </c>
      <c r="AX141" s="21">
        <f t="shared" si="114"/>
        <v>3.4580581336694092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256.24716991029322</v>
      </c>
      <c r="T142" s="59">
        <f t="shared" si="142"/>
        <v>277.12386407996132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9">
        <f t="shared" si="113"/>
        <v>293.33333333334014</v>
      </c>
      <c r="AN142" s="59">
        <f ca="1">AVERAGE(OFFSET($AM$3,0,0,'Données projet'!$E$10+1,1))-AVERAGE(OFFSET($H$3,0,0,'Données projet'!$E$10+1,1))</f>
        <v>256.24716991029322</v>
      </c>
      <c r="AO142" s="59">
        <f t="shared" si="144"/>
        <v>277.12386407996132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3.3902477228753445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1.5842611529477161E-15</v>
      </c>
      <c r="AX142" s="21">
        <f t="shared" si="114"/>
        <v>3.3902477228753463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256.24716991029322</v>
      </c>
      <c r="T143" s="59">
        <f t="shared" si="142"/>
        <v>277.12386407996132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9">
        <f t="shared" si="113"/>
        <v>293.33333333334014</v>
      </c>
      <c r="AN143" s="59">
        <f ca="1">AVERAGE(OFFSET($AM$3,0,0,'Données projet'!$E$10+1,1))-AVERAGE(OFFSET($H$3,0,0,'Données projet'!$E$10+1,1))</f>
        <v>256.24716991029322</v>
      </c>
      <c r="AO143" s="59">
        <f t="shared" si="144"/>
        <v>277.12386407996132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3.3237670328766868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1.1202418044197481E-15</v>
      </c>
      <c r="AX143" s="21">
        <f t="shared" si="114"/>
        <v>3.3237670328766882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256.24716991029322</v>
      </c>
      <c r="T144" s="59">
        <f t="shared" si="142"/>
        <v>277.12386407996132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9">
        <f t="shared" si="113"/>
        <v>293.33333333334014</v>
      </c>
      <c r="AN144" s="59">
        <f ca="1">AVERAGE(OFFSET($AM$3,0,0,'Données projet'!$E$10+1,1))-AVERAGE(OFFSET($H$3,0,0,'Données projet'!$E$10+1,1))</f>
        <v>256.24716991029322</v>
      </c>
      <c r="AO144" s="59">
        <f t="shared" si="144"/>
        <v>277.12386407996132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3.2585899886596859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7.9213057647385803E-16</v>
      </c>
      <c r="AX144" s="21">
        <f t="shared" si="114"/>
        <v>3.2585899886596867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256.24716991029322</v>
      </c>
      <c r="T145" s="59">
        <f t="shared" si="142"/>
        <v>277.12386407996132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9">
        <f t="shared" si="113"/>
        <v>293.33333333334014</v>
      </c>
      <c r="AN145" s="59">
        <f ca="1">AVERAGE(OFFSET($AM$3,0,0,'Données projet'!$E$10+1,1))-AVERAGE(OFFSET($H$3,0,0,'Données projet'!$E$10+1,1))</f>
        <v>256.24716991029322</v>
      </c>
      <c r="AO145" s="59">
        <f t="shared" si="144"/>
        <v>277.12386407996132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3.1946910265257089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5.6012090220987407E-16</v>
      </c>
      <c r="AX145" s="21">
        <f t="shared" si="114"/>
        <v>3.1946910265257094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256.24716991029322</v>
      </c>
      <c r="T146" s="59">
        <f t="shared" si="142"/>
        <v>277.12386407996132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9">
        <f t="shared" si="113"/>
        <v>293.33333333334014</v>
      </c>
      <c r="AN146" s="59">
        <f ca="1">AVERAGE(OFFSET($AM$3,0,0,'Données projet'!$E$10+1,1))-AVERAGE(OFFSET($H$3,0,0,'Données projet'!$E$10+1,1))</f>
        <v>256.24716991029322</v>
      </c>
      <c r="AO146" s="59">
        <f t="shared" si="144"/>
        <v>277.12386407996132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3.1320450840646608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3.9606528823692901E-16</v>
      </c>
      <c r="AX146" s="21">
        <f t="shared" si="114"/>
        <v>3.1320450840646612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256.24716991029322</v>
      </c>
      <c r="T147" s="59">
        <f t="shared" si="142"/>
        <v>277.12386407996132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9">
        <f t="shared" si="113"/>
        <v>293.33333333334014</v>
      </c>
      <c r="AN147" s="59">
        <f ca="1">AVERAGE(OFFSET($AM$3,0,0,'Données projet'!$E$10+1,1))-AVERAGE(OFFSET($H$3,0,0,'Données projet'!$E$10+1,1))</f>
        <v>256.24716991029322</v>
      </c>
      <c r="AO147" s="59">
        <f t="shared" si="144"/>
        <v>277.12386407996132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3.0706275903250217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2.8006045110493704E-16</v>
      </c>
      <c r="AX147" s="21">
        <f t="shared" si="114"/>
        <v>3.0706275903250222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256.24716991029322</v>
      </c>
      <c r="T148" s="59">
        <f t="shared" si="142"/>
        <v>277.12386407996132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9">
        <f t="shared" si="113"/>
        <v>293.33333333334014</v>
      </c>
      <c r="AN148" s="59">
        <f ca="1">AVERAGE(OFFSET($AM$3,0,0,'Données projet'!$E$10+1,1))-AVERAGE(OFFSET($H$3,0,0,'Données projet'!$E$10+1,1))</f>
        <v>256.24716991029322</v>
      </c>
      <c r="AO148" s="59">
        <f t="shared" si="144"/>
        <v>277.12386407996132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3.0104144561766448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1.9803264411846451E-16</v>
      </c>
      <c r="AX148" s="21">
        <f t="shared" si="114"/>
        <v>3.0104144561766448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256.24716991029322</v>
      </c>
      <c r="T149" s="59">
        <f t="shared" si="142"/>
        <v>277.12386407996132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9">
        <f t="shared" si="113"/>
        <v>293.33333333334014</v>
      </c>
      <c r="AN149" s="59">
        <f ca="1">AVERAGE(OFFSET($AM$3,0,0,'Données projet'!$E$10+1,1))-AVERAGE(OFFSET($H$3,0,0,'Données projet'!$E$10+1,1))</f>
        <v>256.24716991029322</v>
      </c>
      <c r="AO149" s="59">
        <f t="shared" si="144"/>
        <v>277.12386407996132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2.9513820648625324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1.4003022555246852E-16</v>
      </c>
      <c r="AX149" s="21">
        <f t="shared" si="114"/>
        <v>2.9513820648625324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256.24716991029322</v>
      </c>
      <c r="T150" s="59">
        <f t="shared" si="142"/>
        <v>277.12386407996132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9">
        <f t="shared" si="113"/>
        <v>293.33333333334014</v>
      </c>
      <c r="AN150" s="59">
        <f ca="1">AVERAGE(OFFSET($AM$3,0,0,'Données projet'!$E$10+1,1))-AVERAGE(OFFSET($H$3,0,0,'Données projet'!$E$10+1,1))</f>
        <v>256.24716991029322</v>
      </c>
      <c r="AO150" s="59">
        <f t="shared" si="144"/>
        <v>277.12386407996132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2.893507262735886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9.9016322059232253E-17</v>
      </c>
      <c r="AX150" s="21">
        <f t="shared" si="114"/>
        <v>2.893507262735886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256.24716991029322</v>
      </c>
      <c r="T151" s="59">
        <f t="shared" si="142"/>
        <v>277.12386407996132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9">
        <f t="shared" si="113"/>
        <v>293.33333333334014</v>
      </c>
      <c r="AN151" s="59">
        <f ca="1">AVERAGE(OFFSET($AM$3,0,0,'Données projet'!$E$10+1,1))-AVERAGE(OFFSET($H$3,0,0,'Données projet'!$E$10+1,1))</f>
        <v>256.24716991029322</v>
      </c>
      <c r="AO151" s="59">
        <f t="shared" si="144"/>
        <v>277.12386407996132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2.8367673501787998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7.0015112776234259E-17</v>
      </c>
      <c r="AX151" s="21">
        <f t="shared" si="114"/>
        <v>2.8367673501787998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256.24716991029322</v>
      </c>
      <c r="T152" s="59">
        <f t="shared" si="142"/>
        <v>277.12386407996132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9">
        <f t="shared" si="113"/>
        <v>293.33333333334014</v>
      </c>
      <c r="AN152" s="59">
        <f ca="1">AVERAGE(OFFSET($AM$3,0,0,'Données projet'!$E$10+1,1))-AVERAGE(OFFSET($H$3,0,0,'Données projet'!$E$10+1,1))</f>
        <v>256.24716991029322</v>
      </c>
      <c r="AO152" s="59">
        <f t="shared" si="144"/>
        <v>277.12386407996132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2.7811400726990283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4.9508161029616127E-17</v>
      </c>
      <c r="AX152" s="21">
        <f t="shared" si="114"/>
        <v>2.7811400726990283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256.24716991029322</v>
      </c>
      <c r="T153" s="59">
        <f t="shared" si="142"/>
        <v>277.12386407996132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9">
        <f t="shared" si="113"/>
        <v>293.33333333334014</v>
      </c>
      <c r="AN153" s="59">
        <f ca="1">AVERAGE(OFFSET($AM$3,0,0,'Données projet'!$E$10+1,1))-AVERAGE(OFFSET($H$3,0,0,'Données projet'!$E$10+1,1))</f>
        <v>256.24716991029322</v>
      </c>
      <c r="AO153" s="59">
        <f t="shared" si="144"/>
        <v>277.12386407996132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2.7266036122013464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3.5007556388117129E-17</v>
      </c>
      <c r="AX153" s="21">
        <f t="shared" si="114"/>
        <v>2.7266036122013464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256.24716991029322</v>
      </c>
      <c r="T154" s="59">
        <f t="shared" si="142"/>
        <v>277.12386407996132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9">
        <f t="shared" si="113"/>
        <v>293.33333333334014</v>
      </c>
      <c r="AN154" s="59">
        <f ca="1">AVERAGE(OFFSET($AM$3,0,0,'Données projet'!$E$10+1,1))-AVERAGE(OFFSET($H$3,0,0,'Données projet'!$E$10+1,1))</f>
        <v>256.24716991029322</v>
      </c>
      <c r="AO154" s="59">
        <f t="shared" si="144"/>
        <v>277.12386407996132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2.6731365784300674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2.4754080514808063E-17</v>
      </c>
      <c r="AX154" s="21">
        <f t="shared" ref="AX154:AX203" si="166">SUM(AU154:AW154)</f>
        <v>2.6731365784300674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256.24716991029322</v>
      </c>
      <c r="T155" s="59">
        <f t="shared" si="142"/>
        <v>277.12386407996132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9">
        <f t="shared" si="113"/>
        <v>293.33333333334014</v>
      </c>
      <c r="AN155" s="59">
        <f ca="1">AVERAGE(OFFSET($AM$3,0,0,'Données projet'!$E$10+1,1))-AVERAGE(OFFSET($H$3,0,0,'Données projet'!$E$10+1,1))</f>
        <v>256.24716991029322</v>
      </c>
      <c r="AO155" s="59">
        <f t="shared" si="144"/>
        <v>277.12386407996132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2.6207180005793727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1.7503778194058565E-17</v>
      </c>
      <c r="AX155" s="21">
        <f t="shared" si="166"/>
        <v>2.6207180005793727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256.24716991029322</v>
      </c>
      <c r="T156" s="59">
        <f t="shared" si="142"/>
        <v>277.12386407996132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9">
        <f t="shared" si="113"/>
        <v>293.33333333334014</v>
      </c>
      <c r="AN156" s="59">
        <f ca="1">AVERAGE(OFFSET($AM$3,0,0,'Données projet'!$E$10+1,1))-AVERAGE(OFFSET($H$3,0,0,'Données projet'!$E$10+1,1))</f>
        <v>256.24716991029322</v>
      </c>
      <c r="AO156" s="59">
        <f t="shared" si="144"/>
        <v>277.12386407996132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2.5693273190681549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1.2377040257404032E-17</v>
      </c>
      <c r="AX156" s="21">
        <f t="shared" si="166"/>
        <v>2.5693273190681549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256.24716991029322</v>
      </c>
      <c r="T157" s="59">
        <f t="shared" si="142"/>
        <v>277.12386407996132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9">
        <f t="shared" si="113"/>
        <v>293.33333333334014</v>
      </c>
      <c r="AN157" s="59">
        <f ca="1">AVERAGE(OFFSET($AM$3,0,0,'Données projet'!$E$10+1,1))-AVERAGE(OFFSET($H$3,0,0,'Données projet'!$E$10+1,1))</f>
        <v>256.24716991029322</v>
      </c>
      <c r="AO157" s="59">
        <f t="shared" si="144"/>
        <v>277.12386407996132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2.5189443774761515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8.7518890970292824E-18</v>
      </c>
      <c r="AX157" s="21">
        <f t="shared" si="166"/>
        <v>2.5189443774761515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256.24716991029322</v>
      </c>
      <c r="T158" s="59">
        <f t="shared" si="142"/>
        <v>277.12386407996132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9">
        <f t="shared" si="113"/>
        <v>293.33333333334014</v>
      </c>
      <c r="AN158" s="59">
        <f ca="1">AVERAGE(OFFSET($AM$3,0,0,'Données projet'!$E$10+1,1))-AVERAGE(OFFSET($H$3,0,0,'Données projet'!$E$10+1,1))</f>
        <v>256.24716991029322</v>
      </c>
      <c r="AO158" s="59">
        <f t="shared" si="144"/>
        <v>277.12386407996132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2.4695494146382071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6.1885201287020158E-18</v>
      </c>
      <c r="AX158" s="21">
        <f t="shared" si="166"/>
        <v>2.4695494146382071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256.24716991029322</v>
      </c>
      <c r="T159" s="59">
        <f t="shared" si="142"/>
        <v>277.12386407996132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9">
        <f t="shared" si="113"/>
        <v>293.33333333334014</v>
      </c>
      <c r="AN159" s="59">
        <f ca="1">AVERAGE(OFFSET($AM$3,0,0,'Données projet'!$E$10+1,1))-AVERAGE(OFFSET($H$3,0,0,'Données projet'!$E$10+1,1))</f>
        <v>256.24716991029322</v>
      </c>
      <c r="AO159" s="59">
        <f t="shared" si="144"/>
        <v>277.12386407996132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2.4211230568935624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4.3759445485146412E-18</v>
      </c>
      <c r="AX159" s="21">
        <f t="shared" si="166"/>
        <v>2.4211230568935624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256.24716991029322</v>
      </c>
      <c r="T160" s="59">
        <f t="shared" si="142"/>
        <v>277.12386407996132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9">
        <f t="shared" si="113"/>
        <v>293.33333333334014</v>
      </c>
      <c r="AN160" s="59">
        <f ca="1">AVERAGE(OFFSET($AM$3,0,0,'Données projet'!$E$10+1,1))-AVERAGE(OFFSET($H$3,0,0,'Données projet'!$E$10+1,1))</f>
        <v>256.24716991029322</v>
      </c>
      <c r="AO160" s="59">
        <f t="shared" si="144"/>
        <v>277.12386407996132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2.3736463104871284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3.0942600643510079E-18</v>
      </c>
      <c r="AX160" s="21">
        <f t="shared" si="166"/>
        <v>2.3736463104871284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256.24716991029322</v>
      </c>
      <c r="T161" s="59">
        <f t="shared" si="142"/>
        <v>277.12386407996132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9">
        <f t="shared" si="113"/>
        <v>293.33333333334014</v>
      </c>
      <c r="AN161" s="59">
        <f ca="1">AVERAGE(OFFSET($AM$3,0,0,'Données projet'!$E$10+1,1))-AVERAGE(OFFSET($H$3,0,0,'Données projet'!$E$10+1,1))</f>
        <v>256.24716991029322</v>
      </c>
      <c r="AO161" s="59">
        <f t="shared" si="144"/>
        <v>277.12386407996132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2.3271005541197685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2.1879722742573206E-18</v>
      </c>
      <c r="AX161" s="21">
        <f t="shared" si="166"/>
        <v>2.3271005541197685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256.24716991029322</v>
      </c>
      <c r="T162" s="59">
        <f t="shared" si="142"/>
        <v>277.12386407996132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9">
        <f t="shared" si="113"/>
        <v>293.33333333334014</v>
      </c>
      <c r="AN162" s="59">
        <f ca="1">AVERAGE(OFFSET($AM$3,0,0,'Données projet'!$E$10+1,1))-AVERAGE(OFFSET($H$3,0,0,'Données projet'!$E$10+1,1))</f>
        <v>256.24716991029322</v>
      </c>
      <c r="AO162" s="59">
        <f t="shared" si="144"/>
        <v>277.12386407996132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2.2814675316446644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1.547130032175504E-18</v>
      </c>
      <c r="AX162" s="21">
        <f t="shared" si="166"/>
        <v>2.2814675316446644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256.24716991029322</v>
      </c>
      <c r="T163" s="59">
        <f t="shared" si="142"/>
        <v>277.12386407996132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9">
        <f t="shared" si="113"/>
        <v>293.33333333334014</v>
      </c>
      <c r="AN163" s="59">
        <f ca="1">AVERAGE(OFFSET($AM$3,0,0,'Données projet'!$E$10+1,1))-AVERAGE(OFFSET($H$3,0,0,'Données projet'!$E$10+1,1))</f>
        <v>256.24716991029322</v>
      </c>
      <c r="AO163" s="59">
        <f t="shared" si="144"/>
        <v>277.12386407996132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2.2367293449069021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1.0939861371286603E-18</v>
      </c>
      <c r="AX163" s="21">
        <f t="shared" si="166"/>
        <v>2.2367293449069021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256.24716991029322</v>
      </c>
      <c r="T164" s="59">
        <f t="shared" si="142"/>
        <v>277.12386407996132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9">
        <f t="shared" si="113"/>
        <v>293.33333333334014</v>
      </c>
      <c r="AN164" s="59">
        <f ca="1">AVERAGE(OFFSET($AM$3,0,0,'Données projet'!$E$10+1,1))-AVERAGE(OFFSET($H$3,0,0,'Données projet'!$E$10+1,1))</f>
        <v>256.24716991029322</v>
      </c>
      <c r="AO164" s="59">
        <f t="shared" si="144"/>
        <v>277.12386407996132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2.1928684467234678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7.7356501608775198E-19</v>
      </c>
      <c r="AX164" s="21">
        <f t="shared" si="166"/>
        <v>2.1928684467234678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256.24716991029322</v>
      </c>
      <c r="T165" s="59">
        <f t="shared" si="142"/>
        <v>277.12386407996132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9">
        <f t="shared" si="113"/>
        <v>293.33333333334014</v>
      </c>
      <c r="AN165" s="59">
        <f ca="1">AVERAGE(OFFSET($AM$3,0,0,'Données projet'!$E$10+1,1))-AVERAGE(OFFSET($H$3,0,0,'Données projet'!$E$10+1,1))</f>
        <v>256.24716991029322</v>
      </c>
      <c r="AO165" s="59">
        <f t="shared" si="144"/>
        <v>277.12386407996132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2.1498676340009042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5.4699306856433015E-19</v>
      </c>
      <c r="AX165" s="21">
        <f t="shared" si="166"/>
        <v>2.1498676340009042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256.24716991029322</v>
      </c>
      <c r="T166" s="59">
        <f t="shared" si="142"/>
        <v>277.12386407996132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9">
        <f t="shared" si="113"/>
        <v>293.33333333334014</v>
      </c>
      <c r="AN166" s="59">
        <f ca="1">AVERAGE(OFFSET($AM$3,0,0,'Données projet'!$E$10+1,1))-AVERAGE(OFFSET($H$3,0,0,'Données projet'!$E$10+1,1))</f>
        <v>256.24716991029322</v>
      </c>
      <c r="AO166" s="59">
        <f t="shared" si="144"/>
        <v>277.12386407996132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2.1077100409879241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3.8678250804387599E-19</v>
      </c>
      <c r="AX166" s="21">
        <f t="shared" si="166"/>
        <v>2.1077100409879241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256.24716991029322</v>
      </c>
      <c r="T167" s="59">
        <f t="shared" si="142"/>
        <v>277.12386407996132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9">
        <f t="shared" si="113"/>
        <v>293.33333333334014</v>
      </c>
      <c r="AN167" s="59">
        <f ca="1">AVERAGE(OFFSET($AM$3,0,0,'Données projet'!$E$10+1,1))-AVERAGE(OFFSET($H$3,0,0,'Données projet'!$E$10+1,1))</f>
        <v>256.24716991029322</v>
      </c>
      <c r="AO167" s="59">
        <f t="shared" si="144"/>
        <v>277.12386407996132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2.066379132660336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2.7349653428216507E-19</v>
      </c>
      <c r="AX167" s="21">
        <f t="shared" si="166"/>
        <v>2.066379132660336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256.24716991029322</v>
      </c>
      <c r="T168" s="59">
        <f t="shared" si="142"/>
        <v>277.12386407996132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9">
        <f t="shared" si="113"/>
        <v>293.33333333334014</v>
      </c>
      <c r="AN168" s="59">
        <f ca="1">AVERAGE(OFFSET($AM$3,0,0,'Données projet'!$E$10+1,1))-AVERAGE(OFFSET($H$3,0,0,'Données projet'!$E$10+1,1))</f>
        <v>256.24716991029322</v>
      </c>
      <c r="AO168" s="59">
        <f t="shared" si="144"/>
        <v>277.12386407996132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2.025858698235687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1.9339125402193799E-19</v>
      </c>
      <c r="AX168" s="21">
        <f t="shared" si="166"/>
        <v>2.025858698235687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256.24716991029322</v>
      </c>
      <c r="T169" s="59">
        <f t="shared" si="142"/>
        <v>277.12386407996132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9">
        <f t="shared" si="113"/>
        <v>293.33333333334014</v>
      </c>
      <c r="AN169" s="59">
        <f ca="1">AVERAGE(OFFSET($AM$3,0,0,'Données projet'!$E$10+1,1))-AVERAGE(OFFSET($H$3,0,0,'Données projet'!$E$10+1,1))</f>
        <v>256.24716991029322</v>
      </c>
      <c r="AO169" s="59">
        <f t="shared" si="144"/>
        <v>277.12386407996132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1.9861328448150806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1.3674826714108254E-19</v>
      </c>
      <c r="AX169" s="21">
        <f t="shared" si="166"/>
        <v>1.9861328448150806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256.24716991029322</v>
      </c>
      <c r="T170" s="59">
        <f t="shared" si="142"/>
        <v>277.12386407996132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9">
        <f t="shared" si="113"/>
        <v>293.33333333334014</v>
      </c>
      <c r="AN170" s="59">
        <f ca="1">AVERAGE(OFFSET($AM$3,0,0,'Données projet'!$E$10+1,1))-AVERAGE(OFFSET($H$3,0,0,'Données projet'!$E$10+1,1))</f>
        <v>256.24716991029322</v>
      </c>
      <c r="AO170" s="59">
        <f t="shared" si="144"/>
        <v>277.12386407996132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1.9471859911496743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9.6695627010968997E-20</v>
      </c>
      <c r="AX170" s="21">
        <f t="shared" si="166"/>
        <v>1.9471859911496743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256.24716991029322</v>
      </c>
      <c r="T171" s="59">
        <f t="shared" si="142"/>
        <v>277.12386407996132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9">
        <f t="shared" si="113"/>
        <v>293.33333333334014</v>
      </c>
      <c r="AN171" s="59">
        <f ca="1">AVERAGE(OFFSET($AM$3,0,0,'Données projet'!$E$10+1,1))-AVERAGE(OFFSET($H$3,0,0,'Données projet'!$E$10+1,1))</f>
        <v>256.24716991029322</v>
      </c>
      <c r="AO171" s="59">
        <f t="shared" si="144"/>
        <v>277.12386407996132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1.9090028615294115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6.8374133570541268E-20</v>
      </c>
      <c r="AX171" s="21">
        <f t="shared" si="166"/>
        <v>1.9090028615294115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256.24716991029322</v>
      </c>
      <c r="T172" s="59">
        <f t="shared" si="142"/>
        <v>277.12386407996132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9">
        <f t="shared" si="113"/>
        <v>293.33333333334014</v>
      </c>
      <c r="AN172" s="59">
        <f ca="1">AVERAGE(OFFSET($AM$3,0,0,'Données projet'!$E$10+1,1))-AVERAGE(OFFSET($H$3,0,0,'Données projet'!$E$10+1,1))</f>
        <v>256.24716991029322</v>
      </c>
      <c r="AO172" s="59">
        <f t="shared" si="144"/>
        <v>277.12386407996132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1.8715684797915926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4.8347813505484499E-20</v>
      </c>
      <c r="AX172" s="21">
        <f t="shared" si="166"/>
        <v>1.8715684797915926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256.24716991029322</v>
      </c>
      <c r="T173" s="59">
        <f t="shared" si="142"/>
        <v>277.12386407996132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9">
        <f t="shared" si="113"/>
        <v>293.33333333334014</v>
      </c>
      <c r="AN173" s="59">
        <f ca="1">AVERAGE(OFFSET($AM$3,0,0,'Données projet'!$E$10+1,1))-AVERAGE(OFFSET($H$3,0,0,'Données projet'!$E$10+1,1))</f>
        <v>256.24716991029322</v>
      </c>
      <c r="AO173" s="59">
        <f t="shared" si="144"/>
        <v>277.12386407996132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1.8348681634469339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3.4187066785270634E-20</v>
      </c>
      <c r="AX173" s="21">
        <f t="shared" si="166"/>
        <v>1.8348681634469339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256.24716991029322</v>
      </c>
      <c r="T174" s="59">
        <f t="shared" si="142"/>
        <v>277.12386407996132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9">
        <f t="shared" si="113"/>
        <v>293.33333333334014</v>
      </c>
      <c r="AN174" s="59">
        <f ca="1">AVERAGE(OFFSET($AM$3,0,0,'Données projet'!$E$10+1,1))-AVERAGE(OFFSET($H$3,0,0,'Données projet'!$E$10+1,1))</f>
        <v>256.24716991029322</v>
      </c>
      <c r="AO174" s="59">
        <f t="shared" si="144"/>
        <v>277.12386407996132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1.7988875179208115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2.4173906752742249E-20</v>
      </c>
      <c r="AX174" s="21">
        <f t="shared" si="166"/>
        <v>1.7988875179208115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256.24716991029322</v>
      </c>
      <c r="T175" s="59">
        <f t="shared" si="142"/>
        <v>277.12386407996132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9">
        <f t="shared" si="113"/>
        <v>293.33333333334014</v>
      </c>
      <c r="AN175" s="59">
        <f ca="1">AVERAGE(OFFSET($AM$3,0,0,'Données projet'!$E$10+1,1))-AVERAGE(OFFSET($H$3,0,0,'Données projet'!$E$10+1,1))</f>
        <v>256.24716991029322</v>
      </c>
      <c r="AO175" s="59">
        <f t="shared" si="144"/>
        <v>277.12386407996132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1.7636124309074295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1.7093533392635317E-20</v>
      </c>
      <c r="AX175" s="21">
        <f t="shared" si="166"/>
        <v>1.7636124309074295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256.24716991029322</v>
      </c>
      <c r="T176" s="59">
        <f t="shared" si="142"/>
        <v>277.12386407996132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9">
        <f t="shared" si="113"/>
        <v>293.33333333334014</v>
      </c>
      <c r="AN176" s="59">
        <f ca="1">AVERAGE(OFFSET($AM$3,0,0,'Données projet'!$E$10+1,1))-AVERAGE(OFFSET($H$3,0,0,'Données projet'!$E$10+1,1))</f>
        <v>256.24716991029322</v>
      </c>
      <c r="AO176" s="59">
        <f t="shared" si="144"/>
        <v>277.12386407996132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1.7290290668347013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1.2086953376371125E-20</v>
      </c>
      <c r="AX176" s="21">
        <f t="shared" si="166"/>
        <v>1.7290290668347013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256.24716991029322</v>
      </c>
      <c r="T177" s="59">
        <f t="shared" si="142"/>
        <v>277.12386407996132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9">
        <f t="shared" si="113"/>
        <v>293.33333333334014</v>
      </c>
      <c r="AN177" s="59">
        <f ca="1">AVERAGE(OFFSET($AM$3,0,0,'Données projet'!$E$10+1,1))-AVERAGE(OFFSET($H$3,0,0,'Données projet'!$E$10+1,1))</f>
        <v>256.24716991029322</v>
      </c>
      <c r="AO177" s="59">
        <f t="shared" si="144"/>
        <v>277.12386407996132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1.69512386143767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8.5467666963176586E-21</v>
      </c>
      <c r="AX177" s="21">
        <f t="shared" si="166"/>
        <v>1.69512386143767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256.24716991029322</v>
      </c>
      <c r="T178" s="59">
        <f t="shared" si="142"/>
        <v>277.12386407996132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9">
        <f t="shared" si="113"/>
        <v>293.33333333334014</v>
      </c>
      <c r="AN178" s="59">
        <f ca="1">AVERAGE(OFFSET($AM$3,0,0,'Données projet'!$E$10+1,1))-AVERAGE(OFFSET($H$3,0,0,'Données projet'!$E$10+1,1))</f>
        <v>256.24716991029322</v>
      </c>
      <c r="AO178" s="59">
        <f t="shared" si="144"/>
        <v>277.12386407996132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1.6618835164383414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6.0434766881855623E-21</v>
      </c>
      <c r="AX178" s="21">
        <f t="shared" si="166"/>
        <v>1.6618835164383414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256.24716991029322</v>
      </c>
      <c r="T179" s="59">
        <f t="shared" si="142"/>
        <v>277.12386407996132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9">
        <f t="shared" si="113"/>
        <v>293.33333333334014</v>
      </c>
      <c r="AN179" s="59">
        <f ca="1">AVERAGE(OFFSET($AM$3,0,0,'Données projet'!$E$10+1,1))-AVERAGE(OFFSET($H$3,0,0,'Données projet'!$E$10+1,1))</f>
        <v>256.24716991029322</v>
      </c>
      <c r="AO179" s="59">
        <f t="shared" si="144"/>
        <v>277.12386407996132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1.6292949943298412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4.2733833481588293E-21</v>
      </c>
      <c r="AX179" s="21">
        <f t="shared" si="166"/>
        <v>1.6292949943298412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256.24716991029322</v>
      </c>
      <c r="T180" s="59">
        <f t="shared" si="142"/>
        <v>277.12386407996132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9">
        <f t="shared" si="113"/>
        <v>293.33333333334014</v>
      </c>
      <c r="AN180" s="59">
        <f ca="1">AVERAGE(OFFSET($AM$3,0,0,'Données projet'!$E$10+1,1))-AVERAGE(OFFSET($H$3,0,0,'Données projet'!$E$10+1,1))</f>
        <v>256.24716991029322</v>
      </c>
      <c r="AO180" s="59">
        <f t="shared" si="144"/>
        <v>277.12386407996132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1.5973455132628527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3.0217383440927812E-21</v>
      </c>
      <c r="AX180" s="21">
        <f t="shared" si="166"/>
        <v>1.5973455132628527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256.24716991029322</v>
      </c>
      <c r="T181" s="59">
        <f t="shared" si="142"/>
        <v>277.12386407996132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9">
        <f t="shared" si="113"/>
        <v>293.33333333334014</v>
      </c>
      <c r="AN181" s="59">
        <f ca="1">AVERAGE(OFFSET($AM$3,0,0,'Données projet'!$E$10+1,1))-AVERAGE(OFFSET($H$3,0,0,'Données projet'!$E$10+1,1))</f>
        <v>256.24716991029322</v>
      </c>
      <c r="AO181" s="59">
        <f t="shared" si="144"/>
        <v>277.12386407996132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1.5660225420323286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2.1366916740794146E-21</v>
      </c>
      <c r="AX181" s="21">
        <f t="shared" si="166"/>
        <v>1.5660225420323286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256.24716991029322</v>
      </c>
      <c r="T182" s="59">
        <f t="shared" si="142"/>
        <v>277.12386407996132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9">
        <f t="shared" si="113"/>
        <v>293.33333333334014</v>
      </c>
      <c r="AN182" s="59">
        <f ca="1">AVERAGE(OFFSET($AM$3,0,0,'Données projet'!$E$10+1,1))-AVERAGE(OFFSET($H$3,0,0,'Données projet'!$E$10+1,1))</f>
        <v>256.24716991029322</v>
      </c>
      <c r="AO182" s="59">
        <f t="shared" si="144"/>
        <v>277.12386407996132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1.5353137951625091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1.5108691720463906E-21</v>
      </c>
      <c r="AX182" s="21">
        <f t="shared" si="166"/>
        <v>1.5353137951625091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256.24716991029322</v>
      </c>
      <c r="T183" s="59">
        <f t="shared" si="142"/>
        <v>277.12386407996132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9">
        <f t="shared" si="113"/>
        <v>293.33333333334014</v>
      </c>
      <c r="AN183" s="59">
        <f ca="1">AVERAGE(OFFSET($AM$3,0,0,'Données projet'!$E$10+1,1))-AVERAGE(OFFSET($H$3,0,0,'Données projet'!$E$10+1,1))</f>
        <v>256.24716991029322</v>
      </c>
      <c r="AO183" s="59">
        <f t="shared" si="144"/>
        <v>277.12386407996132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1.5052072280883206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1.0683458370397073E-21</v>
      </c>
      <c r="AX183" s="21">
        <f t="shared" si="166"/>
        <v>1.5052072280883206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256.24716991029322</v>
      </c>
      <c r="T184" s="59">
        <f t="shared" si="142"/>
        <v>277.12386407996132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9">
        <f t="shared" si="113"/>
        <v>293.33333333334014</v>
      </c>
      <c r="AN184" s="59">
        <f ca="1">AVERAGE(OFFSET($AM$3,0,0,'Données projet'!$E$10+1,1))-AVERAGE(OFFSET($H$3,0,0,'Données projet'!$E$10+1,1))</f>
        <v>256.24716991029322</v>
      </c>
      <c r="AO184" s="59">
        <f t="shared" si="144"/>
        <v>277.12386407996132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1.4756910324312644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7.5543458602319529E-22</v>
      </c>
      <c r="AX184" s="21">
        <f t="shared" si="166"/>
        <v>1.4756910324312644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256.24716991029322</v>
      </c>
      <c r="T185" s="59">
        <f t="shared" si="142"/>
        <v>277.12386407996132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9">
        <f t="shared" si="113"/>
        <v>293.33333333334014</v>
      </c>
      <c r="AN185" s="59">
        <f ca="1">AVERAGE(OFFSET($AM$3,0,0,'Données projet'!$E$10+1,1))-AVERAGE(OFFSET($H$3,0,0,'Données projet'!$E$10+1,1))</f>
        <v>256.24716991029322</v>
      </c>
      <c r="AO185" s="59">
        <f t="shared" si="144"/>
        <v>277.12386407996132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1.4467536313679414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5.3417291851985366E-22</v>
      </c>
      <c r="AX185" s="21">
        <f t="shared" si="166"/>
        <v>1.4467536313679414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256.24716991029322</v>
      </c>
      <c r="T186" s="59">
        <f t="shared" si="142"/>
        <v>277.12386407996132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9">
        <f t="shared" si="113"/>
        <v>293.33333333334014</v>
      </c>
      <c r="AN186" s="59">
        <f ca="1">AVERAGE(OFFSET($AM$3,0,0,'Données projet'!$E$10+1,1))-AVERAGE(OFFSET($H$3,0,0,'Données projet'!$E$10+1,1))</f>
        <v>256.24716991029322</v>
      </c>
      <c r="AO186" s="59">
        <f t="shared" si="144"/>
        <v>277.12386407996132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1.4183836750893983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3.7771729301159765E-22</v>
      </c>
      <c r="AX186" s="21">
        <f t="shared" si="166"/>
        <v>1.4183836750893983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256.24716991029322</v>
      </c>
      <c r="T187" s="59">
        <f t="shared" si="142"/>
        <v>277.12386407996132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9">
        <f t="shared" si="113"/>
        <v>293.33333333334014</v>
      </c>
      <c r="AN187" s="59">
        <f ca="1">AVERAGE(OFFSET($AM$3,0,0,'Données projet'!$E$10+1,1))-AVERAGE(OFFSET($H$3,0,0,'Données projet'!$E$10+1,1))</f>
        <v>256.24716991029322</v>
      </c>
      <c r="AO187" s="59">
        <f t="shared" si="144"/>
        <v>277.12386407996132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1.3905700363495126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2.6708645925992683E-22</v>
      </c>
      <c r="AX187" s="21">
        <f t="shared" si="166"/>
        <v>1.3905700363495126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256.24716991029322</v>
      </c>
      <c r="T188" s="59">
        <f t="shared" si="142"/>
        <v>277.12386407996132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9">
        <f t="shared" si="113"/>
        <v>293.33333333334014</v>
      </c>
      <c r="AN188" s="59">
        <f ca="1">AVERAGE(OFFSET($AM$3,0,0,'Données projet'!$E$10+1,1))-AVERAGE(OFFSET($H$3,0,0,'Données projet'!$E$10+1,1))</f>
        <v>256.24716991029322</v>
      </c>
      <c r="AO188" s="59">
        <f t="shared" si="144"/>
        <v>277.12386407996132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1.3633018061006716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1.8885864650579882E-22</v>
      </c>
      <c r="AX188" s="21">
        <f t="shared" si="166"/>
        <v>1.3633018061006716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256.24716991029322</v>
      </c>
      <c r="T189" s="59">
        <f t="shared" si="142"/>
        <v>277.12386407996132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9">
        <f t="shared" si="113"/>
        <v>293.33333333334014</v>
      </c>
      <c r="AN189" s="59">
        <f ca="1">AVERAGE(OFFSET($AM$3,0,0,'Données projet'!$E$10+1,1))-AVERAGE(OFFSET($H$3,0,0,'Données projet'!$E$10+1,1))</f>
        <v>256.24716991029322</v>
      </c>
      <c r="AO189" s="59">
        <f t="shared" si="144"/>
        <v>277.12386407996132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1.3365682892150321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1.3354322962996341E-22</v>
      </c>
      <c r="AX189" s="21">
        <f t="shared" si="166"/>
        <v>1.3365682892150321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256.24716991029322</v>
      </c>
      <c r="T190" s="59">
        <f t="shared" si="142"/>
        <v>277.12386407996132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9">
        <f t="shared" si="113"/>
        <v>293.33333333334014</v>
      </c>
      <c r="AN190" s="59">
        <f ca="1">AVERAGE(OFFSET($AM$3,0,0,'Données projet'!$E$10+1,1))-AVERAGE(OFFSET($H$3,0,0,'Données projet'!$E$10+1,1))</f>
        <v>256.24716991029322</v>
      </c>
      <c r="AO190" s="59">
        <f t="shared" si="144"/>
        <v>277.12386407996132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1.3103590002896848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9.4429323252899412E-23</v>
      </c>
      <c r="AX190" s="21">
        <f t="shared" si="166"/>
        <v>1.3103590002896848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256.24716991029322</v>
      </c>
      <c r="T191" s="59">
        <f t="shared" si="142"/>
        <v>277.12386407996132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9">
        <f t="shared" si="113"/>
        <v>293.33333333334014</v>
      </c>
      <c r="AN191" s="59">
        <f ca="1">AVERAGE(OFFSET($AM$3,0,0,'Données projet'!$E$10+1,1))-AVERAGE(OFFSET($H$3,0,0,'Données projet'!$E$10+1,1))</f>
        <v>256.24716991029322</v>
      </c>
      <c r="AO191" s="59">
        <f t="shared" si="144"/>
        <v>277.12386407996132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1.2846636595340759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6.6771614814981707E-23</v>
      </c>
      <c r="AX191" s="21">
        <f t="shared" si="166"/>
        <v>1.2846636595340759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256.24716991029322</v>
      </c>
      <c r="T192" s="59">
        <f t="shared" si="142"/>
        <v>277.12386407996132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9">
        <f t="shared" si="113"/>
        <v>293.33333333334014</v>
      </c>
      <c r="AN192" s="59">
        <f ca="1">AVERAGE(OFFSET($AM$3,0,0,'Données projet'!$E$10+1,1))-AVERAGE(OFFSET($H$3,0,0,'Données projet'!$E$10+1,1))</f>
        <v>256.24716991029322</v>
      </c>
      <c r="AO192" s="59">
        <f t="shared" si="144"/>
        <v>277.12386407996132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1.2594721887380742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4.7214661626449706E-23</v>
      </c>
      <c r="AX192" s="21">
        <f t="shared" si="166"/>
        <v>1.2594721887380742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256.24716991029322</v>
      </c>
      <c r="T193" s="59">
        <f t="shared" si="142"/>
        <v>277.12386407996132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9">
        <f t="shared" si="113"/>
        <v>293.33333333334014</v>
      </c>
      <c r="AN193" s="59">
        <f ca="1">AVERAGE(OFFSET($AM$3,0,0,'Données projet'!$E$10+1,1))-AVERAGE(OFFSET($H$3,0,0,'Données projet'!$E$10+1,1))</f>
        <v>256.24716991029322</v>
      </c>
      <c r="AO193" s="59">
        <f t="shared" si="144"/>
        <v>277.12386407996132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1.234774707319102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3.3385807407490854E-23</v>
      </c>
      <c r="AX193" s="21">
        <f t="shared" si="166"/>
        <v>1.234774707319102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256.24716991029322</v>
      </c>
      <c r="T194" s="59">
        <f t="shared" si="142"/>
        <v>277.12386407996132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9">
        <f t="shared" si="113"/>
        <v>293.33333333334014</v>
      </c>
      <c r="AN194" s="59">
        <f ca="1">AVERAGE(OFFSET($AM$3,0,0,'Données projet'!$E$10+1,1))-AVERAGE(OFFSET($H$3,0,0,'Données projet'!$E$10+1,1))</f>
        <v>256.24716991029322</v>
      </c>
      <c r="AO194" s="59">
        <f t="shared" si="144"/>
        <v>277.12386407996132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1.2105615284467797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2.3607330813224853E-23</v>
      </c>
      <c r="AX194" s="21">
        <f t="shared" si="166"/>
        <v>1.2105615284467797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256.24716991029322</v>
      </c>
      <c r="T195" s="59">
        <f t="shared" si="142"/>
        <v>277.12386407996132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9">
        <f t="shared" si="113"/>
        <v>293.33333333334014</v>
      </c>
      <c r="AN195" s="59">
        <f ca="1">AVERAGE(OFFSET($AM$3,0,0,'Données projet'!$E$10+1,1))-AVERAGE(OFFSET($H$3,0,0,'Données projet'!$E$10+1,1))</f>
        <v>256.24716991029322</v>
      </c>
      <c r="AO195" s="59">
        <f t="shared" si="144"/>
        <v>277.12386407996132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1.1868231552435626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1.6692903703745427E-23</v>
      </c>
      <c r="AX195" s="21">
        <f t="shared" si="166"/>
        <v>1.1868231552435626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256.24716991029322</v>
      </c>
      <c r="T196" s="59">
        <f t="shared" si="142"/>
        <v>277.12386407996132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9">
        <f t="shared" ref="AM196:AM203" si="193">AL196+(AD196+AE196)*44/12</f>
        <v>293.33333333334014</v>
      </c>
      <c r="AN196" s="59">
        <f ca="1">AVERAGE(OFFSET($AM$3,0,0,'Données projet'!$E$10+1,1))-AVERAGE(OFFSET($H$3,0,0,'Données projet'!$E$10+1,1))</f>
        <v>256.24716991029322</v>
      </c>
      <c r="AO196" s="59">
        <f t="shared" si="144"/>
        <v>277.12386407996132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1.1635502770598829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1.1803665406612426E-23</v>
      </c>
      <c r="AX196" s="21">
        <f t="shared" si="166"/>
        <v>1.1635502770598829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256.24716991029322</v>
      </c>
      <c r="T197" s="59">
        <f t="shared" ref="T197:T203" si="204">$T$3</f>
        <v>277.12386407996132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9">
        <f t="shared" si="193"/>
        <v>293.33333333334014</v>
      </c>
      <c r="AN197" s="59">
        <f ca="1">AVERAGE(OFFSET($AM$3,0,0,'Données projet'!$E$10+1,1))-AVERAGE(OFFSET($H$3,0,0,'Données projet'!$E$10+1,1))</f>
        <v>256.24716991029322</v>
      </c>
      <c r="AO197" s="59">
        <f t="shared" ref="AO197:AO203" si="205">$AO$3</f>
        <v>277.12386407996132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1.1407337658223309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8.3464518518727134E-24</v>
      </c>
      <c r="AX197" s="21">
        <f t="shared" si="166"/>
        <v>1.1407337658223309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256.24716991029322</v>
      </c>
      <c r="T198" s="59">
        <f t="shared" si="204"/>
        <v>277.12386407996132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9">
        <f t="shared" si="193"/>
        <v>293.33333333334014</v>
      </c>
      <c r="AN198" s="59">
        <f ca="1">AVERAGE(OFFSET($AM$3,0,0,'Données projet'!$E$10+1,1))-AVERAGE(OFFSET($H$3,0,0,'Données projet'!$E$10+1,1))</f>
        <v>256.24716991029322</v>
      </c>
      <c r="AO198" s="59">
        <f t="shared" si="205"/>
        <v>277.12386407996132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1.1183646724534497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5.9018327033062132E-24</v>
      </c>
      <c r="AX198" s="21">
        <f t="shared" si="166"/>
        <v>1.1183646724534497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256.24716991029322</v>
      </c>
      <c r="T199" s="59">
        <f t="shared" si="204"/>
        <v>277.12386407996132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9">
        <f t="shared" si="193"/>
        <v>293.33333333334014</v>
      </c>
      <c r="AN199" s="59">
        <f ca="1">AVERAGE(OFFSET($AM$3,0,0,'Données projet'!$E$10+1,1))-AVERAGE(OFFSET($H$3,0,0,'Données projet'!$E$10+1,1))</f>
        <v>256.24716991029322</v>
      </c>
      <c r="AO199" s="59">
        <f t="shared" si="205"/>
        <v>277.12386407996132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1.0964342233617326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4.1732259259363567E-24</v>
      </c>
      <c r="AX199" s="21">
        <f t="shared" si="166"/>
        <v>1.0964342233617326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256.24716991029322</v>
      </c>
      <c r="T200" s="59">
        <f t="shared" si="204"/>
        <v>277.12386407996132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9">
        <f t="shared" si="193"/>
        <v>293.33333333334014</v>
      </c>
      <c r="AN200" s="59">
        <f ca="1">AVERAGE(OFFSET($AM$3,0,0,'Données projet'!$E$10+1,1))-AVERAGE(OFFSET($H$3,0,0,'Données projet'!$E$10+1,1))</f>
        <v>256.24716991029322</v>
      </c>
      <c r="AO200" s="59">
        <f t="shared" si="205"/>
        <v>277.12386407996132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1.0749338170004508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2.9509163516531066E-24</v>
      </c>
      <c r="AX200" s="21">
        <f t="shared" si="166"/>
        <v>1.0749338170004508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256.24716991029322</v>
      </c>
      <c r="T201" s="59">
        <f t="shared" si="204"/>
        <v>277.12386407996132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9">
        <f t="shared" si="193"/>
        <v>293.33333333334014</v>
      </c>
      <c r="AN201" s="59">
        <f ca="1">AVERAGE(OFFSET($AM$3,0,0,'Données projet'!$E$10+1,1))-AVERAGE(OFFSET($H$3,0,0,'Données projet'!$E$10+1,1))</f>
        <v>256.24716991029322</v>
      </c>
      <c r="AO201" s="59">
        <f t="shared" si="205"/>
        <v>277.12386407996132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1.0538550204939607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2.0866129629681784E-24</v>
      </c>
      <c r="AX201" s="21">
        <f t="shared" si="166"/>
        <v>1.0538550204939607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256.24716991029322</v>
      </c>
      <c r="T202" s="59">
        <f t="shared" si="204"/>
        <v>277.12386407996132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9">
        <f t="shared" si="193"/>
        <v>293.33333333334014</v>
      </c>
      <c r="AN202" s="59">
        <f ca="1">AVERAGE(OFFSET($AM$3,0,0,'Données projet'!$E$10+1,1))-AVERAGE(OFFSET($H$3,0,0,'Données projet'!$E$10+1,1))</f>
        <v>256.24716991029322</v>
      </c>
      <c r="AO202" s="59">
        <f t="shared" si="205"/>
        <v>277.12386407996132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1.0331895663301667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1.4754581758265533E-24</v>
      </c>
      <c r="AX202" s="21">
        <f t="shared" si="166"/>
        <v>1.0331895663301667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256.24716991029322</v>
      </c>
      <c r="T203" s="59">
        <f t="shared" si="204"/>
        <v>277.12386407996132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9">
        <f t="shared" si="193"/>
        <v>293.33333333334014</v>
      </c>
      <c r="AN203" s="59">
        <f ca="1">AVERAGE(OFFSET($AM$3,0,0,'Données projet'!$E$10+1,1))-AVERAGE(OFFSET($H$3,0,0,'Données projet'!$E$10+1,1))</f>
        <v>256.24716991029322</v>
      </c>
      <c r="AO203" s="59">
        <f t="shared" si="205"/>
        <v>277.12386407996132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1.0129293491178422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1.0433064814840892E-24</v>
      </c>
      <c r="AX203" s="21">
        <f t="shared" si="166"/>
        <v>1.0129293491178422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1.3763223570336161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R20" sqref="R20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10.228560000000002</v>
      </c>
      <c r="C6" s="147">
        <f ca="1">IF(OR('Données projet'!B9="",'Données projet'!C9="",'Données projet'!C9=0%),0,Calculateur!S3)</f>
        <v>256.24716991029322</v>
      </c>
      <c r="D6" s="147">
        <f>IF(OR('Données projet'!B9="",'Données projet'!C9="",'Données projet'!C9=0%),0,Calculateur!T3)</f>
        <v>277.12386407996132</v>
      </c>
      <c r="E6" s="147">
        <f ca="1">MIN(C6,D6)</f>
        <v>256.24716991029322</v>
      </c>
      <c r="F6" s="147">
        <f ca="1">E6*B6</f>
        <v>2621.0395522576291</v>
      </c>
      <c r="G6" s="147">
        <f ca="1">F6*(100%-'Données projet'!$C$24)*(100%-'Données projet'!$C$25)*(100%-'Données projet'!$C$26)*(100%-'Données projet'!$C$27)</f>
        <v>1604.0762059816693</v>
      </c>
      <c r="H6" s="148">
        <f>IF(OR('Données projet'!B9="",'Données projet'!C9="",'Données projet'!C9=0%),0,AVERAGE(Calculateur!$AC$3:$AC$33)*B6)</f>
        <v>72.747790645989809</v>
      </c>
      <c r="I6" s="149">
        <f>H6*(100%-'Données projet'!$C$24)*(100%-'Données projet'!$C$25)*(100%-'Données projet'!$C$26)*(100%-'Données projet'!$C$27)</f>
        <v>44.521647875345764</v>
      </c>
      <c r="J6" s="150">
        <f>IF(OR('Données projet'!B9="",'Données projet'!C9="",'Données projet'!C9=0%),0,SUM(Calculateur!$V$3:$V$33)*VLOOKUP('Données projet'!$B$9,Paramètres!$A$1:$I$89,9,0)*B6)</f>
        <v>862.98360720000005</v>
      </c>
      <c r="K6" s="151">
        <f>J6*(100%-'Données projet'!$C$24)*(100%-'Données projet'!$C$25)*(100%-'Données projet'!$C$26)*(100%-'Données projet'!$C$27)</f>
        <v>528.14596760639995</v>
      </c>
      <c r="L6" s="152">
        <f ca="1">G6+I6+K6</f>
        <v>2176.7438214634149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4.9266000000000005</v>
      </c>
      <c r="C7" s="147">
        <f ca="1">IF(OR('Données projet'!B10="",'Données projet'!C10="",'Données projet'!C10=0%),0,Calculateur!AN3)</f>
        <v>256.24716991029322</v>
      </c>
      <c r="D7" s="147">
        <f>IF(OR('Données projet'!B10="",'Données projet'!C10="",'Données projet'!C10=0%),0,Calculateur!AO3)</f>
        <v>277.12386407996132</v>
      </c>
      <c r="E7" s="147">
        <f t="shared" ref="E7:E15" ca="1" si="0">MIN(C7,D7)</f>
        <v>256.24716991029322</v>
      </c>
      <c r="F7" s="147">
        <f t="shared" ref="F7:F15" ca="1" si="1">E7*B7</f>
        <v>1262.4273072800506</v>
      </c>
      <c r="G7" s="147">
        <f ca="1">F7*(100%-'Données projet'!$C$24)*(100%-'Données projet'!$C$25)*(100%-'Données projet'!$C$26)*(100%-'Données projet'!$C$27)</f>
        <v>772.60551205539105</v>
      </c>
      <c r="H7" s="155">
        <f>IF(OR('Données projet'!B10="",'Données projet'!C10="",'Données projet'!C10=0%),0,AVERAGE(Calculateur!$AX$3:$AX$33)*B7)</f>
        <v>35.039073476279498</v>
      </c>
      <c r="I7" s="149">
        <f>H7*(100%-'Données projet'!$C$24)*(100%-'Données projet'!$C$25)*(100%-'Données projet'!$C$26)*(100%-'Données projet'!$C$27)</f>
        <v>21.443912967483051</v>
      </c>
      <c r="J7" s="150">
        <f>IF(OR('Données projet'!B10="",'Données projet'!C10="",'Données projet'!C10=0%),0,SUM(Calculateur!$AQ$3:$AQ$33)*VLOOKUP('Données projet'!$B$10,Paramètres!$A$1:$I$89,9,0)*B7)</f>
        <v>302.93663400000003</v>
      </c>
      <c r="K7" s="151">
        <f>J7*(100%-'Données projet'!$C$24)*(100%-'Données projet'!$C$25)*(100%-'Données projet'!$C$26)*(100%-'Données projet'!$C$27)</f>
        <v>185.39722000800003</v>
      </c>
      <c r="L7" s="152">
        <f t="shared" ref="L7:L15" ca="1" si="2">G7+I7+K7</f>
        <v>979.44664503087415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3883.4668595376797</v>
      </c>
      <c r="G16" s="166">
        <f t="shared" ca="1" si="3"/>
        <v>2376.6817180370604</v>
      </c>
      <c r="H16" s="167">
        <f t="shared" si="3"/>
        <v>107.78686412226931</v>
      </c>
      <c r="I16" s="167">
        <f t="shared" si="3"/>
        <v>65.965560842828808</v>
      </c>
      <c r="J16" s="168">
        <f t="shared" si="3"/>
        <v>1165.9202412</v>
      </c>
      <c r="K16" s="168">
        <f t="shared" si="3"/>
        <v>713.54318761440004</v>
      </c>
      <c r="L16" s="169">
        <f t="shared" ca="1" si="3"/>
        <v>3156.190466494289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M21" sqref="M21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10.228560000000002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4.9266000000000005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16</v>
      </c>
      <c r="B55" s="181">
        <f>'Données projet'!D63</f>
        <v>25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20</v>
      </c>
      <c r="B56" s="181">
        <f>'Données projet'!D64</f>
        <v>33.700000000000003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24</v>
      </c>
      <c r="B57" s="181">
        <f>'Données projet'!D65</f>
        <v>42.9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28</v>
      </c>
      <c r="B58" s="181">
        <f>'Données projet'!D66</f>
        <v>41.4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34</v>
      </c>
      <c r="B59" s="181">
        <f>'Données projet'!D67</f>
        <v>59.9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40</v>
      </c>
      <c r="B60" s="181">
        <f>'Données projet'!D68</f>
        <v>34.1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46</v>
      </c>
      <c r="B61" s="181">
        <f>'Données projet'!D69</f>
        <v>21.3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54</v>
      </c>
      <c r="B62" s="181">
        <f>'Données projet'!D70</f>
        <v>17.399999999999999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62</v>
      </c>
      <c r="B63" s="181">
        <f>'Données projet'!D71</f>
        <v>410.00000000000006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cp:lastPrinted>2024-08-23T07:17:31Z</cp:lastPrinted>
  <dcterms:created xsi:type="dcterms:W3CDTF">2021-02-01T08:22:39Z</dcterms:created>
  <dcterms:modified xsi:type="dcterms:W3CDTF">2025-10-27T11:03:16Z</dcterms:modified>
</cp:coreProperties>
</file>