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Cerno\SCEA La Traverse_Romain Aymerie\"/>
    </mc:Choice>
  </mc:AlternateContent>
  <xr:revisionPtr revIDLastSave="0" documentId="13_ncr:1_{71F4DD1E-9194-4665-8D1B-E7EB910C6A8C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H59" i="5" s="1"/>
  <c r="I52" i="5"/>
  <c r="J52" i="5"/>
  <c r="K52" i="5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K59" i="5"/>
  <c r="G59" i="5"/>
  <c r="J86" i="5"/>
  <c r="F86" i="5"/>
  <c r="K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E46" i="5"/>
  <c r="E49" i="5" s="1"/>
  <c r="E60" i="5" s="1"/>
  <c r="G127" i="5"/>
  <c r="G130" i="5" s="1"/>
  <c r="G141" i="5" s="1"/>
  <c r="K127" i="5"/>
  <c r="K130" i="5" s="1"/>
  <c r="K141" i="5" s="1"/>
  <c r="H100" i="5"/>
  <c r="H103" i="5" s="1"/>
  <c r="H114" i="5" s="1"/>
  <c r="F73" i="5"/>
  <c r="F76" i="5" s="1"/>
  <c r="F87" i="5" s="1"/>
  <c r="J73" i="5"/>
  <c r="J76" i="5" s="1"/>
  <c r="J87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I46" i="5"/>
  <c r="I49" i="5" s="1"/>
  <c r="I60" i="5" s="1"/>
  <c r="D100" i="5"/>
  <c r="D103" i="5" s="1"/>
  <c r="D114" i="5" s="1"/>
  <c r="L100" i="5"/>
  <c r="L103" i="5" s="1"/>
  <c r="L114" i="5" s="1"/>
  <c r="F46" i="5"/>
  <c r="F49" i="5" s="1"/>
  <c r="F60" i="5" s="1"/>
  <c r="I100" i="5"/>
  <c r="I103" i="5" s="1"/>
  <c r="I114" i="5" s="1"/>
  <c r="E19" i="5"/>
  <c r="E22" i="5" s="1"/>
  <c r="E33" i="5" s="1"/>
  <c r="I19" i="5"/>
  <c r="I22" i="5" s="1"/>
  <c r="I33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L38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<sst xmlns="http://schemas.openxmlformats.org/spreadsheetml/2006/main" count="893" uniqueCount="347">
  <si>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</si>
  <si>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</si>
  <si>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</si>
  <si>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</si>
  <si>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</si>
  <si>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</si>
  <si>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</si>
  <si>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</si>
  <si>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</si>
  <si>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</si>
  <si>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</si>
  <si>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</si>
  <si>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</si>
  <si>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</si>
  <si>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</si>
  <si>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</si>
  <si>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</si>
  <si>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</si>
  <si>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</si>
  <si>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</si>
  <si>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</si>
  <si>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</si>
  <si>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</si>
  <si>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</si>
  <si>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</si>
  <si>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</si>
  <si>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</si>
  <si>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</si>
  <si>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</si>
  <si>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</si>
  <si>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</si>
  <si>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</si>
  <si>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</si>
  <si>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</si>
  <si>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</si>
  <si>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</si>
  <si>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</si>
  <si>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</si>
  <si>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</si>
  <si>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</si>
  <si>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</si>
  <si>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</si>
  <si>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</si>
  <si>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</si>
  <si>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</si>
  <si>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</si>
  <si>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</si>
  <si>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</si>
  <si>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</si>
  <si>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</si>
  <si>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</si>
  <si>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</si>
  <si>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</si>
  <si>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</si>
  <si>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</si>
  <si>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</si>
  <si>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</si>
  <si>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</si>
  <si>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</si>
  <si>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</si>
  <si>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</si>
  <si>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</si>
  <si>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</si>
  <si>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</si>
  <si>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</si>
  <si>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</si>
  <si>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</si>
  <si>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</si>
  <si>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</si>
  <si>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</si>
  <si>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</si>
  <si>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</si>
  <si>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</si>
  <si>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</si>
  <si>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</si>
  <si>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</si>
  <si>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</si>
  <si>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</si>
  <si>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</si>
  <si>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</si>
  <si>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</si>
  <si>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</si>
  <si>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</si>
  <si>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</si>
  <si>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</si>
  <si>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</si>
  <si>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</si>
  <si>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</si>
  <si>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</si>
  <si>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</si>
  <si>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</si>
  <si>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</si>
  <si>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</si>
  <si>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</si>
  <si>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</si>
  <si>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</si>
  <si>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</si>
  <si>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</si>
  <si>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</si>
  <si>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</si>
  <si>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</si>
  <si>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</si>
  <si>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</si>
  <si>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</si>
  <si>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</si>
  <si>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</si>
  <si>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</si>
  <si>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</si>
  <si>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</si>
  <si>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</si>
  <si>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</si>
  <si>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</si>
  <si>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</si>
  <si>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</si>
  <si>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</si>
  <si>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</si>
  <si>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</si>
  <si>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</si>
  <si>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</si>
  <si>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</si>
  <si>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</si>
  <si>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</si>
  <si>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</si>
  <si>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</si>
  <si>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</si>
  <si>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</si>
  <si>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</si>
  <si>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</si>
  <si>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</si>
  <si>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</si>
  <si>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</si>
  <si>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</si>
  <si>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</si>
  <si>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</si>
  <si>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</si>
  <si>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</si>
  <si>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</si>
  <si>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</si>
  <si>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</si>
  <si>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</si>
  <si>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</si>
  <si>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</si>
  <si>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</si>
  <si>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</si>
  <si>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</si>
  <si>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</si>
  <si>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</si>
  <si>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</si>
  <si>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</si>
  <si>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</si>
  <si>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</si>
  <si>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</si>
  <si>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</si>
  <si>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</si>
  <si>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</si>
  <si>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</si>
  <si>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</si>
  <si>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</si>
  <si>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</si>
  <si>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</si>
  <si>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</si>
  <si>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</si>
  <si>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</si>
  <si>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</si>
  <si>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</si>
  <si>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</si>
  <si>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</si>
  <si>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</si>
  <si>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</si>
  <si>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</si>
  <si>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</si>
  <si>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</si>
  <si>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</si>
  <si>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</si>
  <si>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</si>
  <si>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</si>
  <si>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</si>
  <si>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</si>
  <si>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</si>
  <si>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</si>
  <si>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</si>
  <si>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</si>
  <si>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</si>
  <si>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</si>
  <si>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</si>
  <si>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</si>
  <si>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</si>
  <si>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</si>
  <si>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</si>
  <si>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</si>
  <si>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</si>
  <si>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</si>
  <si>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</si>
  <si>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</si>
  <si>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</si>
  <si>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</si>
  <si>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</si>
  <si>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</si>
  <si>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</si>
  <si>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</si>
  <si>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</si>
  <si>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</si>
  <si>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</si>
  <si>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</si>
  <si>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</si>
  <si>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</si>
  <si>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</si>
  <si>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</si>
  <si>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</si>
  <si>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</si>
  <si>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</si>
  <si>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</si>
  <si>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</si>
  <si>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</si>
  <si>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</si>
  <si>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</si>
  <si>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</si>
  <si>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</si>
  <si>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</si>
  <si>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</si>
  <si>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</si>
  <si>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</si>
  <si>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</si>
  <si>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</si>
  <si>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</si>
  <si>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</si>
  <si>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</si>
  <si>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</si>
  <si>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</si>
  <si>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</si>
  <si>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</si>
  <si>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</si>
  <si>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</si>
  <si>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</si>
  <si>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</si>
  <si>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</si>
  <si>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</si>
  <si>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</si>
  <si>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</si>
  <si>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</si>
  <si>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</si>
  <si>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</si>
  <si>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</si>
  <si>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</si>
  <si>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</si>
  <si>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</si>
  <si>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</si>
  <si>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</si>
  <si>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</si>
  <si>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</si>
  <si>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</si>
  <si>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</si>
  <si>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</si>
  <si>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</si>
  <si>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</si>
  <si>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</si>
  <si>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</si>
  <si>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</si>
  <si>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</si>
  <si>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</si>
  <si>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</si>
  <si>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</si>
  <si>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</si>
  <si>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</si>
  <si>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</si>
  <si>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</si>
  <si>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</si>
  <si>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</si>
  <si>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</si>
  <si>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</si>
  <si>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</si>
  <si>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</si>
  <si>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</si>
  <si>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</si>
  <si>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</si>
  <si>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</si>
  <si>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</si>
  <si>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</si>
  <si>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</si>
  <si>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</si>
  <si>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</si>
  <si>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</si>
  <si>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</si>
  <si>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</si>
  <si>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</si>
  <si>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</si>
  <si>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</si>
  <si>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</si>
  <si>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</si>
  <si>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</si>
  <si>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</si>
  <si>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</si>
  <si>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</si>
  <si>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</si>
  <si>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</si>
  <si>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</si>
  <si>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</si>
  <si>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</si>
  <si>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</si>
  <si>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</si>
  <si>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</si>
  <si>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</si>
  <si>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</si>
  <si>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</si>
  <si>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</si>
  <si>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</si>
  <si>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</si>
  <si>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</si>
  <si>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</si>
  <si>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</si>
  <si>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</si>
  <si>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</si>
  <si>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</si>
  <si>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</si>
  <si>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</si>
  <si>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</si>
  <si>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</si>
  <si>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</si>
  <si>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</si>
  <si>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</si>
  <si>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</si>
  <si>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</si>
  <si>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</si>
  <si>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</si>
  <si>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</si>
  <si>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</si>
  <si>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</si>
  <si>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</si>
  <si>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</si>
  <si>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</si>
  <si>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</si>
  <si>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</si>
  <si>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</si>
  <si>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</si>
  <si>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</si>
  <si>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</si>
  <si>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</si>
  <si>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</si>
  <si>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</si>
  <si>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</si>
  <si>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</si>
  <si>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</si>
  <si>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</si>
  <si>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</si>
  <si>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</si>
  <si>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</si>
  <si>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Daglan 24250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</si>
</sst>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B20" sqref="B2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1.5</v>
      </c>
      <c r="C8" s="25">
        <v>0.37</v>
      </c>
      <c r="D8" s="25"/>
      <c r="E8" s="25"/>
      <c r="F8" s="25"/>
      <c r="G8" s="25"/>
      <c r="H8" s="25"/>
      <c r="I8" s="25"/>
      <c r="J8" s="25"/>
      <c r="K8" s="25"/>
      <c r="L8" s="88">
        <f>SUM(B8:K8)</f>
        <v>1.87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45</v>
      </c>
      <c r="C9" s="1" t="s">
        <v>45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 t="s">
        <v>38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90</v>
      </c>
      <c r="C12" s="1">
        <v>90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0.9</v>
      </c>
      <c r="C15" s="28">
        <v>0.9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78</v>
      </c>
      <c r="C17" s="1" t="s">
        <v>78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78</v>
      </c>
      <c r="C18" s="1" t="s">
        <v>96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78</v>
      </c>
      <c r="C19" s="1" t="s">
        <v>96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(25.49+21.56+20.33)/3</f>
        <v>22.459999999999997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25.49+1.87</f>
        <v>27.36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>Noyer - Plein vent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>
        <f>IF(C12="","",VLOOKUP(C26,'(ne pas modifier) BDD_REF'!$C$21:$D$42,2,FALSE))</f>
        <v>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21.01</v>
      </c>
      <c r="C36" s="44">
        <f>RECant_sol!D9</f>
        <v>5.1824666666666666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26.192466666666668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61.521428571428579</v>
      </c>
      <c r="C37" s="45">
        <f>RECant_biom!D28</f>
        <v>15.175285714285716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76.696714285714293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82.531428571428577</v>
      </c>
      <c r="C38" s="45">
        <f t="shared" si="3"/>
        <v>20.357752380952384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102.88918095238097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3.1183572501499999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1.861238279372027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4.9795955295220269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-23.387679376125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-3.4432908168382501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-26.83097019296325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H132" sqref="H132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3.1183572501499999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1.861238279372027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4.9795955295220269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14</v>
      </c>
      <c r="D7" s="80">
        <v>14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28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0.224</v>
      </c>
      <c r="D10" s="39">
        <f>D7*'(ne pas modifier) BDD_REF'!$B$206 + (D8+D9)*'(ne pas modifier) BDD_REF'!$B$207</f>
        <v>0.224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0.44800000000000001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1.54E-2</v>
      </c>
      <c r="D11" s="39">
        <f>((D7*'(ne pas modifier) BDD_REF'!$B$219)+('RECeff + REIamont (2)'!D8+'RECeff + REIamont (2)'!D9)*'(ne pas modifier) BDD_REF'!$B$220)*'(ne pas modifier) BDD_REF'!$B$208</f>
        <v>1.54E-2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3.0800000000000001E-2</v>
      </c>
    </row>
    <row r="12" spans="1:15" x14ac:dyDescent="0.3">
      <c r="B12" s="19" t="s">
        <v>334</v>
      </c>
      <c r="C12" s="39">
        <f>(C7+C8+C9)*'(ne pas modifier) BDD_REF'!$B$221*'(ne pas modifier) BDD_REF'!$B$209</f>
        <v>3.696E-2</v>
      </c>
      <c r="D12" s="39">
        <f>(D7+D8+D9)*'(ne pas modifier) BDD_REF'!$B$221*'(ne pas modifier) BDD_REF'!$B$209</f>
        <v>3.696E-2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7.392E-2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130</v>
      </c>
      <c r="D14" s="80">
        <v>130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260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0.39922999999999997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0.39922999999999997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0.79845999999999995</v>
      </c>
    </row>
    <row r="20" spans="1:108" x14ac:dyDescent="0.3">
      <c r="B20" s="7" t="s">
        <v>325</v>
      </c>
      <c r="C20" s="80">
        <v>12</v>
      </c>
      <c r="D20" s="80">
        <v>12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24</v>
      </c>
    </row>
    <row r="21" spans="1:108" x14ac:dyDescent="0.3">
      <c r="B21" s="3" t="s">
        <v>185</v>
      </c>
      <c r="C21" s="39">
        <f>(C20*'(ne pas modifier) BDD_REF'!$B$210)/1000</f>
        <v>6.8400000000000004E-4</v>
      </c>
      <c r="D21" s="39">
        <f>(D20*'(ne pas modifier) BDD_REF'!$B$210)/1000</f>
        <v>6.8400000000000004E-4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1.3680000000000001E-3</v>
      </c>
    </row>
    <row r="22" spans="1:108" s="16" customFormat="1" x14ac:dyDescent="0.3">
      <c r="A22" s="18"/>
      <c r="B22" s="19" t="s">
        <v>186</v>
      </c>
      <c r="C22" s="81">
        <f>C19+C21</f>
        <v>0.39991399999999999</v>
      </c>
      <c r="D22" s="81">
        <f t="shared" ref="D22:L22" si="1">D19+D21</f>
        <v>0.39991399999999999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0.79982799999999998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21</v>
      </c>
      <c r="D23" s="80">
        <v>21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42</v>
      </c>
    </row>
    <row r="24" spans="1:108" x14ac:dyDescent="0.3">
      <c r="B24" s="7" t="s">
        <v>327</v>
      </c>
      <c r="C24" s="80">
        <v>8</v>
      </c>
      <c r="D24" s="80">
        <v>8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16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9.9270000000000011E-2</v>
      </c>
      <c r="D25" s="39">
        <f>(D7*'(ne pas modifier) BDD_REF'!$B$211+'RECeff + REIamont (2)'!D23*'(ne pas modifier) BDD_REF'!$B$212+'RECeff + REIamont (2)'!D24*'(ne pas modifier) BDD_REF'!$B$213)/1000</f>
        <v>9.9270000000000011E-2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0.19854000000000002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0.45</v>
      </c>
      <c r="D28" s="80">
        <v>0.45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0.9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4.04325E-3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4.04325E-3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8.0864999999999999E-3</v>
      </c>
    </row>
    <row r="32" spans="1:108" s="16" customFormat="1" x14ac:dyDescent="0.3">
      <c r="A32" s="18"/>
      <c r="B32" s="19" t="s">
        <v>187</v>
      </c>
      <c r="C32" s="81">
        <f>C25+C26+C31</f>
        <v>0.10331325000000001</v>
      </c>
      <c r="D32" s="81">
        <f t="shared" ref="D32:L32" si="2">D25+D26+D31</f>
        <v>0.10331325000000001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0.20662650000000002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0.61831144999999998</v>
      </c>
      <c r="D33" s="20">
        <f>((D10+D11+D12)/1000*44/28*'(ne pas modifier) BDD_REF'!$B$231)+'RECeff + REIamont (2)'!D22+'RECeff + REIamont (2)'!D32</f>
        <v>0.61831144999999998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1.2366229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22</v>
      </c>
      <c r="D34" s="80">
        <v>22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44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0.35199999999999998</v>
      </c>
      <c r="D37" s="39">
        <f>D34*'(ne pas modifier) BDD_REF'!$B$206 + (D35+D36)*'(ne pas modifier) BDD_REF'!$B$207</f>
        <v>0.35199999999999998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0.70399999999999996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2.4199999999999999E-2</v>
      </c>
      <c r="D38" s="39">
        <f>((D34*'(ne pas modifier) BDD_REF'!$B$219)+('RECeff + REIamont (2)'!D35+'RECeff + REIamont (2)'!D36)*'(ne pas modifier) BDD_REF'!$B$220)*'(ne pas modifier) BDD_REF'!$B$208</f>
        <v>2.4199999999999999E-2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4.8399999999999999E-2</v>
      </c>
    </row>
    <row r="39" spans="1:108" x14ac:dyDescent="0.3">
      <c r="B39" s="19" t="s">
        <v>334</v>
      </c>
      <c r="C39" s="39">
        <f>(C34+C35+C36)*'(ne pas modifier) BDD_REF'!$B$221*'(ne pas modifier) BDD_REF'!$B$209</f>
        <v>5.8079999999999993E-2</v>
      </c>
      <c r="D39" s="39">
        <f>(D34+D35+D36)*'(ne pas modifier) BDD_REF'!$B$221*'(ne pas modifier) BDD_REF'!$B$209</f>
        <v>5.8079999999999993E-2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0.11615999999999999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70</v>
      </c>
      <c r="D41" s="80">
        <v>70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140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0.21496999999999997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0.21496999999999997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0.42993999999999993</v>
      </c>
    </row>
    <row r="47" spans="1:108" x14ac:dyDescent="0.3">
      <c r="B47" s="7" t="s">
        <v>325</v>
      </c>
      <c r="C47" s="80">
        <v>20</v>
      </c>
      <c r="D47" s="80">
        <v>20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40</v>
      </c>
    </row>
    <row r="48" spans="1:108" x14ac:dyDescent="0.3">
      <c r="B48" s="3" t="s">
        <v>185</v>
      </c>
      <c r="C48" s="39">
        <f>(C47*'(ne pas modifier) BDD_REF'!$B$210)/1000</f>
        <v>1.1400000000000002E-3</v>
      </c>
      <c r="D48" s="39">
        <f>(D47*'(ne pas modifier) BDD_REF'!$B$210)/1000</f>
        <v>1.1400000000000002E-3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2.2800000000000003E-3</v>
      </c>
    </row>
    <row r="49" spans="1:108" s="16" customFormat="1" x14ac:dyDescent="0.3">
      <c r="A49" s="18"/>
      <c r="B49" s="19" t="s">
        <v>186</v>
      </c>
      <c r="C49" s="81">
        <f>C46+C48</f>
        <v>0.21610999999999997</v>
      </c>
      <c r="D49" s="81">
        <f t="shared" ref="D49:L49" si="4">D46+D48</f>
        <v>0.21610999999999997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0.43221999999999994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10</v>
      </c>
      <c r="D50" s="80">
        <v>10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20</v>
      </c>
    </row>
    <row r="51" spans="1:108" x14ac:dyDescent="0.3">
      <c r="B51" s="7" t="s">
        <v>327</v>
      </c>
      <c r="C51" s="80">
        <v>10</v>
      </c>
      <c r="D51" s="80">
        <v>10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20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0.12082</v>
      </c>
      <c r="D52" s="39">
        <f>(D34*'(ne pas modifier) BDD_REF'!$B$211+'RECeff + REIamont (2)'!D50*'(ne pas modifier) BDD_REF'!$B$212+'RECeff + REIamont (2)'!D51*'(ne pas modifier) BDD_REF'!$B$213)/1000</f>
        <v>0.12082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0.24163999999999999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0.45</v>
      </c>
      <c r="D55" s="80">
        <v>0.45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0.9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4.04325E-3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4.04325E-3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8.0864999999999999E-3</v>
      </c>
    </row>
    <row r="59" spans="1:108" s="16" customFormat="1" x14ac:dyDescent="0.3">
      <c r="A59" s="18"/>
      <c r="B59" s="19" t="s">
        <v>187</v>
      </c>
      <c r="C59" s="81">
        <f>C52+C53+C58</f>
        <v>0.12486325</v>
      </c>
      <c r="D59" s="81">
        <f t="shared" ref="D59:L59" si="5">D52+D53+D58</f>
        <v>0.12486325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0.24972649999999999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0.52181984999999997</v>
      </c>
      <c r="D60" s="20">
        <f>((D37+D38+D39)/1000*44/28*'(ne pas modifier) BDD_REF'!$B$231)+'RECeff + REIamont (2)'!D49+'RECeff + REIamont (2)'!D59</f>
        <v>0.52181984999999997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1.0436396999999999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35</v>
      </c>
      <c r="D61" s="80">
        <v>35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70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0.56000000000000005</v>
      </c>
      <c r="D64" s="39">
        <f>D61*'(ne pas modifier) BDD_REF'!$B$206 + (D62+D63)*'(ne pas modifier) BDD_REF'!$B$207</f>
        <v>0.56000000000000005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1.1200000000000001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3.85E-2</v>
      </c>
      <c r="D65" s="39">
        <f>((D61*'(ne pas modifier) BDD_REF'!$B$219)+('RECeff + REIamont (2)'!D62+'RECeff + REIamont (2)'!D63)*'(ne pas modifier) BDD_REF'!$B$220)*'(ne pas modifier) BDD_REF'!$B$208</f>
        <v>3.85E-2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7.6999999999999999E-2</v>
      </c>
    </row>
    <row r="66" spans="1:108" x14ac:dyDescent="0.3">
      <c r="B66" s="19" t="s">
        <v>334</v>
      </c>
      <c r="C66" s="39">
        <f>(C61+C62+C63)*'(ne pas modifier) BDD_REF'!$B$221*'(ne pas modifier) BDD_REF'!$B$209</f>
        <v>9.2399999999999996E-2</v>
      </c>
      <c r="D66" s="39">
        <f>(D61+D62+D63)*'(ne pas modifier) BDD_REF'!$B$221*'(ne pas modifier) BDD_REF'!$B$209</f>
        <v>9.2399999999999996E-2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0.18479999999999999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90</v>
      </c>
      <c r="D68" s="80">
        <v>90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180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0.27638999999999997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0.55277999999999994</v>
      </c>
    </row>
    <row r="74" spans="1:108" x14ac:dyDescent="0.3">
      <c r="B74" s="7" t="s">
        <v>325</v>
      </c>
      <c r="C74" s="80">
        <v>40</v>
      </c>
      <c r="D74" s="80">
        <v>40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80</v>
      </c>
    </row>
    <row r="75" spans="1:108" x14ac:dyDescent="0.3">
      <c r="B75" s="3" t="s">
        <v>185</v>
      </c>
      <c r="C75" s="39">
        <f>(C74*'(ne pas modifier) BDD_REF'!$B$210)/1000</f>
        <v>2.2800000000000003E-3</v>
      </c>
      <c r="D75" s="39">
        <f>(D74*'(ne pas modifier) BDD_REF'!$B$210)/1000</f>
        <v>2.2800000000000003E-3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4.5600000000000007E-3</v>
      </c>
    </row>
    <row r="76" spans="1:108" s="16" customFormat="1" x14ac:dyDescent="0.3">
      <c r="A76" s="18"/>
      <c r="B76" s="19" t="s">
        <v>186</v>
      </c>
      <c r="C76" s="81">
        <f>C73+C75</f>
        <v>0.27866999999999997</v>
      </c>
      <c r="D76" s="81">
        <f t="shared" ref="D76:L76" si="7">D73+D75</f>
        <v>0.27866999999999997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0.55733999999999995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15</v>
      </c>
      <c r="D77" s="80">
        <v>15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30</v>
      </c>
    </row>
    <row r="78" spans="1:108" x14ac:dyDescent="0.3">
      <c r="B78" s="7" t="s">
        <v>327</v>
      </c>
      <c r="C78" s="80">
        <v>15</v>
      </c>
      <c r="D78" s="80">
        <v>15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30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0.19025</v>
      </c>
      <c r="D79" s="39">
        <f>(D61*'(ne pas modifier) BDD_REF'!$B$211+'RECeff + REIamont (2)'!D77*'(ne pas modifier) BDD_REF'!$B$212+'RECeff + REIamont (2)'!D78*'(ne pas modifier) BDD_REF'!$B$213)/1000</f>
        <v>0.19025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0.3805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>
        <v>0.45</v>
      </c>
      <c r="D82" s="80">
        <v>0.45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0.9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4.04325E-3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4.04325E-3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8.0864999999999999E-3</v>
      </c>
    </row>
    <row r="86" spans="1:108" s="16" customFormat="1" x14ac:dyDescent="0.3">
      <c r="A86" s="18"/>
      <c r="B86" s="19" t="s">
        <v>187</v>
      </c>
      <c r="C86" s="81">
        <f>C79+C80+C85</f>
        <v>0.19429325</v>
      </c>
      <c r="D86" s="81">
        <f t="shared" ref="D86:L86" si="8">D79+D80+D85</f>
        <v>0.19429325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0.3885865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0.76067374999999993</v>
      </c>
      <c r="D87" s="20">
        <f>((D64+D65+D66)/1000*44/28*'(ne pas modifier) BDD_REF'!$B$231)+'RECeff + REIamont (2)'!D76+'RECeff + REIamont (2)'!D86</f>
        <v>0.76067374999999993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1.5213474999999999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45</v>
      </c>
      <c r="D88" s="80">
        <v>45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90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0.72</v>
      </c>
      <c r="D91" s="39">
        <f>D88*'(ne pas modifier) BDD_REF'!$B$206 + (D89+D90)*'(ne pas modifier) BDD_REF'!$B$207</f>
        <v>0.72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1.44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4.9500000000000002E-2</v>
      </c>
      <c r="D92" s="39">
        <f>((D88*'(ne pas modifier) BDD_REF'!$B$219)+('RECeff + REIamont (2)'!D89+'RECeff + REIamont (2)'!D90)*'(ne pas modifier) BDD_REF'!$B$220)*'(ne pas modifier) BDD_REF'!$B$208</f>
        <v>4.9500000000000002E-2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9.9000000000000005E-2</v>
      </c>
    </row>
    <row r="93" spans="1:108" x14ac:dyDescent="0.3">
      <c r="B93" s="19" t="s">
        <v>334</v>
      </c>
      <c r="C93" s="39">
        <f>(C88+C89+C90)*'(ne pas modifier) BDD_REF'!$B$221*'(ne pas modifier) BDD_REF'!$B$209</f>
        <v>0.11879999999999998</v>
      </c>
      <c r="D93" s="39">
        <f>(D88+D89+D90)*'(ne pas modifier) BDD_REF'!$B$221*'(ne pas modifier) BDD_REF'!$B$209</f>
        <v>0.11879999999999998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0.23759999999999995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110</v>
      </c>
      <c r="D95" s="80">
        <v>110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220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0.33780999999999994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0.33780999999999994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0.67561999999999989</v>
      </c>
    </row>
    <row r="101" spans="1:108" x14ac:dyDescent="0.3">
      <c r="B101" s="7" t="s">
        <v>325</v>
      </c>
      <c r="C101" s="80">
        <v>72</v>
      </c>
      <c r="D101" s="80">
        <v>72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144</v>
      </c>
    </row>
    <row r="102" spans="1:108" x14ac:dyDescent="0.3">
      <c r="B102" s="3" t="s">
        <v>185</v>
      </c>
      <c r="C102" s="39">
        <f>(C101*'(ne pas modifier) BDD_REF'!$B$210)/1000</f>
        <v>4.104E-3</v>
      </c>
      <c r="D102" s="39">
        <f>(D101*'(ne pas modifier) BDD_REF'!$B$210)/1000</f>
        <v>4.104E-3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8.208E-3</v>
      </c>
    </row>
    <row r="103" spans="1:108" s="16" customFormat="1" x14ac:dyDescent="0.3">
      <c r="A103" s="18"/>
      <c r="B103" s="19" t="s">
        <v>186</v>
      </c>
      <c r="C103" s="81">
        <f>C100+C102</f>
        <v>0.34191399999999994</v>
      </c>
      <c r="D103" s="81">
        <f t="shared" ref="D103:L103" si="9">D100+D102</f>
        <v>0.34191399999999994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0.68382799999999988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15</v>
      </c>
      <c r="D104" s="80">
        <v>15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30</v>
      </c>
    </row>
    <row r="105" spans="1:108" x14ac:dyDescent="0.3">
      <c r="B105" s="7" t="s">
        <v>327</v>
      </c>
      <c r="C105" s="80">
        <v>15</v>
      </c>
      <c r="D105" s="80">
        <v>15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30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0.23535</v>
      </c>
      <c r="D106" s="39">
        <f>(D88*'(ne pas modifier) BDD_REF'!$B$211+'RECeff + REIamont (2)'!D104*'(ne pas modifier) BDD_REF'!$B$212+'RECeff + REIamont (2)'!D105*'(ne pas modifier) BDD_REF'!$B$213)/1000</f>
        <v>0.23535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0.47070000000000001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329</v>
      </c>
      <c r="C109" s="80">
        <v>0.45</v>
      </c>
      <c r="D109" s="80">
        <v>0.45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0.9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4.04325E-3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4.04325E-3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8.0864999999999999E-3</v>
      </c>
    </row>
    <row r="113" spans="1:108" s="16" customFormat="1" x14ac:dyDescent="0.3">
      <c r="A113" s="18"/>
      <c r="B113" s="19" t="s">
        <v>187</v>
      </c>
      <c r="C113" s="81">
        <f>C106+C107+C112</f>
        <v>0.23939325</v>
      </c>
      <c r="D113" s="81">
        <f t="shared" ref="D113:L113" si="11">D106+D107+D112</f>
        <v>0.23939325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0.4787865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0.95122074999999995</v>
      </c>
      <c r="D114" s="20">
        <f>((D91+D92+D93)/1000*44/28*'(ne pas modifier) BDD_REF'!$B$231)+'RECeff + REIamont (2)'!D103+'RECeff + REIamont (2)'!D113</f>
        <v>0.95122074999999995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1.9024414999999999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55</v>
      </c>
      <c r="D115" s="80">
        <v>55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110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0.88</v>
      </c>
      <c r="D118" s="39">
        <f>D115*'(ne pas modifier) BDD_REF'!$B$206 + (D116+D117)*'(ne pas modifier) BDD_REF'!$B$207</f>
        <v>0.88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1.76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6.0499999999999998E-2</v>
      </c>
      <c r="D119" s="39">
        <f>((D115*'(ne pas modifier) BDD_REF'!$B$219)+('RECeff + REIamont (2)'!D116+'RECeff + REIamont (2)'!D117)*'(ne pas modifier) BDD_REF'!$B$220)*'(ne pas modifier) BDD_REF'!$B$208</f>
        <v>6.0499999999999998E-2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0.121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0.1452</v>
      </c>
      <c r="D120" s="39">
        <f>(D115+D116+D117)*'(ne pas modifier) BDD_REF'!$B$221*'(ne pas modifier) BDD_REF'!$B$209</f>
        <v>0.1452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0.29039999999999999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110</v>
      </c>
      <c r="D122" s="80">
        <v>110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220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0.33780999999999994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0.33780999999999994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0.67561999999999989</v>
      </c>
    </row>
    <row r="128" spans="1:108" x14ac:dyDescent="0.3">
      <c r="B128" s="7" t="s">
        <v>325</v>
      </c>
      <c r="C128" s="80">
        <v>80</v>
      </c>
      <c r="D128" s="80">
        <v>80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160</v>
      </c>
    </row>
    <row r="129" spans="1:108" x14ac:dyDescent="0.3">
      <c r="B129" s="3" t="s">
        <v>185</v>
      </c>
      <c r="C129" s="39">
        <f>(C128*'(ne pas modifier) BDD_REF'!$B$210)/1000</f>
        <v>4.5600000000000007E-3</v>
      </c>
      <c r="D129" s="39">
        <f>(D128*'(ne pas modifier) BDD_REF'!$B$210)/1000</f>
        <v>4.5600000000000007E-3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9.1200000000000014E-3</v>
      </c>
    </row>
    <row r="130" spans="1:108" s="16" customFormat="1" x14ac:dyDescent="0.3">
      <c r="A130" s="18"/>
      <c r="B130" s="19" t="s">
        <v>186</v>
      </c>
      <c r="C130" s="81">
        <f>C127+C129</f>
        <v>0.34236999999999995</v>
      </c>
      <c r="D130" s="81">
        <f t="shared" ref="D130:L130" si="12">D127+D129</f>
        <v>0.34236999999999995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0.6847399999999999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15</v>
      </c>
      <c r="D131" s="80">
        <v>15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30</v>
      </c>
    </row>
    <row r="132" spans="1:108" x14ac:dyDescent="0.3">
      <c r="B132" s="7" t="s">
        <v>327</v>
      </c>
      <c r="C132" s="80">
        <v>15</v>
      </c>
      <c r="D132" s="80">
        <v>15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30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0.28044999999999992</v>
      </c>
      <c r="D133" s="39">
        <f>(D115*'(ne pas modifier) BDD_REF'!$B$211+'RECeff + REIamont (2)'!D131*'(ne pas modifier) BDD_REF'!$B$212+'RECeff + REIamont (2)'!D132*'(ne pas modifier) BDD_REF'!$B$213)/1000</f>
        <v>0.28044999999999992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0.56089999999999984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329</v>
      </c>
      <c r="C136" s="80">
        <v>0.45</v>
      </c>
      <c r="D136" s="80">
        <v>0.45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0.9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>SUM(C138:L138)</f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4.04325E-3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4.04325E-3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8.0864999999999999E-3</v>
      </c>
    </row>
    <row r="140" spans="1:108" s="16" customFormat="1" x14ac:dyDescent="0.3">
      <c r="A140" s="18"/>
      <c r="B140" s="19" t="s">
        <v>187</v>
      </c>
      <c r="C140" s="81">
        <f>C133+C134+C139</f>
        <v>0.28449324999999992</v>
      </c>
      <c r="D140" s="81">
        <f t="shared" ref="D140:L140" si="14">D133+D134+D139</f>
        <v>0.28449324999999992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0.56898649999999984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1.07897975</v>
      </c>
      <c r="D141" s="20">
        <f>((D118+D119+D120)/1000*44/28*'(ne pas modifier) BDD_REF'!$B$231)+'RECeff + REIamont (2)'!D130+'RECeff + REIamont (2)'!D140</f>
        <v>1.07897975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2.1579595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3.9310055500000001</v>
      </c>
      <c r="D142" s="71">
        <f t="shared" ref="D142:L142" si="15">D33+D60+D87+D114+D141</f>
        <v>3.9310055500000001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7.8620111000000001</v>
      </c>
    </row>
    <row r="143" spans="1:108" x14ac:dyDescent="0.3">
      <c r="B143" s="71" t="s">
        <v>223</v>
      </c>
      <c r="C143" s="71">
        <f>(C142-C5*5)</f>
        <v>-11.660780700749999</v>
      </c>
      <c r="D143" s="71">
        <f t="shared" ref="D143:L143" si="16">(D142-D5*5)</f>
        <v>-5.3751858468601359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-17.491171051125001</v>
      </c>
      <c r="D144" s="21">
        <f>D143*Eligibilité_projet!C8</f>
        <v>-1.9888187633382504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-19.479989814463252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61.521428571428579</v>
      </c>
      <c r="D28" s="24">
        <f>((D25/D27)-D26)*Eligibilité_projet!C8*44/12</f>
        <v>15.175285714285716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76.696714285714293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47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0.9</v>
      </c>
      <c r="D7" s="22">
        <f>Eligibilité_projet!C15</f>
        <v>0.9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1.8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21.01</v>
      </c>
      <c r="D9" s="21">
        <f>((D6-D5)+('(ne pas modifier) BDD_REF'!$B$275*D7*D8))*Eligibilité_projet!C8*44/12</f>
        <v>5.1824666666666666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26.192466666666668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-19.479989814463252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76.696714285714293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26.192466666666668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122.36917076684421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-19.479989814463252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69.02704285714286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26.192466666666668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105.17754838589184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2023-01-05T13:15:02Z</dcterms:modified>
</cp:coreProperties>
</file>