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_Dossiers clos\Collectif n°5\C_EARL de Bardinau - Cyril Belloc Unicoque\"/>
    </mc:Choice>
  </mc:AlternateContent>
  <xr:revisionPtr revIDLastSave="0" documentId="13_ncr:1_{73DF9135-57A4-490C-8686-1EF2C97F40DB}" xr6:coauthVersionLast="47" xr6:coauthVersionMax="47" xr10:uidLastSave="{00000000-0000-0000-0000-000000000000}"/>
  <bookViews>
    <workbookView xWindow="-108" yWindow="-108" windowWidth="23256" windowHeight="12576" tabRatio="708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D137" i="5"/>
  <c r="C137" i="5"/>
  <c r="D135" i="5"/>
  <c r="C135" i="5"/>
  <c r="D110" i="5"/>
  <c r="C110" i="5"/>
  <c r="D108" i="5"/>
  <c r="C108" i="5"/>
  <c r="D81" i="5"/>
  <c r="C81" i="5"/>
  <c r="C29" i="5"/>
  <c r="L8" i="2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C19" i="5"/>
  <c r="C22" i="5" s="1"/>
  <c r="D19" i="5"/>
  <c r="D22" i="5" s="1"/>
  <c r="D33" i="5" s="1"/>
  <c r="H19" i="5"/>
  <c r="H22" i="5" s="1"/>
  <c r="H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<sst xmlns="http://schemas.openxmlformats.org/spreadsheetml/2006/main" count="893" uniqueCount="347">
  <si>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</si>
  <si>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</si>
  <si>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</si>
  <si>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</si>
  <si>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</si>
  <si>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</si>
  <si>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</si>
  <si>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</si>
  <si>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</si>
  <si>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</si>
  <si>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</si>
  <si>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</si>
  <si>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</si>
  <si>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</si>
  <si>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</si>
  <si>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</si>
  <si>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</si>
  <si>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</si>
  <si>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</si>
  <si>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</si>
  <si>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</si>
  <si>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</si>
  <si>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</si>
  <si>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</si>
  <si>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</si>
  <si>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</si>
  <si>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</si>
  <si>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</si>
  <si>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</si>
  <si>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</si>
  <si>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</si>
  <si>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</si>
  <si>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</si>
  <si>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</si>
  <si>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</si>
  <si>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</si>
  <si>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</si>
  <si>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</si>
  <si>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</si>
  <si>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</si>
  <si>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</si>
  <si>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</si>
  <si>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</si>
  <si>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</si>
  <si>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</si>
  <si>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</si>
  <si>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</si>
  <si>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</si>
  <si>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</si>
  <si>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</si>
  <si>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</si>
  <si>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</si>
  <si>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</si>
  <si>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</si>
  <si>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</si>
  <si>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</si>
  <si>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</si>
  <si>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</si>
  <si>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</si>
  <si>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</si>
  <si>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</si>
  <si>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</si>
  <si>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</si>
  <si>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</si>
  <si>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</si>
  <si>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</si>
  <si>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</si>
  <si>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</si>
  <si>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</si>
  <si>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</si>
  <si>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</si>
  <si>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</si>
  <si>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</si>
  <si>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</si>
  <si>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</si>
  <si>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</si>
  <si>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</si>
  <si>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</si>
  <si>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</si>
  <si>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</si>
  <si>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</si>
  <si>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</si>
  <si>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</si>
  <si>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</si>
  <si>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</si>
  <si>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</si>
  <si>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</si>
  <si>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</si>
  <si>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</si>
  <si>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</si>
  <si>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</si>
  <si>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</si>
  <si>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</si>
  <si>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</si>
  <si>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</si>
  <si>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</si>
  <si>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</si>
  <si>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</si>
  <si>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</si>
  <si>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</si>
  <si>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</si>
  <si>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</si>
  <si>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</si>
  <si>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</si>
  <si>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</si>
  <si>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</si>
  <si>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</si>
  <si>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</si>
  <si>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</si>
  <si>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</si>
  <si>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</si>
  <si>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</si>
  <si>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</si>
  <si>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</si>
  <si>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</si>
  <si>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</si>
  <si>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</si>
  <si>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</si>
  <si>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</si>
  <si>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</si>
  <si>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</si>
  <si>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</si>
  <si>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</si>
  <si>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</si>
  <si>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</si>
  <si>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</si>
  <si>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</si>
  <si>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</si>
  <si>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</si>
  <si>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</si>
  <si>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</si>
  <si>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</si>
  <si>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</si>
  <si>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</si>
  <si>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</si>
  <si>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</si>
  <si>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</si>
  <si>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</si>
  <si>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</si>
  <si>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</si>
  <si>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</si>
  <si>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</si>
  <si>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</si>
  <si>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</si>
  <si>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</si>
  <si>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</si>
  <si>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</si>
  <si>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</si>
  <si>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</si>
  <si>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</si>
  <si>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</si>
  <si>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</si>
  <si>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</si>
  <si>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</si>
  <si>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</si>
  <si>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</si>
  <si>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</si>
  <si>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</si>
  <si>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</si>
  <si>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</si>
  <si>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</si>
  <si>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</si>
  <si>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</si>
  <si>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</si>
  <si>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</si>
  <si>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</si>
  <si>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</si>
  <si>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</si>
  <si>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</si>
  <si>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</si>
  <si>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</si>
  <si>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</si>
  <si>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</si>
  <si>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</si>
  <si>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</si>
  <si>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</si>
  <si>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</si>
  <si>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</si>
  <si>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</si>
  <si>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</si>
  <si>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</si>
  <si>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</si>
  <si>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</si>
  <si>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</si>
  <si>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</si>
  <si>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</si>
  <si>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</si>
  <si>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</si>
  <si>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</si>
  <si>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</si>
  <si>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</si>
  <si>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</si>
  <si>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</si>
  <si>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</si>
  <si>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</si>
  <si>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</si>
  <si>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</si>
  <si>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</si>
  <si>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</si>
  <si>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</si>
  <si>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</si>
  <si>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</si>
  <si>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</si>
  <si>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</si>
  <si>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</si>
  <si>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</si>
  <si>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</si>
  <si>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</si>
  <si>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</si>
  <si>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</si>
  <si>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</si>
  <si>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</si>
  <si>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</si>
  <si>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</si>
  <si>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</si>
  <si>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</si>
  <si>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</si>
  <si>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</si>
  <si>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</si>
  <si>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</si>
  <si>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</si>
  <si>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</si>
  <si>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</si>
  <si>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</si>
  <si>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</si>
  <si>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</si>
  <si>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</si>
  <si>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</si>
  <si>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</si>
  <si>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</si>
  <si>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</si>
  <si>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</si>
  <si>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</si>
  <si>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</si>
  <si>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</si>
  <si>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</si>
  <si>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</si>
  <si>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</si>
  <si>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</si>
  <si>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</si>
  <si>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</si>
  <si>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</si>
  <si>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</si>
  <si>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</si>
  <si>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</si>
  <si>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</si>
  <si>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</si>
  <si>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</si>
  <si>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</si>
  <si>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</si>
  <si>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</si>
  <si>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</si>
  <si>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</si>
  <si>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</si>
  <si>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</si>
  <si>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</si>
  <si>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</si>
  <si>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</si>
  <si>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</si>
  <si>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</si>
  <si>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</si>
  <si>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</si>
  <si>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</si>
  <si>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</si>
  <si>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</si>
  <si>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</si>
  <si>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</si>
  <si>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</si>
  <si>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</si>
  <si>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</si>
  <si>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</si>
  <si>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</si>
  <si>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</si>
  <si>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</si>
  <si>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</si>
  <si>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</si>
  <si>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</si>
  <si>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</si>
  <si>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</si>
  <si>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</si>
  <si>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</si>
  <si>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</si>
  <si>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</si>
  <si>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</si>
  <si>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</si>
  <si>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</si>
  <si>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</si>
  <si>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</si>
  <si>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</si>
  <si>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</si>
  <si>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</si>
  <si>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</si>
  <si>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</si>
  <si>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</si>
  <si>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</si>
  <si>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</si>
  <si>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</si>
  <si>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</si>
  <si>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</si>
  <si>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</si>
  <si>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</si>
  <si>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</si>
  <si>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</si>
  <si>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</si>
  <si>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</si>
  <si>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</si>
  <si>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</si>
  <si>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</si>
  <si>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</si>
  <si>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</si>
  <si>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</si>
  <si>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</si>
  <si>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</si>
  <si>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</si>
  <si>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</si>
  <si>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</si>
  <si>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</si>
  <si>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</si>
  <si>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</si>
  <si>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</si>
  <si>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</si>
  <si>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</si>
  <si>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</si>
  <si>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</si>
  <si>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</si>
  <si>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</si>
  <si>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</si>
  <si>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</si>
  <si>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</si>
  <si>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</si>
  <si>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</si>
  <si>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</si>
  <si>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</si>
  <si>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</si>
  <si>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</si>
  <si>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</si>
  <si>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</si>
  <si>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</si>
  <si>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</si>
  <si>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</si>
  <si>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</si>
  <si>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</si>
  <si>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</si>
  <si>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</si>
  <si>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</si>
  <si>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</si>
  <si>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Varès 47400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</si>
</sst>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M18" sqref="M18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3.4</v>
      </c>
      <c r="C8" s="25">
        <v>0.6</v>
      </c>
      <c r="D8" s="25"/>
      <c r="E8" s="25"/>
      <c r="F8" s="25"/>
      <c r="G8" s="25"/>
      <c r="H8" s="25"/>
      <c r="I8" s="25"/>
      <c r="J8" s="25"/>
      <c r="K8" s="25"/>
      <c r="L8" s="88">
        <f>SUM(B8:K8)</f>
        <v>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600</v>
      </c>
      <c r="C12" s="1">
        <v>600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>
        <v>0.8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 t="s">
        <v>78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109</v>
      </c>
      <c r="C18" s="1" t="s">
        <v>109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124</v>
      </c>
      <c r="C19" s="1" t="s">
        <v>78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(48+48+48)/3</f>
        <v>48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48+4</f>
        <v>52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77.791999999999973</v>
      </c>
      <c r="C36" s="44">
        <f>RECant_sol!D9</f>
        <v>13.727999999999996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91.519999999999968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124.79726984126982</v>
      </c>
      <c r="C37" s="45">
        <f>RECant_biom!D28</f>
        <v>22.023047619047617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146.82031746031743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202.58926984126981</v>
      </c>
      <c r="C38" s="45">
        <f t="shared" si="3"/>
        <v>35.751047619047611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238.34031746031741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1.7856514987933334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2.3873684698599997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4.1730199686533336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-30.356075479486666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-7.1621054095799996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-37.518180889066663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F137" sqref="F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1.7856514987933334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2.3873684698599997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4.1730199686533336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>
        <v>20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40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0.32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0.64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2.2000000000000002E-2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4.4000000000000004E-2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5.2799999999999993E-2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0.10559999999999999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>
        <v>63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126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0.19347299999999998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0.38694599999999996</v>
      </c>
    </row>
    <row r="20" spans="1:108" x14ac:dyDescent="0.3">
      <c r="B20" s="7" t="s">
        <v>325</v>
      </c>
      <c r="C20" s="80">
        <v>75</v>
      </c>
      <c r="D20" s="80">
        <v>75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150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4.2750000000000002E-3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8.5500000000000003E-3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0.39549599999999996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>
        <v>23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46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0.12354999999999998</v>
      </c>
      <c r="D25" s="39">
        <f>(D7*'(ne pas modifier) BDD_REF'!$B$211+'RECeff + REIamont (2)'!D23*'(ne pas modifier) BDD_REF'!$B$212+'RECeff + REIamont (2)'!D24*'(ne pas modifier) BDD_REF'!$B$213)/1000</f>
        <v>0.12354999999999998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0.24709999999999996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>
        <v>1.75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3.5</v>
      </c>
    </row>
    <row r="29" spans="1:108" x14ac:dyDescent="0.3">
      <c r="B29" s="7" t="s">
        <v>330</v>
      </c>
      <c r="C29" s="80">
        <f>0.5*0.3</f>
        <v>0.15</v>
      </c>
      <c r="D29" s="80">
        <v>0.15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0.3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1.949385E-2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3.89877E-2</v>
      </c>
    </row>
    <row r="32" spans="1:108" s="16" customFormat="1" x14ac:dyDescent="0.3">
      <c r="A32" s="18"/>
      <c r="B32" s="19" t="s">
        <v>187</v>
      </c>
      <c r="C32" s="81">
        <f>C25+C26+C31</f>
        <v>0.14304384999999997</v>
      </c>
      <c r="D32" s="81">
        <f t="shared" ref="D32:L32" si="2">D25+D26+D31</f>
        <v>0.14304384999999997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0.28608769999999994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0.50519784999999995</v>
      </c>
      <c r="D33" s="20">
        <f>((D10+D11+D12)/1000*44/28*'(ne pas modifier) BDD_REF'!$B$231)+'RECeff + REIamont (2)'!D22+'RECeff + REIamont (2)'!D32</f>
        <v>0.50519784999999995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1.0103956999999999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>
        <v>30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60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0.48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0.96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3.3000000000000002E-2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6.6000000000000003E-2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7.9199999999999993E-2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0.15839999999999999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>
        <v>63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126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0.19347299999999998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0.38694599999999996</v>
      </c>
    </row>
    <row r="47" spans="1:108" x14ac:dyDescent="0.3">
      <c r="B47" s="7" t="s">
        <v>325</v>
      </c>
      <c r="C47" s="80">
        <v>90</v>
      </c>
      <c r="D47" s="80">
        <v>90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180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5.13E-3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1.026E-2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0.39720599999999995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>
        <v>34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68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0.18459999999999996</v>
      </c>
      <c r="D52" s="39">
        <f>(D34*'(ne pas modifier) BDD_REF'!$B$211+'RECeff + REIamont (2)'!D50*'(ne pas modifier) BDD_REF'!$B$212+'RECeff + REIamont (2)'!D51*'(ne pas modifier) BDD_REF'!$B$213)/1000</f>
        <v>0.18459999999999996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0.36919999999999992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>
        <v>1.75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3.5</v>
      </c>
    </row>
    <row r="56" spans="1:108" x14ac:dyDescent="0.3">
      <c r="B56" s="7" t="s">
        <v>330</v>
      </c>
      <c r="C56" s="80">
        <v>0.15</v>
      </c>
      <c r="D56" s="80">
        <v>0.15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0.3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1.949385E-2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3.89877E-2</v>
      </c>
    </row>
    <row r="59" spans="1:108" s="16" customFormat="1" x14ac:dyDescent="0.3">
      <c r="A59" s="18"/>
      <c r="B59" s="19" t="s">
        <v>187</v>
      </c>
      <c r="C59" s="81">
        <f>C52+C53+C58</f>
        <v>0.20409384999999997</v>
      </c>
      <c r="D59" s="81">
        <f t="shared" ref="D59:L59" si="5">D52+D53+D58</f>
        <v>0.20409384999999997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0.40818769999999993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0.64930584999999996</v>
      </c>
      <c r="D60" s="20">
        <f>((D37+D38+D39)/1000*44/28*'(ne pas modifier) BDD_REF'!$B$231)+'RECeff + REIamont (2)'!D49+'RECeff + REIamont (2)'!D59</f>
        <v>0.64930584999999996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1.2986116999999999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>
        <v>40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80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0.64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1.28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4.4000000000000004E-2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8.8000000000000009E-2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0.10559999999999999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0.21119999999999997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0.27638999999999997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0.55277999999999994</v>
      </c>
    </row>
    <row r="74" spans="1:108" x14ac:dyDescent="0.3">
      <c r="B74" s="7" t="s">
        <v>325</v>
      </c>
      <c r="C74" s="80">
        <v>120</v>
      </c>
      <c r="D74" s="80">
        <v>120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240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6.8399999999999997E-3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1.3679999999999999E-2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0.56645999999999996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>
        <v>34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68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0.22969999999999999</v>
      </c>
      <c r="D79" s="39">
        <f>(D61*'(ne pas modifier) BDD_REF'!$B$211+'RECeff + REIamont (2)'!D77*'(ne pas modifier) BDD_REF'!$B$212+'RECeff + REIamont (2)'!D78*'(ne pas modifier) BDD_REF'!$B$213)/1000</f>
        <v>0.22969999999999999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0.45939999999999998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f>0.75*0.25</f>
        <v>0.1875</v>
      </c>
      <c r="D81" s="80">
        <f>0.75*0.25</f>
        <v>0.1875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0.375</v>
      </c>
    </row>
    <row r="82" spans="1:108" x14ac:dyDescent="0.3">
      <c r="B82" s="7" t="s">
        <v>329</v>
      </c>
      <c r="C82" s="80">
        <v>1.75</v>
      </c>
      <c r="D82" s="80">
        <v>1.75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3.5</v>
      </c>
    </row>
    <row r="83" spans="1:108" x14ac:dyDescent="0.3">
      <c r="B83" s="7" t="s">
        <v>330</v>
      </c>
      <c r="C83" s="80">
        <v>0.15</v>
      </c>
      <c r="D83" s="80">
        <v>0.15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0.3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2.0620537499999998E-2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4.1241074999999995E-2</v>
      </c>
    </row>
    <row r="86" spans="1:108" s="16" customFormat="1" x14ac:dyDescent="0.3">
      <c r="A86" s="18"/>
      <c r="B86" s="19" t="s">
        <v>187</v>
      </c>
      <c r="C86" s="81">
        <f>C79+C80+C85</f>
        <v>0.2503205375</v>
      </c>
      <c r="D86" s="81">
        <f t="shared" ref="D86:L86" si="8">D79+D80+D85</f>
        <v>0.2503205375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0.50064107499999999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0.86236253749999991</v>
      </c>
      <c r="D87" s="20">
        <f>((D64+D65+D66)/1000*44/28*'(ne pas modifier) BDD_REF'!$B$231)+'RECeff + REIamont (2)'!D76+'RECeff + REIamont (2)'!D86</f>
        <v>0.86236253749999991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1.7247250749999998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>
        <v>50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0.8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5.5E-2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0.11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0.13200000000000001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0.26400000000000001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>
        <v>141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282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0.43301099999999998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0.86602199999999996</v>
      </c>
    </row>
    <row r="101" spans="1:108" x14ac:dyDescent="0.3">
      <c r="B101" s="7" t="s">
        <v>325</v>
      </c>
      <c r="C101" s="80">
        <v>150</v>
      </c>
      <c r="D101" s="80">
        <v>150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8.5500000000000003E-3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1.7100000000000001E-2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0.44156099999999998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0.88312199999999996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>
        <v>18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36</v>
      </c>
    </row>
    <row r="105" spans="1:108" x14ac:dyDescent="0.3">
      <c r="B105" s="7" t="s">
        <v>327</v>
      </c>
      <c r="C105" s="80">
        <v>10</v>
      </c>
      <c r="D105" s="80">
        <v>10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0.25869999999999999</v>
      </c>
      <c r="D106" s="39">
        <f>(D88*'(ne pas modifier) BDD_REF'!$B$211+'RECeff + REIamont (2)'!D104*'(ne pas modifier) BDD_REF'!$B$212+'RECeff + REIamont (2)'!D105*'(ne pas modifier) BDD_REF'!$B$213)/1000</f>
        <v>0.25869999999999999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0.51739999999999997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f>0.75*0.25</f>
        <v>0.1875</v>
      </c>
      <c r="D108" s="80">
        <f>0.75*0.25</f>
        <v>0.1875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0.375</v>
      </c>
    </row>
    <row r="109" spans="1:108" x14ac:dyDescent="0.3">
      <c r="B109" s="7" t="s">
        <v>329</v>
      </c>
      <c r="C109" s="80">
        <v>3.1</v>
      </c>
      <c r="D109" s="80">
        <v>3.1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6.2</v>
      </c>
    </row>
    <row r="110" spans="1:108" x14ac:dyDescent="0.3">
      <c r="B110" s="7" t="s">
        <v>330</v>
      </c>
      <c r="C110" s="80">
        <f>25.6*0.3</f>
        <v>7.68</v>
      </c>
      <c r="D110" s="80">
        <f>25.6*0.3</f>
        <v>7.68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15.36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0.2220093075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0.44401861500000001</v>
      </c>
    </row>
    <row r="113" spans="1:108" s="16" customFormat="1" x14ac:dyDescent="0.3">
      <c r="A113" s="18"/>
      <c r="B113" s="19" t="s">
        <v>187</v>
      </c>
      <c r="C113" s="81">
        <f>C106+C107+C112</f>
        <v>0.48070930749999996</v>
      </c>
      <c r="D113" s="81">
        <f t="shared" ref="D113:L113" si="11">D106+D107+D112</f>
        <v>0.48070930749999996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0.96141861499999992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1.3332853075</v>
      </c>
      <c r="D114" s="20">
        <f>((D91+D92+D93)/1000*44/28*'(ne pas modifier) BDD_REF'!$B$231)+'RECeff + REIamont (2)'!D103+'RECeff + REIamont (2)'!D113</f>
        <v>1.3332853075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2.6665706149999999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>
        <v>60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120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0.96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1.92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6.6000000000000003E-2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0.13200000000000001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0.15839999999999999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0.31679999999999997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160</v>
      </c>
      <c r="D122" s="80">
        <v>160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320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0.49135999999999996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0.49135999999999996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0.98271999999999993</v>
      </c>
    </row>
    <row r="128" spans="1:108" x14ac:dyDescent="0.3">
      <c r="B128" s="7" t="s">
        <v>325</v>
      </c>
      <c r="C128" s="80">
        <v>180</v>
      </c>
      <c r="D128" s="80">
        <v>180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360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1.026E-2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2.052E-2</v>
      </c>
    </row>
    <row r="130" spans="1:108" s="16" customFormat="1" x14ac:dyDescent="0.3">
      <c r="A130" s="18"/>
      <c r="B130" s="19" t="s">
        <v>186</v>
      </c>
      <c r="C130" s="81">
        <f>C127+C129</f>
        <v>0.50161999999999995</v>
      </c>
      <c r="D130" s="81">
        <f t="shared" ref="D130:L130" si="12">D127+D129</f>
        <v>0.50161999999999995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1.0032399999999999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>
        <v>18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36</v>
      </c>
    </row>
    <row r="132" spans="1:108" x14ac:dyDescent="0.3">
      <c r="B132" s="7" t="s">
        <v>327</v>
      </c>
      <c r="C132" s="80">
        <v>20</v>
      </c>
      <c r="D132" s="80">
        <v>20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40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0.31089999999999995</v>
      </c>
      <c r="D133" s="39">
        <f>(D115*'(ne pas modifier) BDD_REF'!$B$211+'RECeff + REIamont (2)'!D131*'(ne pas modifier) BDD_REF'!$B$212+'RECeff + REIamont (2)'!D132*'(ne pas modifier) BDD_REF'!$B$213)/1000</f>
        <v>0.31089999999999995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0.62179999999999991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f>0.75*0.25</f>
        <v>0.1875</v>
      </c>
      <c r="D135" s="80">
        <f>0.75*0.25</f>
        <v>0.1875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0.375</v>
      </c>
    </row>
    <row r="136" spans="1:108" x14ac:dyDescent="0.3">
      <c r="B136" s="7" t="s">
        <v>329</v>
      </c>
      <c r="C136" s="80">
        <v>3.55</v>
      </c>
      <c r="D136" s="80">
        <v>3.55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7.1</v>
      </c>
    </row>
    <row r="137" spans="1:108" x14ac:dyDescent="0.3">
      <c r="B137" s="7" t="s">
        <v>330</v>
      </c>
      <c r="C137" s="80">
        <f>33*0.3</f>
        <v>9.9</v>
      </c>
      <c r="D137" s="80">
        <f>33*0.3</f>
        <v>9.9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19.8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0.28185003749999998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0.56370007499999997</v>
      </c>
    </row>
    <row r="140" spans="1:108" s="16" customFormat="1" x14ac:dyDescent="0.3">
      <c r="A140" s="18"/>
      <c r="B140" s="19" t="s">
        <v>187</v>
      </c>
      <c r="C140" s="81">
        <f>C133+C134+C139</f>
        <v>0.59275003749999988</v>
      </c>
      <c r="D140" s="81">
        <f t="shared" ref="D140:L140" si="14">D133+D134+D139</f>
        <v>0.59275003749999988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1.1855000749999998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1.5875880375</v>
      </c>
      <c r="D141" s="20">
        <f>((D118+D119+D120)/1000*44/28*'(ne pas modifier) BDD_REF'!$B$231)+'RECeff + REIamont (2)'!D130+'RECeff + REIamont (2)'!D140</f>
        <v>1.5875880375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3.175176075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4.937739582499999</v>
      </c>
      <c r="D142" s="71">
        <f t="shared" ref="D142:L142" si="15">D33+D60+D87+D114+D141</f>
        <v>4.937739582499999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9.875479164999998</v>
      </c>
    </row>
    <row r="143" spans="1:108" x14ac:dyDescent="0.3">
      <c r="B143" s="71" t="s">
        <v>223</v>
      </c>
      <c r="C143" s="71">
        <f>(C142-C5*5)</f>
        <v>-3.990517911466668</v>
      </c>
      <c r="D143" s="71">
        <f t="shared" ref="D143:L143" si="16">(D142-D5*5)</f>
        <v>-6.9991027668000001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-13.567760898986672</v>
      </c>
      <c r="D144" s="21">
        <f>D143*Eligibilité_projet!C8</f>
        <v>-4.1994616600799999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-17.767222559066671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4.8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7.44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10.08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12.72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13.2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15.4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17.600000000000001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19.8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22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24.2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24.92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25.64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26.36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27.08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27.8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27.96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28.12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28.28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28.44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28.6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420.44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124.79726984126982</v>
      </c>
      <c r="D28" s="24">
        <f>((D25/D27)-D26)*Eligibilité_projet!C8*44/12</f>
        <v>22.023047619047617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146.82031746031743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86.2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41.5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83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0.8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1.6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77.791999999999973</v>
      </c>
      <c r="D9" s="21">
        <f>((D6-D5)+('(ne pas modifier) BDD_REF'!$B$275*D7*D8))*Eligibilité_projet!C8*44/12</f>
        <v>13.727999999999996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91.519999999999968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5" sqref="B25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-17.767222559066671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146.82031746031743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91.519999999999968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256.10754001938403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-17.767222559066671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132.1382857142857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91.519999999999968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219.05967970192381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2023-05-24T10:51:38Z</dcterms:modified>
</cp:coreProperties>
</file>