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Cazaubon (32) - LAGAROSSE SWC E10\Doc dep 17_02_2025\"/>
    </mc:Choice>
  </mc:AlternateContent>
  <xr:revisionPtr revIDLastSave="0" documentId="13_ncr:1_{E9164AEB-8D5D-456E-8EC4-51DC1A8B04F7}" xr6:coauthVersionLast="36" xr6:coauthVersionMax="36" xr10:uidLastSave="{00000000-0000-0000-0000-000000000000}"/>
  <bookViews>
    <workbookView xWindow="0" yWindow="0" windowWidth="28800" windowHeight="12405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Y154" i="2"/>
  <c r="ED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B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D160" i="2"/>
  <c r="EX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DI161" i="2"/>
  <c r="EC162" i="2"/>
  <c r="EB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A163" i="2"/>
  <c r="EV163" i="2"/>
  <c r="HI163" i="2"/>
  <c r="FS163" i="2"/>
  <c r="EC163" i="2"/>
  <c r="ED163" i="2" s="1"/>
  <c r="EX163" i="2"/>
  <c r="DH163" i="2"/>
  <c r="EW163" i="2"/>
  <c r="EY163" i="2" s="1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X164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A172" i="2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V185" i="2" l="1"/>
  <c r="EY184" i="2"/>
  <c r="EW185" i="2"/>
  <c r="EB185" i="2"/>
  <c r="EA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Y188" i="2"/>
  <c r="AA189" i="2"/>
  <c r="EB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DI192" i="2" l="1"/>
  <c r="EY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Y194" i="2" l="1"/>
  <c r="DH195" i="2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Y196" i="2"/>
  <c r="AA197" i="2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CS77" i="2" a="1"/>
  <c r="CS77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7" i="2" a="1"/>
  <c r="BC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C65" i="2" l="1" a="1"/>
  <c r="BC65" i="2" s="1"/>
  <c r="BC151" i="2" a="1"/>
  <c r="BC151" i="2" s="1"/>
  <c r="BC181" i="2" a="1"/>
  <c r="BC181" i="2" s="1"/>
  <c r="EI150" i="2" a="1"/>
  <c r="EI150" i="2" s="1"/>
  <c r="EI29" i="2" a="1"/>
  <c r="EI29" i="2" s="1"/>
  <c r="CS52" i="2" a="1"/>
  <c r="CS52" i="2" s="1"/>
  <c r="CS137" i="2" a="1"/>
  <c r="CS137" i="2" s="1"/>
  <c r="CS129" i="2" a="1"/>
  <c r="CS129" i="2" s="1"/>
  <c r="CS66" i="2" a="1"/>
  <c r="CS66" i="2" s="1"/>
  <c r="CS116" i="2" a="1"/>
  <c r="CS116" i="2" s="1"/>
  <c r="CS38" i="2" a="1"/>
  <c r="CS38" i="2" s="1"/>
  <c r="CS105" i="2" a="1"/>
  <c r="CS105" i="2" s="1"/>
  <c r="CS161" i="2" a="1"/>
  <c r="CS161" i="2" s="1"/>
  <c r="BC38" i="2" a="1"/>
  <c r="BC38" i="2" s="1"/>
  <c r="BC130" i="2" a="1"/>
  <c r="BC130" i="2" s="1"/>
  <c r="BC185" i="2" a="1"/>
  <c r="BC185" i="2" s="1"/>
  <c r="BC143" i="2" a="1"/>
  <c r="BC143" i="2" s="1"/>
  <c r="BC117" i="2" a="1"/>
  <c r="BC117" i="2" s="1"/>
  <c r="BC32" i="2" a="1"/>
  <c r="BC32" i="2" s="1"/>
  <c r="BC164" i="2" a="1"/>
  <c r="BC164" i="2" s="1"/>
  <c r="BC82" i="2" a="1"/>
  <c r="BC82" i="2" s="1"/>
  <c r="BC192" i="2" a="1"/>
  <c r="BC192" i="2" s="1"/>
  <c r="BC114" i="2" a="1"/>
  <c r="BC114" i="2" s="1"/>
  <c r="BC18" i="2" a="1"/>
  <c r="BC18" i="2" s="1"/>
  <c r="BC55" i="2" a="1"/>
  <c r="BC55" i="2" s="1"/>
  <c r="BC47" i="2" a="1"/>
  <c r="BC47" i="2" s="1"/>
  <c r="BX107" i="2" a="1"/>
  <c r="BX107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64" i="2" l="1"/>
  <c r="CY50" i="2"/>
  <c r="CY70" i="2"/>
  <c r="CY113" i="2"/>
  <c r="CY51" i="2"/>
  <c r="CY39" i="2"/>
  <c r="CY12" i="2"/>
  <c r="CY120" i="2"/>
  <c r="CY75" i="2"/>
  <c r="CY140" i="2"/>
  <c r="CY181" i="2"/>
  <c r="CY65" i="2"/>
  <c r="CY187" i="2"/>
  <c r="CY175" i="2"/>
  <c r="CY28" i="2"/>
  <c r="CY114" i="2"/>
  <c r="CY73" i="2"/>
  <c r="CY88" i="2"/>
  <c r="CY54" i="2"/>
  <c r="CY177" i="2"/>
  <c r="CY5" i="2"/>
  <c r="CY71" i="2"/>
  <c r="CY91" i="2"/>
  <c r="CY192" i="2"/>
  <c r="CY102" i="2"/>
  <c r="CY68" i="2"/>
  <c r="CY155" i="2"/>
  <c r="CY138" i="2"/>
  <c r="CY119" i="2"/>
  <c r="CY32" i="2"/>
  <c r="CY122" i="2"/>
  <c r="CY61" i="2"/>
  <c r="CY145" i="2"/>
  <c r="CY83" i="2"/>
  <c r="CY167" i="2"/>
  <c r="CY31" i="2"/>
  <c r="CY55" i="2"/>
  <c r="CY84" i="2"/>
  <c r="CY25" i="2"/>
  <c r="CY3" i="2"/>
  <c r="C10" i="4" s="1"/>
  <c r="E10" i="4" s="1"/>
  <c r="F10" i="4" s="1"/>
  <c r="G10" i="4" s="1"/>
  <c r="L10" i="4" s="1"/>
  <c r="CY157" i="2"/>
  <c r="CY46" i="2"/>
  <c r="CY97" i="2"/>
  <c r="CY60" i="2"/>
  <c r="CY149" i="2"/>
  <c r="CY200" i="2"/>
  <c r="CY87" i="2"/>
  <c r="CY137" i="2"/>
  <c r="CY156" i="2"/>
  <c r="CY186" i="2"/>
  <c r="CY178" i="2"/>
  <c r="CY168" i="2"/>
  <c r="CY47" i="2"/>
  <c r="CY44" i="2"/>
  <c r="CY34" i="2"/>
  <c r="CY98" i="2"/>
  <c r="CY196" i="2"/>
  <c r="CY146" i="2"/>
  <c r="CY21" i="2"/>
  <c r="CY11" i="2"/>
  <c r="CY22" i="2"/>
  <c r="CY169" i="2"/>
  <c r="CY121" i="2"/>
  <c r="CY19" i="2"/>
  <c r="CY191" i="2"/>
  <c r="CY29" i="2"/>
  <c r="CY131" i="2"/>
  <c r="CY53" i="2"/>
  <c r="CY199" i="2"/>
  <c r="CY93" i="2"/>
  <c r="CY193" i="2"/>
  <c r="CY66" i="2"/>
  <c r="CY128" i="2"/>
  <c r="CY95" i="2"/>
  <c r="CY4" i="2"/>
  <c r="CY148" i="2"/>
  <c r="CY173" i="2"/>
  <c r="CY82" i="2"/>
  <c r="CY89" i="2"/>
  <c r="CY151" i="2"/>
  <c r="CY118" i="2"/>
  <c r="CY189" i="2"/>
  <c r="CY139" i="2"/>
  <c r="CY37" i="2"/>
  <c r="CY85" i="2"/>
  <c r="CY124" i="2"/>
  <c r="CY99" i="2"/>
  <c r="CY161" i="2"/>
  <c r="CY69" i="2"/>
  <c r="CY81" i="2"/>
  <c r="CY6" i="2"/>
  <c r="CY45" i="2"/>
  <c r="CY58" i="2"/>
  <c r="CY92" i="2"/>
  <c r="CY174" i="2"/>
  <c r="CY30" i="2"/>
  <c r="CY96" i="2"/>
  <c r="CY170" i="2"/>
  <c r="CY111" i="2"/>
  <c r="CY43" i="2"/>
  <c r="CY35" i="2"/>
  <c r="CY130" i="2"/>
  <c r="CY115" i="2"/>
  <c r="CY103" i="2"/>
  <c r="CY132" i="2"/>
  <c r="CY74" i="2"/>
  <c r="CY90" i="2"/>
  <c r="CY41" i="2"/>
  <c r="CY202" i="2"/>
  <c r="CY48" i="2"/>
  <c r="CY123" i="2"/>
  <c r="CY77" i="2"/>
  <c r="CY117" i="2"/>
  <c r="CY13" i="2"/>
  <c r="CY112" i="2"/>
  <c r="CY143" i="2"/>
  <c r="CY183" i="2"/>
  <c r="CY141" i="2"/>
  <c r="CY109" i="2"/>
  <c r="CY116" i="2"/>
  <c r="CY52" i="2"/>
  <c r="CY180" i="2"/>
  <c r="CY127" i="2"/>
  <c r="CY142" i="2"/>
  <c r="CY86" i="2"/>
  <c r="CY201" i="2"/>
  <c r="CY105" i="2"/>
  <c r="CY7" i="2"/>
  <c r="CY101" i="2"/>
  <c r="CY23" i="2"/>
  <c r="CY14" i="2"/>
  <c r="CY42" i="2"/>
  <c r="CY80" i="2"/>
  <c r="CY150" i="2"/>
  <c r="CY20" i="2"/>
  <c r="CY107" i="2"/>
  <c r="CY76" i="2"/>
  <c r="CY129" i="2"/>
  <c r="CY147" i="2"/>
  <c r="CY100" i="2"/>
  <c r="CY182" i="2"/>
  <c r="CY10" i="2"/>
  <c r="CY106" i="2"/>
  <c r="CY79" i="2"/>
  <c r="CY38" i="2"/>
  <c r="CY125" i="2"/>
  <c r="CY36" i="2"/>
  <c r="CY33" i="2"/>
  <c r="CY154" i="2"/>
  <c r="CY57" i="2"/>
  <c r="CY94" i="2"/>
  <c r="CY164" i="2"/>
  <c r="CY15" i="2"/>
  <c r="CY144" i="2"/>
  <c r="CY136" i="2"/>
  <c r="CY188" i="2"/>
  <c r="CY159" i="2"/>
  <c r="CY165" i="2"/>
  <c r="CY135" i="2"/>
  <c r="CY40" i="2"/>
  <c r="CY59" i="2"/>
  <c r="CY104" i="2"/>
  <c r="CY185" i="2"/>
  <c r="CY110" i="2"/>
  <c r="CY56" i="2"/>
  <c r="CY24" i="2"/>
  <c r="CY133" i="2"/>
  <c r="CY17" i="2"/>
  <c r="CY158" i="2"/>
  <c r="CY184" i="2"/>
  <c r="CY163" i="2"/>
  <c r="CY179" i="2"/>
  <c r="CY9" i="2"/>
  <c r="CY134" i="2"/>
  <c r="CY197" i="2"/>
  <c r="CY194" i="2"/>
  <c r="CY62" i="2"/>
  <c r="CY67" i="2"/>
  <c r="CY8" i="2"/>
  <c r="CY18" i="2"/>
  <c r="CY172" i="2"/>
  <c r="CY72" i="2"/>
  <c r="CY49" i="2"/>
  <c r="CY160" i="2"/>
  <c r="CY166" i="2"/>
  <c r="CY108" i="2"/>
  <c r="CY195" i="2"/>
  <c r="CY162" i="2"/>
  <c r="CY126" i="2"/>
  <c r="CY16" i="2"/>
  <c r="CY153" i="2"/>
  <c r="CY152" i="2"/>
  <c r="CY171" i="2"/>
  <c r="CY63" i="2"/>
  <c r="CY198" i="2"/>
  <c r="CY203" i="2"/>
  <c r="CY78" i="2"/>
  <c r="CY190" i="2"/>
  <c r="CY176" i="2"/>
  <c r="CY26" i="2"/>
  <c r="CY27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<sst xmlns="http://schemas.openxmlformats.org/spreadsheetml/2006/main" count="1185" uniqueCount="336">
  <si>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</si>
  <si>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</si>
  <si>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</si>
  <si>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</si>
  <si>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</si>
  <si>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</si>
  <si>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</si>
  <si>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</si>
  <si>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</si>
  <si>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</si>
  <si>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</si>
  <si>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</si>
  <si>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</si>
  <si>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</si>
  <si>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</si>
  <si>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</si>
  <si>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</si>
  <si>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</si>
  <si>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</si>
  <si>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</si>
  <si>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</si>
  <si>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</si>
  <si>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</si>
  <si>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</si>
  <si>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</si>
  <si>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</si>
  <si>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</si>
  <si>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</si>
  <si>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</si>
  <si>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</si>
  <si>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</si>
  <si>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</si>
  <si>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</si>
  <si>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</si>
  <si>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</si>
  <si>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</si>
  <si>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</si>
  <si>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</si>
  <si>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</si>
  <si>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</si>
  <si>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</si>
  <si>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</si>
  <si>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</si>
  <si>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</si>
  <si>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</si>
  <si>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</si>
  <si>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</si>
  <si>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</si>
  <si>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</si>
  <si>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</si>
  <si>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</si>
  <si>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</si>
  <si>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</si>
  <si>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</si>
  <si>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</si>
  <si>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</si>
  <si>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</si>
  <si>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</si>
  <si>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</si>
  <si>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</si>
  <si>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</si>
  <si>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</si>
  <si>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</si>
  <si>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</si>
  <si>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</si>
  <si>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</si>
  <si>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</si>
  <si>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</si>
  <si>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</si>
  <si>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</si>
  <si>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</si>
  <si>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</si>
  <si>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</si>
  <si>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</si>
  <si>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</si>
  <si>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</si>
  <si>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</si>
  <si>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</si>
  <si>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</si>
  <si>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</si>
  <si>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</si>
  <si>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</si>
  <si>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</si>
  <si>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</si>
  <si>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</si>
  <si>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</si>
  <si>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</si>
  <si>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</si>
  <si>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</si>
  <si>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</si>
  <si>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</si>
  <si>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</si>
  <si>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</si>
  <si>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</si>
  <si>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</si>
  <si>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</si>
  <si>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</si>
  <si>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</si>
  <si>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</si>
  <si>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</si>
  <si>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</si>
  <si>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</si>
  <si>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</si>
  <si>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</si>
  <si>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</si>
  <si>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</si>
  <si>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</si>
  <si>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</si>
  <si>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</si>
  <si>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</si>
  <si>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</si>
  <si>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</si>
  <si>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</si>
  <si>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</si>
  <si>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</si>
  <si>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</si>
  <si>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</si>
  <si>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</si>
  <si>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</si>
  <si>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</si>
  <si>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</si>
  <si>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</si>
  <si>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</si>
  <si>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</si>
  <si>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</si>
  <si>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</si>
  <si>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</si>
  <si>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</si>
  <si>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</si>
  <si>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</si>
  <si>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</si>
  <si>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</si>
  <si>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</si>
  <si>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</si>
  <si>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</si>
  <si>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</si>
  <si>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</si>
  <si>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</si>
  <si>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</si>
  <si>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</si>
  <si>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</si>
  <si>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</si>
  <si>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</si>
  <si>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</si>
  <si>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</si>
  <si>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</si>
  <si>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</si>
  <si>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</si>
  <si>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</si>
  <si>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</si>
  <si>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</si>
  <si>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</si>
  <si>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</si>
  <si>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</si>
  <si>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</si>
  <si>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</si>
  <si>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</si>
  <si>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</si>
  <si>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</si>
  <si>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</si>
  <si>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</si>
  <si>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</si>
  <si>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</si>
  <si>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</si>
  <si>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</si>
  <si>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</si>
  <si>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</si>
  <si>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</si>
  <si>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</si>
  <si>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</si>
  <si>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</si>
  <si>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</si>
  <si>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</si>
  <si>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</si>
  <si>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</si>
  <si>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</si>
  <si>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</si>
  <si>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</si>
  <si>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</si>
  <si>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</si>
  <si>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</si>
  <si>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</si>
  <si>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</si>
  <si>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</si>
  <si>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</si>
  <si>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</si>
  <si>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</si>
  <si>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</si>
  <si>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</si>
  <si>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</si>
  <si>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</si>
  <si>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</si>
  <si>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</si>
  <si>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</si>
  <si>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</si>
  <si>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</si>
  <si>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</si>
  <si>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</si>
  <si>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</si>
  <si>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</si>
  <si>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</si>
  <si>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</si>
  <si>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</si>
  <si>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</si>
  <si>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</si>
  <si>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</si>
  <si>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</si>
  <si>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</si>
  <si>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</si>
  <si>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</si>
  <si>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</si>
  <si>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</si>
  <si>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</si>
  <si>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</si>
  <si>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</si>
  <si>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</si>
  <si>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</si>
  <si>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</si>
  <si>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</si>
  <si>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</si>
  <si>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</si>
  <si>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</si>
  <si>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</si>
  <si>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</si>
  <si>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</si>
  <si>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</si>
  <si>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</si>
  <si>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</si>
  <si>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</si>
  <si>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</si>
  <si>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</si>
  <si>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</si>
  <si>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</si>
  <si>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</si>
  <si>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</si>
  <si>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</si>
  <si>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</si>
  <si>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</si>
  <si>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</si>
  <si>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</si>
  <si>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</si>
  <si>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</si>
  <si>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</si>
  <si>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</si>
  <si>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</si>
  <si>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</si>
  <si>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</si>
  <si>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</si>
  <si>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</si>
  <si>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</si>
  <si>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</si>
  <si>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</si>
  <si>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</si>
  <si>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</si>
  <si>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</si>
  <si>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</si>
  <si>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</si>
  <si>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</si>
  <si>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</si>
  <si>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</si>
  <si>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</si>
  <si>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</si>
  <si>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</si>
  <si>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</si>
  <si>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</si>
  <si>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</si>
  <si>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</si>
  <si>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</si>
  <si>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</si>
  <si>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</si>
  <si>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</si>
  <si>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</si>
  <si>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</si>
  <si>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</si>
  <si>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</si>
  <si>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</si>
  <si>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</si>
  <si>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</si>
  <si>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</si>
  <si>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</si>
  <si>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</si>
  <si>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</si>
  <si>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</si>
  <si>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</si>
  <si>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</si>
  <si>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</si>
  <si>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</si>
  <si>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</si>
  <si>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</si>
  <si>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</si>
  <si>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</si>
  <si>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</si>
  <si>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</si>
  <si>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</si>
  <si>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</si>
  <si>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</si>
  <si>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</si>
  <si>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</si>
  <si>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</si>
  <si>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</si>
  <si>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</si>
  <si>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</si>
  <si>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</si>
  <si>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</si>
  <si>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</si>
  <si>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</si>
  <si>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</si>
  <si>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</si>
  <si>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</si>
  <si>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</si>
  <si>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</si>
  <si>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</si>
  <si>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</si>
  <si>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</si>
  <si>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</si>
  <si>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</si>
  <si>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</si>
  <si>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</si>
  <si>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</si>
  <si>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</si>
  <si>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</si>
  <si>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</si>
  <si>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</si>
  <si>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</si>
  <si>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</si>
  <si>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</si>
  <si>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</si>
  <si>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</si>
  <si>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</si>
  <si>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</si>
  <si>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</si>
  <si>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</si>
  <si>
    <t>Clone planté</t>
  </si>
  <si>
    <t>Vesten</t>
  </si>
  <si>
    <t>Moncalvo</t>
  </si>
  <si>
    <t>Koster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</si>
</sst>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1.7894596846228532</c:v>
                </c:pt>
                <c:pt idx="2">
                  <c:v>2.4131342656775172</c:v>
                </c:pt>
                <c:pt idx="3">
                  <c:v>3.2550969852558063</c:v>
                </c:pt>
                <c:pt idx="4">
                  <c:v>4.3920533504352886</c:v>
                </c:pt>
                <c:pt idx="5">
                  <c:v>5.9277627512460471</c:v>
                </c:pt>
                <c:pt idx="6">
                  <c:v>8.0026130170166212</c:v>
                </c:pt>
                <c:pt idx="7">
                  <c:v>10.806594141503567</c:v>
                </c:pt>
                <c:pt idx="8">
                  <c:v>14.596881420511167</c:v>
                </c:pt>
                <c:pt idx="9">
                  <c:v>19.721670265697266</c:v>
                </c:pt>
                <c:pt idx="10">
                  <c:v>26.652491559186007</c:v>
                </c:pt>
                <c:pt idx="11">
                  <c:v>36.028033023007715</c:v>
                </c:pt>
                <c:pt idx="12">
                  <c:v>48.713574034868905</c:v>
                </c:pt>
                <c:pt idx="13">
                  <c:v>65.881611044376314</c:v>
                </c:pt>
                <c:pt idx="14">
                  <c:v>89.121247473810413</c:v>
                </c:pt>
                <c:pt idx="15">
                  <c:v>120.58663505416274</c:v>
                </c:pt>
                <c:pt idx="16">
                  <c:v>163.19844041150637</c:v>
                </c:pt>
                <c:pt idx="17">
                  <c:v>220.91732152823838</c:v>
                </c:pt>
                <c:pt idx="18">
                  <c:v>299.11520970757692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0FC-4260-B990-81E35A5401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0FC-4260-B990-81E35A5401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0FC-4260-B990-81E35A5401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0FC-4260-B990-81E35A5401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0FC-4260-B990-81E35A5401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0FC-4260-B990-81E35A5401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0FC-4260-B990-81E35A5401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0FC-4260-B990-81E35A5401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0FC-4260-B990-81E35A5401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0FC-4260-B990-81E35A5401D6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2.0054761824045104</c:v>
                </c:pt>
                <c:pt idx="2">
                  <c:v>2.6975422240582509</c:v>
                </c:pt>
                <c:pt idx="3">
                  <c:v>3.6294356279679669</c:v>
                </c:pt>
                <c:pt idx="4">
                  <c:v>4.884593482228957</c:v>
                </c:pt>
                <c:pt idx="5">
                  <c:v>6.5755876141913676</c:v>
                </c:pt>
                <c:pt idx="6">
                  <c:v>8.8543324425562222</c:v>
                </c:pt>
                <c:pt idx="7">
                  <c:v>11.925880465728</c:v>
                </c:pt>
                <c:pt idx="8">
                  <c:v>16.067069875181371</c:v>
                </c:pt>
                <c:pt idx="9">
                  <c:v>21.651735609990919</c:v>
                </c:pt>
                <c:pt idx="10">
                  <c:v>29.184800257078304</c:v>
                </c:pt>
                <c:pt idx="11">
                  <c:v>39.348380722508914</c:v>
                </c:pt>
                <c:pt idx="12">
                  <c:v>53.064156697773321</c:v>
                </c:pt>
                <c:pt idx="13">
                  <c:v>71.577750855442403</c:v>
                </c:pt>
                <c:pt idx="14">
                  <c:v>96.57290840576583</c:v>
                </c:pt>
                <c:pt idx="15">
                  <c:v>130.32602494198883</c:v>
                </c:pt>
                <c:pt idx="16">
                  <c:v>175.91531381854006</c:v>
                </c:pt>
                <c:pt idx="17">
                  <c:v>237.50397678987176</c:v>
                </c:pt>
                <c:pt idx="18">
                  <c:v>320.7236178929042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1.9916874086374456</c:v>
                </c:pt>
                <c:pt idx="2">
                  <c:v>2.7247733151669813</c:v>
                </c:pt>
                <c:pt idx="3">
                  <c:v>3.7288399206275376</c:v>
                </c:pt>
                <c:pt idx="4">
                  <c:v>5.1044545710492244</c:v>
                </c:pt>
                <c:pt idx="5">
                  <c:v>6.9896465532048113</c:v>
                </c:pt>
                <c:pt idx="6">
                  <c:v>9.5739098969794476</c:v>
                </c:pt>
                <c:pt idx="7">
                  <c:v>13.117456763780508</c:v>
                </c:pt>
                <c:pt idx="8">
                  <c:v>17.977695878376942</c:v>
                </c:pt>
                <c:pt idx="9">
                  <c:v>24.645654881724425</c:v>
                </c:pt>
                <c:pt idx="10">
                  <c:v>33.796091227088652</c:v>
                </c:pt>
                <c:pt idx="11">
                  <c:v>46.356449850932506</c:v>
                </c:pt>
                <c:pt idx="12">
                  <c:v>63.601774286849491</c:v>
                </c:pt>
                <c:pt idx="13">
                  <c:v>87.285363905269222</c:v>
                </c:pt>
                <c:pt idx="14">
                  <c:v>119.81867330122782</c:v>
                </c:pt>
                <c:pt idx="15">
                  <c:v>164.51905654931326</c:v>
                </c:pt>
                <c:pt idx="16">
                  <c:v>225.95100185811205</c:v>
                </c:pt>
                <c:pt idx="17">
                  <c:v>310.39621642420656</c:v>
                </c:pt>
                <c:pt idx="18">
                  <c:v>426.50132206490952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J22" sqref="J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2.72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H8" s="25" t="s">
        <v>332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0.72</v>
      </c>
      <c r="D9" s="36">
        <f t="shared" ref="D9:D18" si="0">C9*$C$5</f>
        <v>1.9584000000000001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H9" s="25" t="s">
        <v>335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118</v>
      </c>
      <c r="C10" s="35">
        <v>0.09</v>
      </c>
      <c r="D10" s="36">
        <f t="shared" si="0"/>
        <v>0.24480000000000002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333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113</v>
      </c>
      <c r="C11" s="35">
        <v>0.19</v>
      </c>
      <c r="D11" s="36">
        <f t="shared" si="0"/>
        <v>0.51680000000000004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 t="s">
        <v>334</v>
      </c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2.72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268</v>
      </c>
      <c r="C36" s="63">
        <v>1</v>
      </c>
      <c r="D36" s="63">
        <v>268</v>
      </c>
      <c r="E36" s="54">
        <v>0.77</v>
      </c>
      <c r="F36" s="54">
        <v>0.21</v>
      </c>
      <c r="G36" s="54"/>
      <c r="H36" s="54"/>
      <c r="I36" s="52">
        <f>IFERROR(B36/A36,"")</f>
        <v>14.888888888888889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Taro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255</v>
      </c>
      <c r="C62" s="63">
        <v>1</v>
      </c>
      <c r="D62" s="63">
        <v>255</v>
      </c>
      <c r="E62" s="54">
        <v>0.77</v>
      </c>
      <c r="F62" s="54">
        <v>0.21</v>
      </c>
      <c r="G62" s="54"/>
      <c r="H62" s="54"/>
      <c r="I62" s="56">
        <f>IFERROR(B62/A62,"")</f>
        <v>14.166666666666666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Lambro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63">
        <v>350</v>
      </c>
      <c r="C88" s="63">
        <v>1</v>
      </c>
      <c r="D88" s="63">
        <v>350</v>
      </c>
      <c r="E88" s="54">
        <v>0.77</v>
      </c>
      <c r="F88" s="54">
        <v>0.21</v>
      </c>
      <c r="G88" s="54"/>
      <c r="H88" s="93"/>
      <c r="I88" s="56">
        <f>IFERROR(B88/A88,"")</f>
        <v>19.444444444444443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Peuplier Koster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Peuplier Taro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Peuplier Lambro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0.55000000000000004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2.0166666666666671</v>
      </c>
      <c r="H3" s="70">
        <f>(B3+E3+F3)*44/12+(C3+D3)*0.475*44/12</f>
        <v>243.35666666666668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241.34000000000003</v>
      </c>
      <c r="S3" s="62">
        <f ca="1">AVERAGE(OFFSET($R$3,0,0,'Données projet'!$E$9+1,1))-AVERAGE(OFFSET($H$3,0,0,'Données projet'!$E$9+1,1))</f>
        <v>71.21549284533188</v>
      </c>
      <c r="T3" s="62">
        <f>IF('Données projet'!E9&gt;30,$R$33-$H$33,LOOKUP('Données projet'!$E$9,$A$3:$A$203,R3:R203)-LOOKUP('Données projet'!$E$9,$A$3:$A$203,$H$3:$H$203))</f>
        <v>323.23997889461327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241.34000000000003</v>
      </c>
      <c r="AN3" s="62">
        <f ca="1">AVERAGE(OFFSET($AM$3,0,0,'Données projet'!$E$10+1,1))-AVERAGE(OFFSET($H$3,0,0,'Données projet'!$E$10+1,1))</f>
        <v>76.025427276252003</v>
      </c>
      <c r="AO3" s="62">
        <f>IF('Données projet'!E10&gt;30,$AM$33-$H$33,LOOKUP('Données projet'!$E$10,$A$3:$A$203,AM3:AM203)-LOOKUP('Données projet'!$E$10,$A$3:$A$203,$H$3:$H$203))</f>
        <v>344.84838707994049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241.34000000000003</v>
      </c>
      <c r="BI3" s="62">
        <f ca="1">AVERAGE(OFFSET($BH$3,0,0,'Données projet'!$E$11+1,1))-AVERAGE(OFFSET($H$3,0,0,'Données projet'!$E$11+1,1))</f>
        <v>93.476558052634857</v>
      </c>
      <c r="BJ3" s="62">
        <f>IF('Données projet'!E11&gt;30,$BH$33-$H$33,LOOKUP('Données projet'!$E$11,$A$3:$A$203,BH3:BH203)-LOOKUP('Données projet'!$E$11,$A$3:$A$203,$H$3:$H$203))</f>
        <v>450.62609125194581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65.820000000000007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0.55000000000000004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2.0166666666666671</v>
      </c>
      <c r="H4" s="70">
        <f t="shared" ref="H4:H67" si="1">(B4+E4+F4)*44/12+(C4+D4)*0.475*44/12</f>
        <v>243.35666666666668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14.888888888888889</v>
      </c>
      <c r="N4" s="14">
        <f>IF('Données projet'!$A$36&gt;35,N3+M4-V3,IF(A4&lt;'Données projet'!$A$36,$K$205^A4,IF(A4='Données projet'!$A$36,'Données projet'!$B$36,N3+M4-V3)))</f>
        <v>1.3642575862360187</v>
      </c>
      <c r="O4" s="14">
        <f>N4*VLOOKUP('Données projet'!$B$9,Paramètres!$A$1:$I$89,3,0)*VLOOKUP('Données projet'!$B$9,Paramètres!$A$1:$I$89,5,0)</f>
        <v>0.6938068380561897</v>
      </c>
      <c r="P4" s="14">
        <f>EXP(-1.0587+0.8836*LN(O4)+0.284)</f>
        <v>0.33363412919138169</v>
      </c>
      <c r="Q4" s="22">
        <f t="shared" ref="Q4:Q34" si="2">(O4+P4)*0.475*44/12</f>
        <v>1.7894596846228532</v>
      </c>
      <c r="R4" s="62">
        <f t="shared" si="0"/>
        <v>244.61756530821836</v>
      </c>
      <c r="S4" s="62">
        <f ca="1">AVERAGE(OFFSET($R$3,0,0,'Données projet'!$E$9+1,1))-AVERAGE(OFFSET($H$3,0,0,'Données projet'!$E$9+1,1))</f>
        <v>71.21549284533188</v>
      </c>
      <c r="T4" s="62">
        <f>$T$3</f>
        <v>323.23997889461327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14.166666666666666</v>
      </c>
      <c r="AI4" s="14">
        <f>IF('Données projet'!$A$62&gt;35,AI3+AH4-AQ3,IF(A4&lt;'Données projet'!$A$62,$AF$205^A4,IF(A4='Données projet'!$A$62,'Données projet'!$B$62,AI3+AH4-AQ3)))</f>
        <v>1.3604941437265583</v>
      </c>
      <c r="AJ4" s="14">
        <f>AI4*VLOOKUP('Données projet'!$B$10,Paramètres!$A$1:$I$89,3,0)*VLOOKUP('Données projet'!$B$10,Paramètres!$A$1:$I$89,5,0)</f>
        <v>0.78103247803054254</v>
      </c>
      <c r="AK4" s="14">
        <f>EXP(-1.0587+0.8836*LN(AJ4)+0.284)</f>
        <v>0.37043710038353039</v>
      </c>
      <c r="AL4" s="22">
        <f t="shared" ref="AL4:AL67" si="4">(AJ4+AK4)*0.475*44/12</f>
        <v>2.0054761824045104</v>
      </c>
      <c r="AM4" s="62">
        <f t="shared" ref="AM4:AM67" si="5">AL4+(AD4+AE4)*44/12</f>
        <v>244.83358180600004</v>
      </c>
      <c r="AN4" s="62">
        <f ca="1">AVERAGE(OFFSET($AM$3,0,0,'Données projet'!$E$10+1,1))-AVERAGE(OFFSET($H$3,0,0,'Données projet'!$E$10+1,1))</f>
        <v>76.025427276252003</v>
      </c>
      <c r="AO4" s="62">
        <f>$AO$3</f>
        <v>344.84838707994049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19.444444444444443</v>
      </c>
      <c r="BD4" s="13">
        <f>IF('Données projet'!$A$88&gt;35,BD3+BC4-BL3,IF(A4&lt;'Données projet'!$A$88,$BA$205^A4,IF(A4='Données projet'!$A$88,'Données projet'!$B$88,BD3+BC4-BL3)))</f>
        <v>1.3846407653603228</v>
      </c>
      <c r="BE4" s="14">
        <f>BD4*VLOOKUP('Données projet'!$B$11,Paramètres!$A$1:$I$89,3,0)*VLOOKUP('Données projet'!$B$11,Paramètres!$A$1:$I$89,5,0)</f>
        <v>0.77545421423239513</v>
      </c>
      <c r="BF4" s="14">
        <f>EXP(-1.0587+0.8836*LN(BE4)+0.284)</f>
        <v>0.36809836488958325</v>
      </c>
      <c r="BG4" s="22">
        <f t="shared" ref="BG4:BG67" si="7">(BE4+BF4)*0.475*44/12</f>
        <v>1.9916874086374456</v>
      </c>
      <c r="BH4" s="62">
        <f t="shared" ref="BH4:BH67" si="8">BG4+(AY4+AZ4)*44/12</f>
        <v>244.81979303223295</v>
      </c>
      <c r="BI4" s="62">
        <f ca="1">AVERAGE(OFFSET($BH$3,0,0,'Données projet'!$E$11+1,1))-AVERAGE(OFFSET($H$3,0,0,'Données projet'!$E$11+1,1))</f>
        <v>93.476558052634857</v>
      </c>
      <c r="BJ4" s="62">
        <f>$BJ$3</f>
        <v>450.62609125194581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65.892513654919995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0.55000000000000004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2.0166666666666671</v>
      </c>
      <c r="H5" s="70">
        <f t="shared" si="1"/>
        <v>243.35666666666668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14.888888888888889</v>
      </c>
      <c r="N5" s="14">
        <f>IF('Données projet'!$A$36&gt;35,N4+M5-V4,IF(A5&lt;'Données projet'!$A$36,$K$205^A5,IF(A5='Données projet'!$A$36,'Données projet'!$B$36,N4+M5-V4)))</f>
        <v>1.8611987616025278</v>
      </c>
      <c r="O5" s="14">
        <f>N5*VLOOKUP('Données projet'!$B$9,Paramètres!$A$1:$I$89,3,0)*VLOOKUP('Données projet'!$B$9,Paramètres!$A$1:$I$89,5,0)</f>
        <v>0.94653124220058171</v>
      </c>
      <c r="P5" s="14">
        <f t="shared" ref="P5:P68" si="33">EXP(-1.0587+0.8836*LN(O5)+0.284)</f>
        <v>0.43900039359512172</v>
      </c>
      <c r="Q5" s="22">
        <f t="shared" si="2"/>
        <v>2.4131342656775172</v>
      </c>
      <c r="R5" s="62">
        <f t="shared" si="0"/>
        <v>246.72473303028099</v>
      </c>
      <c r="S5" s="62">
        <f ca="1">AVERAGE(OFFSET($R$3,0,0,'Données projet'!$E$9+1,1))-AVERAGE(OFFSET($H$3,0,0,'Données projet'!$E$9+1,1))</f>
        <v>71.21549284533188</v>
      </c>
      <c r="T5" s="62">
        <f t="shared" ref="T5:T68" si="34">$T$3</f>
        <v>323.23997889461327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14.166666666666666</v>
      </c>
      <c r="AI5" s="14">
        <f>IF('Données projet'!$A$62&gt;35,AI4+AH5-AQ4,IF(A5&lt;'Données projet'!$A$62,$AF$205^A5,IF(A5='Données projet'!$A$62,'Données projet'!$B$62,AI4+AH5-AQ4)))</f>
        <v>1.8509443151142611</v>
      </c>
      <c r="AJ5" s="14">
        <f>AI5*VLOOKUP('Données projet'!$B$10,Paramètres!$A$1:$I$89,3,0)*VLOOKUP('Données projet'!$B$10,Paramètres!$A$1:$I$89,5,0)</f>
        <v>1.062590112420795</v>
      </c>
      <c r="AK5" s="14">
        <f t="shared" ref="AK5:AK68" si="35">EXP(-1.0587+0.8836*LN(AJ5)+0.284)</f>
        <v>0.48623795880882253</v>
      </c>
      <c r="AL5" s="22">
        <f t="shared" si="4"/>
        <v>2.6975422240582509</v>
      </c>
      <c r="AM5" s="62">
        <f t="shared" si="5"/>
        <v>247.00914098866173</v>
      </c>
      <c r="AN5" s="62">
        <f ca="1">AVERAGE(OFFSET($AM$3,0,0,'Données projet'!$E$10+1,1))-AVERAGE(OFFSET($H$3,0,0,'Données projet'!$E$10+1,1))</f>
        <v>76.025427276252003</v>
      </c>
      <c r="AO5" s="62">
        <f t="shared" ref="AO5:AO68" si="36">$AO$3</f>
        <v>344.84838707994049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19.444444444444443</v>
      </c>
      <c r="BD5" s="13">
        <f>IF('Données projet'!$A$88&gt;35,BD4+BC5-BL4,IF(A5&lt;'Données projet'!$A$88,$BA$205^A5,IF(A5='Données projet'!$A$88,'Données projet'!$B$88,BD4+BC5-BL4)))</f>
        <v>1.9172300490976204</v>
      </c>
      <c r="BE5" s="14">
        <f>BD5*VLOOKUP('Données projet'!$B$11,Paramètres!$A$1:$I$89,3,0)*VLOOKUP('Données projet'!$B$11,Paramètres!$A$1:$I$89,5,0)</f>
        <v>1.0737255166966313</v>
      </c>
      <c r="BF5" s="14">
        <f t="shared" ref="BF5:BF68" si="37">EXP(-1.0587+0.8836*LN(BE5)+0.284)</f>
        <v>0.49073763076766436</v>
      </c>
      <c r="BG5" s="22">
        <f t="shared" si="7"/>
        <v>2.7247733151669813</v>
      </c>
      <c r="BH5" s="62">
        <f t="shared" si="8"/>
        <v>247.03637207977044</v>
      </c>
      <c r="BI5" s="62">
        <f ca="1">AVERAGE(OFFSET($BH$3,0,0,'Données projet'!$E$11+1,1))-AVERAGE(OFFSET($H$3,0,0,'Données projet'!$E$11+1,1))</f>
        <v>93.476558052634857</v>
      </c>
      <c r="BJ5" s="62">
        <f t="shared" ref="BJ5:BJ68" si="38">$BJ$3</f>
        <v>450.62609125194581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65.963769360043372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0.55000000000000004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2.0166666666666671</v>
      </c>
      <c r="H6" s="70">
        <f t="shared" si="1"/>
        <v>243.35666666666668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14.888888888888889</v>
      </c>
      <c r="N6" s="14">
        <f>IF('Données projet'!$A$36&gt;35,N5+M6-V5,IF(A6&lt;'Données projet'!$A$36,$K$205^A6,IF(A6='Données projet'!$A$36,'Données projet'!$B$36,N5+M6-V5)))</f>
        <v>2.5391545300093319</v>
      </c>
      <c r="O6" s="14">
        <f>N6*VLOOKUP('Données projet'!$B$9,Paramètres!$A$1:$I$89,3,0)*VLOOKUP('Données projet'!$B$9,Paramètres!$A$1:$I$89,5,0)</f>
        <v>1.291312427781546</v>
      </c>
      <c r="P6" s="14">
        <f t="shared" si="33"/>
        <v>0.57764277906389339</v>
      </c>
      <c r="Q6" s="22">
        <f t="shared" si="2"/>
        <v>3.2550969852558063</v>
      </c>
      <c r="R6" s="62">
        <f t="shared" si="0"/>
        <v>249.04565642454057</v>
      </c>
      <c r="S6" s="62">
        <f ca="1">AVERAGE(OFFSET($R$3,0,0,'Données projet'!$E$9+1,1))-AVERAGE(OFFSET($H$3,0,0,'Données projet'!$E$9+1,1))</f>
        <v>71.21549284533188</v>
      </c>
      <c r="T6" s="62">
        <f t="shared" si="34"/>
        <v>323.23997889461327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14.166666666666666</v>
      </c>
      <c r="AI6" s="14">
        <f>IF('Données projet'!$A$62&gt;35,AI5+AH6-AQ5,IF(A6&lt;'Données projet'!$A$62,$AF$205^A6,IF(A6='Données projet'!$A$62,'Données projet'!$B$62,AI5+AH6-AQ5)))</f>
        <v>2.5181989010769175</v>
      </c>
      <c r="AJ6" s="14">
        <f>AI6*VLOOKUP('Données projet'!$B$10,Paramètres!$A$1:$I$89,3,0)*VLOOKUP('Données projet'!$B$10,Paramètres!$A$1:$I$89,5,0)</f>
        <v>1.4456476251302368</v>
      </c>
      <c r="AK6" s="14">
        <f t="shared" si="35"/>
        <v>0.63823885982744766</v>
      </c>
      <c r="AL6" s="22">
        <f t="shared" si="4"/>
        <v>3.6294356279679669</v>
      </c>
      <c r="AM6" s="62">
        <f t="shared" si="5"/>
        <v>249.41999506725273</v>
      </c>
      <c r="AN6" s="62">
        <f ca="1">AVERAGE(OFFSET($AM$3,0,0,'Données projet'!$E$10+1,1))-AVERAGE(OFFSET($H$3,0,0,'Données projet'!$E$10+1,1))</f>
        <v>76.025427276252003</v>
      </c>
      <c r="AO6" s="62">
        <f t="shared" si="36"/>
        <v>344.84838707994049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19.444444444444443</v>
      </c>
      <c r="BD6" s="13">
        <f>IF('Données projet'!$A$88&gt;35,BD5+BC6-BL5,IF(A6&lt;'Données projet'!$A$88,$BA$205^A6,IF(A6='Données projet'!$A$88,'Données projet'!$B$88,BD5+BC6-BL5)))</f>
        <v>2.6546748825543385</v>
      </c>
      <c r="BE6" s="14">
        <f>BD6*VLOOKUP('Données projet'!$B$11,Paramètres!$A$1:$I$89,3,0)*VLOOKUP('Données projet'!$B$11,Paramètres!$A$1:$I$89,5,0)</f>
        <v>1.4867241212257316</v>
      </c>
      <c r="BF6" s="14">
        <f t="shared" si="37"/>
        <v>0.65423659875180151</v>
      </c>
      <c r="BG6" s="22">
        <f t="shared" si="7"/>
        <v>3.7288399206275376</v>
      </c>
      <c r="BH6" s="62">
        <f t="shared" si="8"/>
        <v>249.51939935991228</v>
      </c>
      <c r="BI6" s="62">
        <f ca="1">AVERAGE(OFFSET($BH$3,0,0,'Données projet'!$E$11+1,1))-AVERAGE(OFFSET($H$3,0,0,'Données projet'!$E$11+1,1))</f>
        <v>93.476558052634857</v>
      </c>
      <c r="BJ6" s="62">
        <f t="shared" si="38"/>
        <v>450.62609125194581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66.033788937986756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0.55000000000000004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2.0166666666666671</v>
      </c>
      <c r="H7" s="70">
        <f t="shared" si="1"/>
        <v>243.35666666666668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14.888888888888889</v>
      </c>
      <c r="N7" s="14">
        <f>IF('Données projet'!$A$36&gt;35,N6+M7-V6,IF(A7&lt;'Données projet'!$A$36,$K$205^A7,IF(A7='Données projet'!$A$36,'Données projet'!$B$36,N6+M7-V6)))</f>
        <v>3.4640608301907831</v>
      </c>
      <c r="O7" s="14">
        <f>N7*VLOOKUP('Données projet'!$B$9,Paramètres!$A$1:$I$89,3,0)*VLOOKUP('Données projet'!$B$9,Paramètres!$A$1:$I$89,5,0)</f>
        <v>1.7616827758018248</v>
      </c>
      <c r="P7" s="14">
        <f t="shared" si="33"/>
        <v>0.76007034406532659</v>
      </c>
      <c r="Q7" s="22">
        <f t="shared" si="2"/>
        <v>4.3920533504352886</v>
      </c>
      <c r="R7" s="62">
        <f t="shared" si="0"/>
        <v>251.65711962623234</v>
      </c>
      <c r="S7" s="62">
        <f ca="1">AVERAGE(OFFSET($R$3,0,0,'Données projet'!$E$9+1,1))-AVERAGE(OFFSET($H$3,0,0,'Données projet'!$E$9+1,1))</f>
        <v>71.21549284533188</v>
      </c>
      <c r="T7" s="62">
        <f t="shared" si="34"/>
        <v>323.23997889461327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14.166666666666666</v>
      </c>
      <c r="AI7" s="14">
        <f>IF('Données projet'!$A$62&gt;35,AI6+AH7-AQ6,IF(A7&lt;'Données projet'!$A$62,$AF$205^A7,IF(A7='Données projet'!$A$62,'Données projet'!$B$62,AI6+AH7-AQ6)))</f>
        <v>3.4259948576538011</v>
      </c>
      <c r="AJ7" s="14">
        <f>AI7*VLOOKUP('Données projet'!$B$10,Paramètres!$A$1:$I$89,3,0)*VLOOKUP('Données projet'!$B$10,Paramètres!$A$1:$I$89,5,0)</f>
        <v>1.9667951278818943</v>
      </c>
      <c r="AK7" s="14">
        <f t="shared" si="35"/>
        <v>0.83775615378066459</v>
      </c>
      <c r="AL7" s="22">
        <f t="shared" si="4"/>
        <v>4.884593482228957</v>
      </c>
      <c r="AM7" s="62">
        <f t="shared" si="5"/>
        <v>252.14965975802602</v>
      </c>
      <c r="AN7" s="62">
        <f ca="1">AVERAGE(OFFSET($AM$3,0,0,'Données projet'!$E$10+1,1))-AVERAGE(OFFSET($H$3,0,0,'Données projet'!$E$10+1,1))</f>
        <v>76.025427276252003</v>
      </c>
      <c r="AO7" s="62">
        <f t="shared" si="36"/>
        <v>344.84838707994049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19.444444444444443</v>
      </c>
      <c r="BD7" s="13">
        <f>IF('Données projet'!$A$88&gt;35,BD6+BC7-BL6,IF(A7&lt;'Données projet'!$A$88,$BA$205^A7,IF(A7='Données projet'!$A$88,'Données projet'!$B$88,BD6+BC7-BL6)))</f>
        <v>3.6757710611628638</v>
      </c>
      <c r="BE7" s="14">
        <f>BD7*VLOOKUP('Données projet'!$B$11,Paramètres!$A$1:$I$89,3,0)*VLOOKUP('Données projet'!$B$11,Paramètres!$A$1:$I$89,5,0)</f>
        <v>2.0585788250936501</v>
      </c>
      <c r="BF7" s="14">
        <f t="shared" si="37"/>
        <v>0.87220848842743592</v>
      </c>
      <c r="BG7" s="22">
        <f t="shared" si="7"/>
        <v>5.1044545710492244</v>
      </c>
      <c r="BH7" s="62">
        <f t="shared" si="8"/>
        <v>252.36952084684629</v>
      </c>
      <c r="BI7" s="62">
        <f ca="1">AVERAGE(OFFSET($BH$3,0,0,'Données projet'!$E$11+1,1))-AVERAGE(OFFSET($H$3,0,0,'Données projet'!$E$11+1,1))</f>
        <v>93.476558052634857</v>
      </c>
      <c r="BJ7" s="62">
        <f t="shared" si="38"/>
        <v>450.62609125194581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66.102593832793147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0.55000000000000004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2.0166666666666671</v>
      </c>
      <c r="H8" s="70">
        <f t="shared" si="1"/>
        <v>243.35666666666668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14.888888888888889</v>
      </c>
      <c r="N8" s="14">
        <f>IF('Données projet'!$A$36&gt;35,N7+M8-V7,IF(A8&lt;'Données projet'!$A$36,$K$205^A8,IF(A8='Données projet'!$A$36,'Données projet'!$B$36,N7+M8-V7)))</f>
        <v>4.7258712667708167</v>
      </c>
      <c r="O8" s="14">
        <f>N8*VLOOKUP('Données projet'!$B$9,Paramètres!$A$1:$I$89,3,0)*VLOOKUP('Données projet'!$B$9,Paramètres!$A$1:$I$89,5,0)</f>
        <v>2.4033890914289668</v>
      </c>
      <c r="P8" s="14">
        <f t="shared" si="33"/>
        <v>1.0001110528271375</v>
      </c>
      <c r="Q8" s="22">
        <f t="shared" si="2"/>
        <v>5.9277627512460471</v>
      </c>
      <c r="R8" s="62">
        <f t="shared" si="0"/>
        <v>254.66295928952138</v>
      </c>
      <c r="S8" s="62">
        <f ca="1">AVERAGE(OFFSET($R$3,0,0,'Données projet'!$E$9+1,1))-AVERAGE(OFFSET($H$3,0,0,'Données projet'!$E$9+1,1))</f>
        <v>71.21549284533188</v>
      </c>
      <c r="T8" s="62">
        <f t="shared" si="34"/>
        <v>323.23997889461327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14.166666666666666</v>
      </c>
      <c r="AI8" s="14">
        <f>IF('Données projet'!$A$62&gt;35,AI7+AH8-AQ7,IF(A8&lt;'Données projet'!$A$62,$AF$205^A8,IF(A8='Données projet'!$A$62,'Données projet'!$B$62,AI7+AH8-AQ7)))</f>
        <v>4.6610459402752999</v>
      </c>
      <c r="AJ8" s="14">
        <f>AI8*VLOOKUP('Données projet'!$B$10,Paramètres!$A$1:$I$89,3,0)*VLOOKUP('Données projet'!$B$10,Paramètres!$A$1:$I$89,5,0)</f>
        <v>2.6758132533932444</v>
      </c>
      <c r="AK8" s="14">
        <f t="shared" si="35"/>
        <v>1.0996437499702205</v>
      </c>
      <c r="AL8" s="22">
        <f t="shared" si="4"/>
        <v>6.5755876141913676</v>
      </c>
      <c r="AM8" s="62">
        <f t="shared" si="5"/>
        <v>255.31078415246671</v>
      </c>
      <c r="AN8" s="62">
        <f ca="1">AVERAGE(OFFSET($AM$3,0,0,'Données projet'!$E$10+1,1))-AVERAGE(OFFSET($H$3,0,0,'Données projet'!$E$10+1,1))</f>
        <v>76.025427276252003</v>
      </c>
      <c r="AO8" s="62">
        <f t="shared" si="36"/>
        <v>344.84838707994049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19.444444444444443</v>
      </c>
      <c r="BD8" s="13">
        <f>IF('Données projet'!$A$88&gt;35,BD7+BC8-BL7,IF(A8&lt;'Données projet'!$A$88,$BA$205^A8,IF(A8='Données projet'!$A$88,'Données projet'!$B$88,BD7+BC8-BL7)))</f>
        <v>5.0896224554178735</v>
      </c>
      <c r="BE8" s="14">
        <f>BD8*VLOOKUP('Données projet'!$B$11,Paramètres!$A$1:$I$89,3,0)*VLOOKUP('Données projet'!$B$11,Paramètres!$A$1:$I$89,5,0)</f>
        <v>2.8503921599322259</v>
      </c>
      <c r="BF8" s="14">
        <f t="shared" si="37"/>
        <v>1.1628020332954172</v>
      </c>
      <c r="BG8" s="22">
        <f t="shared" si="7"/>
        <v>6.9896465532048113</v>
      </c>
      <c r="BH8" s="62">
        <f t="shared" si="8"/>
        <v>255.72484309148015</v>
      </c>
      <c r="BI8" s="62">
        <f ca="1">AVERAGE(OFFSET($BH$3,0,0,'Données projet'!$E$11+1,1))-AVERAGE(OFFSET($H$3,0,0,'Données projet'!$E$11+1,1))</f>
        <v>93.476558052634857</v>
      </c>
      <c r="BJ8" s="62">
        <f t="shared" si="38"/>
        <v>450.62609125194581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66.170205116499332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0.55000000000000004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2.0166666666666671</v>
      </c>
      <c r="H9" s="70">
        <f t="shared" si="1"/>
        <v>243.35666666666668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14.888888888888889</v>
      </c>
      <c r="N9" s="14">
        <f>IF('Données projet'!$A$36&gt;35,N8+M9-V8,IF(A9&lt;'Données projet'!$A$36,$K$205^A9,IF(A9='Données projet'!$A$36,'Données projet'!$B$36,N8+M9-V8)))</f>
        <v>6.4473057272669099</v>
      </c>
      <c r="O9" s="14">
        <f>N9*VLOOKUP('Données projet'!$B$9,Paramètres!$A$1:$I$89,3,0)*VLOOKUP('Données projet'!$B$9,Paramètres!$A$1:$I$89,5,0)</f>
        <v>3.27884180065886</v>
      </c>
      <c r="P9" s="14">
        <f t="shared" si="33"/>
        <v>1.3159599315994865</v>
      </c>
      <c r="Q9" s="22">
        <f t="shared" si="2"/>
        <v>8.0026130170166212</v>
      </c>
      <c r="R9" s="62">
        <f t="shared" si="0"/>
        <v>258.20363916751114</v>
      </c>
      <c r="S9" s="62">
        <f ca="1">AVERAGE(OFFSET($R$3,0,0,'Données projet'!$E$9+1,1))-AVERAGE(OFFSET($H$3,0,0,'Données projet'!$E$9+1,1))</f>
        <v>71.21549284533188</v>
      </c>
      <c r="T9" s="62">
        <f t="shared" si="34"/>
        <v>323.23997889461327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14.166666666666666</v>
      </c>
      <c r="AI9" s="14">
        <f>IF('Données projet'!$A$62&gt;35,AI8+AH9-AQ8,IF(A9&lt;'Données projet'!$A$62,$AF$205^A9,IF(A9='Données projet'!$A$62,'Données projet'!$B$62,AI8+AH9-AQ8)))</f>
        <v>6.3413257053849952</v>
      </c>
      <c r="AJ9" s="14">
        <f>AI9*VLOOKUP('Données projet'!$B$10,Paramètres!$A$1:$I$89,3,0)*VLOOKUP('Données projet'!$B$10,Paramètres!$A$1:$I$89,5,0)</f>
        <v>3.6404282609474179</v>
      </c>
      <c r="AK9" s="14">
        <f t="shared" si="35"/>
        <v>1.4433989787977821</v>
      </c>
      <c r="AL9" s="22">
        <f t="shared" si="4"/>
        <v>8.8543324425562222</v>
      </c>
      <c r="AM9" s="62">
        <f t="shared" si="5"/>
        <v>259.05535859305076</v>
      </c>
      <c r="AN9" s="62">
        <f ca="1">AVERAGE(OFFSET($AM$3,0,0,'Données projet'!$E$10+1,1))-AVERAGE(OFFSET($H$3,0,0,'Données projet'!$E$10+1,1))</f>
        <v>76.025427276252003</v>
      </c>
      <c r="AO9" s="62">
        <f t="shared" si="36"/>
        <v>344.84838707994049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19.444444444444443</v>
      </c>
      <c r="BD9" s="13">
        <f>IF('Données projet'!$A$88&gt;35,BD8+BC9-BL8,IF(A9&lt;'Données projet'!$A$88,$BA$205^A9,IF(A9='Données projet'!$A$88,'Données projet'!$B$88,BD8+BC9-BL8)))</f>
        <v>7.0472987320648892</v>
      </c>
      <c r="BE9" s="14">
        <f>BD9*VLOOKUP('Données projet'!$B$11,Paramètres!$A$1:$I$89,3,0)*VLOOKUP('Données projet'!$B$11,Paramètres!$A$1:$I$89,5,0)</f>
        <v>3.9467691819056201</v>
      </c>
      <c r="BF9" s="14">
        <f t="shared" si="37"/>
        <v>1.5502125771256416</v>
      </c>
      <c r="BG9" s="22">
        <f t="shared" si="7"/>
        <v>9.5739098969794476</v>
      </c>
      <c r="BH9" s="62">
        <f t="shared" si="8"/>
        <v>259.774936047474</v>
      </c>
      <c r="BI9" s="62">
        <f ca="1">AVERAGE(OFFSET($BH$3,0,0,'Données projet'!$E$11+1,1))-AVERAGE(OFFSET($H$3,0,0,'Données projet'!$E$11+1,1))</f>
        <v>93.476558052634857</v>
      </c>
      <c r="BJ9" s="62">
        <f t="shared" si="38"/>
        <v>450.62609125194581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66.236643495589419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0.55000000000000004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2.0166666666666671</v>
      </c>
      <c r="H10" s="70">
        <f t="shared" si="1"/>
        <v>243.35666666666668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14.888888888888889</v>
      </c>
      <c r="N10" s="14">
        <f>IF('Données projet'!$A$36&gt;35,N9+M10-V9,IF(A10&lt;'Données projet'!$A$36,$K$205^A10,IF(A10='Données projet'!$A$36,'Données projet'!$B$36,N9+M10-V9)))</f>
        <v>8.7957857492068143</v>
      </c>
      <c r="O10" s="14">
        <f>N10*VLOOKUP('Données projet'!$B$9,Paramètres!$A$1:$I$89,3,0)*VLOOKUP('Données projet'!$B$9,Paramètres!$A$1:$I$89,5,0)</f>
        <v>4.4731848006166173</v>
      </c>
      <c r="P10" s="14">
        <f t="shared" si="33"/>
        <v>1.7315582471366275</v>
      </c>
      <c r="Q10" s="22">
        <f t="shared" si="2"/>
        <v>10.806594141503567</v>
      </c>
      <c r="R10" s="62">
        <f t="shared" si="0"/>
        <v>262.46922386062533</v>
      </c>
      <c r="S10" s="62">
        <f ca="1">AVERAGE(OFFSET($R$3,0,0,'Données projet'!$E$9+1,1))-AVERAGE(OFFSET($H$3,0,0,'Données projet'!$E$9+1,1))</f>
        <v>71.21549284533188</v>
      </c>
      <c r="T10" s="62">
        <f t="shared" si="34"/>
        <v>323.23997889461327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14.166666666666666</v>
      </c>
      <c r="AI10" s="14">
        <f>IF('Données projet'!$A$62&gt;35,AI9+AH10-AQ9,IF(A10&lt;'Données projet'!$A$62,$AF$205^A10,IF(A10='Données projet'!$A$62,'Données projet'!$B$62,AI9+AH10-AQ9)))</f>
        <v>8.6273364856389723</v>
      </c>
      <c r="AJ10" s="14">
        <f>AI10*VLOOKUP('Données projet'!$B$10,Paramètres!$A$1:$I$89,3,0)*VLOOKUP('Données projet'!$B$10,Paramètres!$A$1:$I$89,5,0)</f>
        <v>4.9527813296756209</v>
      </c>
      <c r="AK10" s="14">
        <f t="shared" si="35"/>
        <v>1.894614153039019</v>
      </c>
      <c r="AL10" s="22">
        <f t="shared" si="4"/>
        <v>11.925880465728</v>
      </c>
      <c r="AM10" s="62">
        <f t="shared" si="5"/>
        <v>263.58851018484978</v>
      </c>
      <c r="AN10" s="62">
        <f ca="1">AVERAGE(OFFSET($AM$3,0,0,'Données projet'!$E$10+1,1))-AVERAGE(OFFSET($H$3,0,0,'Données projet'!$E$10+1,1))</f>
        <v>76.025427276252003</v>
      </c>
      <c r="AO10" s="62">
        <f t="shared" si="36"/>
        <v>344.84838707994049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19.444444444444443</v>
      </c>
      <c r="BD10" s="13">
        <f>IF('Données projet'!$A$88&gt;35,BD9+BC10-BL9,IF(A10&lt;'Données projet'!$A$88,$BA$205^A10,IF(A10='Données projet'!$A$88,'Données projet'!$B$88,BD9+BC10-BL9)))</f>
        <v>9.7579771100891612</v>
      </c>
      <c r="BE10" s="14">
        <f>BD10*VLOOKUP('Données projet'!$B$11,Paramètres!$A$1:$I$89,3,0)*VLOOKUP('Données projet'!$B$11,Paramètres!$A$1:$I$89,5,0)</f>
        <v>5.4648575007343343</v>
      </c>
      <c r="BF10" s="14">
        <f t="shared" si="37"/>
        <v>2.0666966220104537</v>
      </c>
      <c r="BG10" s="22">
        <f t="shared" si="7"/>
        <v>13.117456763780508</v>
      </c>
      <c r="BH10" s="62">
        <f t="shared" si="8"/>
        <v>264.78008648290228</v>
      </c>
      <c r="BI10" s="62">
        <f ca="1">AVERAGE(OFFSET($BH$3,0,0,'Données projet'!$E$11+1,1))-AVERAGE(OFFSET($H$3,0,0,'Données projet'!$E$11+1,1))</f>
        <v>93.476558052634857</v>
      </c>
      <c r="BJ10" s="62">
        <f t="shared" si="38"/>
        <v>450.62609125194581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66.301929317336246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0.55000000000000004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2.0166666666666671</v>
      </c>
      <c r="H11" s="70">
        <f t="shared" si="1"/>
        <v>243.35666666666668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14.888888888888889</v>
      </c>
      <c r="N11" s="14">
        <f>IF('Données projet'!$A$36&gt;35,N10+M11-V10,IF(A11&lt;'Données projet'!$A$36,$K$205^A11,IF(A11='Données projet'!$A$36,'Données projet'!$B$36,N10+M11-V10)))</f>
        <v>11.999717435262058</v>
      </c>
      <c r="O11" s="14">
        <f>N11*VLOOKUP('Données projet'!$B$9,Paramètres!$A$1:$I$89,3,0)*VLOOKUP('Données projet'!$B$9,Paramètres!$A$1:$I$89,5,0)</f>
        <v>6.1025762988768726</v>
      </c>
      <c r="P11" s="14">
        <f t="shared" si="33"/>
        <v>2.2784082487850421</v>
      </c>
      <c r="Q11" s="22">
        <f t="shared" si="2"/>
        <v>14.596881420511167</v>
      </c>
      <c r="R11" s="62">
        <f t="shared" si="0"/>
        <v>267.71696197707661</v>
      </c>
      <c r="S11" s="62">
        <f ca="1">AVERAGE(OFFSET($R$3,0,0,'Données projet'!$E$9+1,1))-AVERAGE(OFFSET($H$3,0,0,'Données projet'!$E$9+1,1))</f>
        <v>71.21549284533188</v>
      </c>
      <c r="T11" s="62">
        <f t="shared" si="34"/>
        <v>323.23997889461327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14.166666666666666</v>
      </c>
      <c r="AI11" s="14">
        <f>IF('Données projet'!$A$62&gt;35,AI10+AH11-AQ10,IF(A11&lt;'Données projet'!$A$62,$AF$205^A11,IF(A11='Données projet'!$A$62,'Données projet'!$B$62,AI10+AH11-AQ10)))</f>
        <v>11.737440764670289</v>
      </c>
      <c r="AJ11" s="14">
        <f>AI11*VLOOKUP('Données projet'!$B$10,Paramètres!$A$1:$I$89,3,0)*VLOOKUP('Données projet'!$B$10,Paramètres!$A$1:$I$89,5,0)</f>
        <v>6.7382299941819195</v>
      </c>
      <c r="AK11" s="14">
        <f t="shared" si="35"/>
        <v>2.4868818958743715</v>
      </c>
      <c r="AL11" s="22">
        <f t="shared" si="4"/>
        <v>16.067069875181371</v>
      </c>
      <c r="AM11" s="62">
        <f t="shared" si="5"/>
        <v>269.18715043174677</v>
      </c>
      <c r="AN11" s="62">
        <f ca="1">AVERAGE(OFFSET($AM$3,0,0,'Données projet'!$E$10+1,1))-AVERAGE(OFFSET($H$3,0,0,'Données projet'!$E$10+1,1))</f>
        <v>76.025427276252003</v>
      </c>
      <c r="AO11" s="62">
        <f t="shared" si="36"/>
        <v>344.84838707994049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19.444444444444443</v>
      </c>
      <c r="BD11" s="13">
        <f>IF('Données projet'!$A$88&gt;35,BD10+BC11-BL10,IF(A11&lt;'Données projet'!$A$88,$BA$205^A11,IF(A11='Données projet'!$A$88,'Données projet'!$B$88,BD10+BC11-BL10)))</f>
        <v>13.511292894082366</v>
      </c>
      <c r="BE11" s="14">
        <f>BD11*VLOOKUP('Données projet'!$B$11,Paramètres!$A$1:$I$89,3,0)*VLOOKUP('Données projet'!$B$11,Paramètres!$A$1:$I$89,5,0)</f>
        <v>7.566864472401889</v>
      </c>
      <c r="BF11" s="14">
        <f t="shared" si="37"/>
        <v>2.7552575630298484</v>
      </c>
      <c r="BG11" s="22">
        <f t="shared" si="7"/>
        <v>17.977695878376942</v>
      </c>
      <c r="BH11" s="62">
        <f t="shared" si="8"/>
        <v>271.09777643494238</v>
      </c>
      <c r="BI11" s="62">
        <f ca="1">AVERAGE(OFFSET($BH$3,0,0,'Données projet'!$E$11+1,1))-AVERAGE(OFFSET($H$3,0,0,'Données projet'!$E$11+1,1))</f>
        <v>93.476558052634857</v>
      </c>
      <c r="BJ11" s="62">
        <f t="shared" si="38"/>
        <v>450.62609125194581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66.366082576032994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0.55000000000000004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2.0166666666666671</v>
      </c>
      <c r="H12" s="70">
        <f t="shared" si="1"/>
        <v>243.35666666666668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14.888888888888889</v>
      </c>
      <c r="N12" s="14">
        <f>IF('Données projet'!$A$36&gt;35,N11+M12-V11,IF(A12&lt;'Données projet'!$A$36,$K$205^A12,IF(A12='Données projet'!$A$36,'Données projet'!$B$36,N11+M12-V11)))</f>
        <v>16.370705543744883</v>
      </c>
      <c r="O12" s="14">
        <f>N12*VLOOKUP('Données projet'!$B$9,Paramètres!$A$1:$I$89,3,0)*VLOOKUP('Données projet'!$B$9,Paramètres!$A$1:$I$89,5,0)</f>
        <v>8.3254860113268983</v>
      </c>
      <c r="P12" s="14">
        <f t="shared" si="33"/>
        <v>2.997961031178709</v>
      </c>
      <c r="Q12" s="22">
        <f t="shared" si="2"/>
        <v>19.721670265697266</v>
      </c>
      <c r="R12" s="62">
        <f t="shared" si="0"/>
        <v>274.29512096912464</v>
      </c>
      <c r="S12" s="62">
        <f ca="1">AVERAGE(OFFSET($R$3,0,0,'Données projet'!$E$9+1,1))-AVERAGE(OFFSET($H$3,0,0,'Données projet'!$E$9+1,1))</f>
        <v>71.21549284533188</v>
      </c>
      <c r="T12" s="62">
        <f t="shared" si="34"/>
        <v>323.23997889461327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14.166666666666666</v>
      </c>
      <c r="AI12" s="14">
        <f>IF('Données projet'!$A$62&gt;35,AI11+AH12-AQ11,IF(A12&lt;'Données projet'!$A$62,$AF$205^A12,IF(A12='Données projet'!$A$62,'Données projet'!$B$62,AI11+AH12-AQ11)))</f>
        <v>15.968719422671304</v>
      </c>
      <c r="AJ12" s="14">
        <f>AI12*VLOOKUP('Données projet'!$B$10,Paramètres!$A$1:$I$89,3,0)*VLOOKUP('Données projet'!$B$10,Paramètres!$A$1:$I$89,5,0)</f>
        <v>9.1673224461671428</v>
      </c>
      <c r="AK12" s="14">
        <f t="shared" si="35"/>
        <v>3.2642960858850589</v>
      </c>
      <c r="AL12" s="22">
        <f t="shared" si="4"/>
        <v>21.651735609990919</v>
      </c>
      <c r="AM12" s="62">
        <f t="shared" si="5"/>
        <v>276.22518631341831</v>
      </c>
      <c r="AN12" s="62">
        <f ca="1">AVERAGE(OFFSET($AM$3,0,0,'Données projet'!$E$10+1,1))-AVERAGE(OFFSET($H$3,0,0,'Données projet'!$E$10+1,1))</f>
        <v>76.025427276252003</v>
      </c>
      <c r="AO12" s="62">
        <f t="shared" si="36"/>
        <v>344.84838707994049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19.444444444444443</v>
      </c>
      <c r="BD12" s="13">
        <f>IF('Données projet'!$A$88&gt;35,BD11+BC12-BL11,IF(A12&lt;'Données projet'!$A$88,$BA$205^A12,IF(A12='Données projet'!$A$88,'Données projet'!$B$88,BD11+BC12-BL11)))</f>
        <v>18.708286933869697</v>
      </c>
      <c r="BE12" s="14">
        <f>BD12*VLOOKUP('Données projet'!$B$11,Paramètres!$A$1:$I$89,3,0)*VLOOKUP('Données projet'!$B$11,Paramètres!$A$1:$I$89,5,0)</f>
        <v>10.477389014444386</v>
      </c>
      <c r="BF12" s="14">
        <f t="shared" si="37"/>
        <v>3.6732262286509809</v>
      </c>
      <c r="BG12" s="22">
        <f t="shared" si="7"/>
        <v>24.645654881724425</v>
      </c>
      <c r="BH12" s="62">
        <f t="shared" si="8"/>
        <v>279.21910558515185</v>
      </c>
      <c r="BI12" s="62">
        <f ca="1">AVERAGE(OFFSET($BH$3,0,0,'Données projet'!$E$11+1,1))-AVERAGE(OFFSET($H$3,0,0,'Données projet'!$E$11+1,1))</f>
        <v>93.476558052634857</v>
      </c>
      <c r="BJ12" s="62">
        <f t="shared" si="38"/>
        <v>450.62609125194581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66.429122919116566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0.55000000000000004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2.0166666666666671</v>
      </c>
      <c r="H13" s="70">
        <f t="shared" si="1"/>
        <v>243.35666666666668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14.888888888888889</v>
      </c>
      <c r="N13" s="14">
        <f>IF('Données projet'!$A$36&gt;35,N12+M13-V12,IF(A13&lt;'Données projet'!$A$36,$K$205^A13,IF(A13='Données projet'!$A$36,'Données projet'!$B$36,N12+M13-V12)))</f>
        <v>22.333859230090003</v>
      </c>
      <c r="O13" s="14">
        <f>N13*VLOOKUP('Données projet'!$B$9,Paramètres!$A$1:$I$89,3,0)*VLOOKUP('Données projet'!$B$9,Paramètres!$A$1:$I$89,5,0)</f>
        <v>11.358107450054574</v>
      </c>
      <c r="P13" s="14">
        <f t="shared" si="33"/>
        <v>3.9447585169421804</v>
      </c>
      <c r="Q13" s="22">
        <f t="shared" si="2"/>
        <v>26.652491559186007</v>
      </c>
      <c r="R13" s="62">
        <f t="shared" si="0"/>
        <v>282.67530250975221</v>
      </c>
      <c r="S13" s="62">
        <f ca="1">AVERAGE(OFFSET($R$3,0,0,'Données projet'!$E$9+1,1))-AVERAGE(OFFSET($H$3,0,0,'Données projet'!$E$9+1,1))</f>
        <v>71.21549284533188</v>
      </c>
      <c r="T13" s="62">
        <f t="shared" si="34"/>
        <v>323.23997889461327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14.166666666666666</v>
      </c>
      <c r="AI13" s="14">
        <f>IF('Données projet'!$A$62&gt;35,AI12+AH13-AQ12,IF(A13&lt;'Données projet'!$A$62,$AF$205^A13,IF(A13='Données projet'!$A$62,'Données projet'!$B$62,AI12+AH13-AQ12)))</f>
        <v>21.725349257356857</v>
      </c>
      <c r="AJ13" s="14">
        <f>AI13*VLOOKUP('Données projet'!$B$10,Paramètres!$A$1:$I$89,3,0)*VLOOKUP('Données projet'!$B$10,Paramètres!$A$1:$I$89,5,0)</f>
        <v>12.472088501663425</v>
      </c>
      <c r="AK13" s="14">
        <f t="shared" si="35"/>
        <v>4.2847346124485215</v>
      </c>
      <c r="AL13" s="22">
        <f t="shared" si="4"/>
        <v>29.184800257078304</v>
      </c>
      <c r="AM13" s="62">
        <f t="shared" si="5"/>
        <v>285.2076112076445</v>
      </c>
      <c r="AN13" s="62">
        <f ca="1">AVERAGE(OFFSET($AM$3,0,0,'Données projet'!$E$10+1,1))-AVERAGE(OFFSET($H$3,0,0,'Données projet'!$E$10+1,1))</f>
        <v>76.025427276252003</v>
      </c>
      <c r="AO13" s="62">
        <f t="shared" si="36"/>
        <v>344.84838707994049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19.444444444444443</v>
      </c>
      <c r="BD13" s="13">
        <f>IF('Données projet'!$A$88&gt;35,BD12+BC13-BL12,IF(A13&lt;'Données projet'!$A$88,$BA$205^A13,IF(A13='Données projet'!$A$88,'Données projet'!$B$88,BD12+BC13-BL12)))</f>
        <v>25.904256738693864</v>
      </c>
      <c r="BE13" s="14">
        <f>BD13*VLOOKUP('Données projet'!$B$11,Paramètres!$A$1:$I$89,3,0)*VLOOKUP('Données projet'!$B$11,Paramètres!$A$1:$I$89,5,0)</f>
        <v>14.507419943938112</v>
      </c>
      <c r="BF13" s="14">
        <f t="shared" si="37"/>
        <v>4.8970343491271429</v>
      </c>
      <c r="BG13" s="22">
        <f t="shared" si="7"/>
        <v>33.796091227088652</v>
      </c>
      <c r="BH13" s="62">
        <f t="shared" si="8"/>
        <v>289.81890217765488</v>
      </c>
      <c r="BI13" s="62">
        <f ca="1">AVERAGE(OFFSET($BH$3,0,0,'Données projet'!$E$11+1,1))-AVERAGE(OFFSET($H$3,0,0,'Données projet'!$E$11+1,1))</f>
        <v>93.476558052634857</v>
      </c>
      <c r="BJ13" s="62">
        <f t="shared" si="38"/>
        <v>450.62609125194581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66.491069653184724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0.55000000000000004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2.0166666666666671</v>
      </c>
      <c r="H14" s="70">
        <f t="shared" si="1"/>
        <v>243.35666666666668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14.888888888888889</v>
      </c>
      <c r="N14" s="14">
        <f>IF('Données projet'!$A$36&gt;35,N13+M14-V13,IF(A14&lt;'Données projet'!$A$36,$K$205^A14,IF(A14='Données projet'!$A$36,'Données projet'!$B$36,N13+M14-V13)))</f>
        <v>30.469136884577615</v>
      </c>
      <c r="O14" s="14">
        <f>N14*VLOOKUP('Données projet'!$B$9,Paramètres!$A$1:$I$89,3,0)*VLOOKUP('Données projet'!$B$9,Paramètres!$A$1:$I$89,5,0)</f>
        <v>15.495384254020793</v>
      </c>
      <c r="P14" s="14">
        <f t="shared" si="33"/>
        <v>5.1905677209118668</v>
      </c>
      <c r="Q14" s="22">
        <f t="shared" si="2"/>
        <v>36.028033023007715</v>
      </c>
      <c r="R14" s="62">
        <f t="shared" si="0"/>
        <v>293.49626388378499</v>
      </c>
      <c r="S14" s="62">
        <f ca="1">AVERAGE(OFFSET($R$3,0,0,'Données projet'!$E$9+1,1))-AVERAGE(OFFSET($H$3,0,0,'Données projet'!$E$9+1,1))</f>
        <v>71.21549284533188</v>
      </c>
      <c r="T14" s="62">
        <f t="shared" si="34"/>
        <v>323.23997889461327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14.166666666666666</v>
      </c>
      <c r="AI14" s="14">
        <f>IF('Données projet'!$A$62&gt;35,AI13+AH14-AQ13,IF(A14&lt;'Données projet'!$A$62,$AF$205^A14,IF(A14='Données projet'!$A$62,'Données projet'!$B$62,AI13+AH14-AQ13)))</f>
        <v>29.557210435048137</v>
      </c>
      <c r="AJ14" s="14">
        <f>AI14*VLOOKUP('Données projet'!$B$10,Paramètres!$A$1:$I$89,3,0)*VLOOKUP('Données projet'!$B$10,Paramètres!$A$1:$I$89,5,0)</f>
        <v>16.968203366552437</v>
      </c>
      <c r="AK14" s="14">
        <f t="shared" si="35"/>
        <v>5.6241683401512468</v>
      </c>
      <c r="AL14" s="22">
        <f t="shared" si="4"/>
        <v>39.348380722508914</v>
      </c>
      <c r="AM14" s="62">
        <f t="shared" si="5"/>
        <v>296.8166115832862</v>
      </c>
      <c r="AN14" s="62">
        <f ca="1">AVERAGE(OFFSET($AM$3,0,0,'Données projet'!$E$10+1,1))-AVERAGE(OFFSET($H$3,0,0,'Données projet'!$E$10+1,1))</f>
        <v>76.025427276252003</v>
      </c>
      <c r="AO14" s="62">
        <f t="shared" si="36"/>
        <v>344.84838707994049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19.444444444444443</v>
      </c>
      <c r="BD14" s="13">
        <f>IF('Données projet'!$A$88&gt;35,BD13+BC14-BL13,IF(A14&lt;'Données projet'!$A$88,$BA$205^A14,IF(A14='Données projet'!$A$88,'Données projet'!$B$88,BD13+BC14-BL13)))</f>
        <v>35.868089876755377</v>
      </c>
      <c r="BE14" s="14">
        <f>BD14*VLOOKUP('Données projet'!$B$11,Paramètres!$A$1:$I$89,3,0)*VLOOKUP('Données projet'!$B$11,Paramètres!$A$1:$I$89,5,0)</f>
        <v>20.087565054578082</v>
      </c>
      <c r="BF14" s="14">
        <f t="shared" si="37"/>
        <v>6.5285784005027834</v>
      </c>
      <c r="BG14" s="22">
        <f t="shared" si="7"/>
        <v>46.356449850932506</v>
      </c>
      <c r="BH14" s="62">
        <f t="shared" si="8"/>
        <v>303.82468071170979</v>
      </c>
      <c r="BI14" s="62">
        <f ca="1">AVERAGE(OFFSET($BH$3,0,0,'Données projet'!$E$11+1,1))-AVERAGE(OFFSET($H$3,0,0,'Données projet'!$E$11+1,1))</f>
        <v>93.476558052634857</v>
      </c>
      <c r="BJ14" s="62">
        <f t="shared" si="38"/>
        <v>450.62609125194581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66.551941749908949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0.55000000000000004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2.0166666666666671</v>
      </c>
      <c r="H15" s="70">
        <f t="shared" si="1"/>
        <v>243.35666666666668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14.888888888888889</v>
      </c>
      <c r="N15" s="14">
        <f>IF('Données projet'!$A$36&gt;35,N14+M15-V14,IF(A15&lt;'Données projet'!$A$36,$K$205^A15,IF(A15='Données projet'!$A$36,'Données projet'!$B$36,N14+M15-V14)))</f>
        <v>41.567751140848699</v>
      </c>
      <c r="O15" s="14">
        <f>N15*VLOOKUP('Données projet'!$B$9,Paramètres!$A$1:$I$89,3,0)*VLOOKUP('Données projet'!$B$9,Paramètres!$A$1:$I$89,5,0)</f>
        <v>21.139695520190017</v>
      </c>
      <c r="P15" s="14">
        <f t="shared" si="33"/>
        <v>6.8298206720792081</v>
      </c>
      <c r="Q15" s="22">
        <f t="shared" si="2"/>
        <v>48.713574034868905</v>
      </c>
      <c r="R15" s="62">
        <f t="shared" si="0"/>
        <v>307.62335282496582</v>
      </c>
      <c r="S15" s="62">
        <f ca="1">AVERAGE(OFFSET($R$3,0,0,'Données projet'!$E$9+1,1))-AVERAGE(OFFSET($H$3,0,0,'Données projet'!$E$9+1,1))</f>
        <v>71.21549284533188</v>
      </c>
      <c r="T15" s="62">
        <f t="shared" si="34"/>
        <v>323.23997889461327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14.166666666666666</v>
      </c>
      <c r="AI15" s="14">
        <f>IF('Données projet'!$A$62&gt;35,AI14+AH15-AQ14,IF(A15&lt;'Données projet'!$A$62,$AF$205^A15,IF(A15='Données projet'!$A$62,'Données projet'!$B$62,AI14+AH15-AQ14)))</f>
        <v>40.21241170177651</v>
      </c>
      <c r="AJ15" s="14">
        <f>AI15*VLOOKUP('Données projet'!$B$10,Paramètres!$A$1:$I$89,3,0)*VLOOKUP('Données projet'!$B$10,Paramètres!$A$1:$I$89,5,0)</f>
        <v>23.085141309755858</v>
      </c>
      <c r="AK15" s="14">
        <f t="shared" si="35"/>
        <v>7.3823170813101653</v>
      </c>
      <c r="AL15" s="22">
        <f t="shared" si="4"/>
        <v>53.064156697773321</v>
      </c>
      <c r="AM15" s="62">
        <f t="shared" si="5"/>
        <v>311.97393548787028</v>
      </c>
      <c r="AN15" s="62">
        <f ca="1">AVERAGE(OFFSET($AM$3,0,0,'Données projet'!$E$10+1,1))-AVERAGE(OFFSET($H$3,0,0,'Données projet'!$E$10+1,1))</f>
        <v>76.025427276252003</v>
      </c>
      <c r="AO15" s="62">
        <f t="shared" si="36"/>
        <v>344.84838707994049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19.444444444444443</v>
      </c>
      <c r="BD15" s="13">
        <f>IF('Données projet'!$A$88&gt;35,BD14+BC15-BL14,IF(A15&lt;'Données projet'!$A$88,$BA$205^A15,IF(A15='Données projet'!$A$88,'Données projet'!$B$88,BD14+BC15-BL14)))</f>
        <v>49.664419418963398</v>
      </c>
      <c r="BE15" s="14">
        <f>BD15*VLOOKUP('Données projet'!$B$11,Paramètres!$A$1:$I$89,3,0)*VLOOKUP('Données projet'!$B$11,Paramètres!$A$1:$I$89,5,0)</f>
        <v>27.81406145139626</v>
      </c>
      <c r="BF15" s="14">
        <f t="shared" si="37"/>
        <v>8.703703689378564</v>
      </c>
      <c r="BG15" s="22">
        <f t="shared" si="7"/>
        <v>63.601774286849491</v>
      </c>
      <c r="BH15" s="62">
        <f t="shared" si="8"/>
        <v>322.51155307694643</v>
      </c>
      <c r="BI15" s="62">
        <f ca="1">AVERAGE(OFFSET($BH$3,0,0,'Données projet'!$E$11+1,1))-AVERAGE(OFFSET($H$3,0,0,'Données projet'!$E$11+1,1))</f>
        <v>93.476558052634857</v>
      </c>
      <c r="BJ15" s="62">
        <f t="shared" si="38"/>
        <v>450.62609125194581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66.611757851844629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0.55000000000000004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2.0166666666666671</v>
      </c>
      <c r="H16" s="70">
        <f t="shared" si="1"/>
        <v>243.35666666666668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14.888888888888889</v>
      </c>
      <c r="N16" s="14">
        <f>IF('Données projet'!$A$36&gt;35,N15+M16-V15,IF(A16&lt;'Données projet'!$A$36,$K$205^A16,IF(A16='Données projet'!$A$36,'Données projet'!$B$36,N15+M16-V15)))</f>
        <v>56.709119836673757</v>
      </c>
      <c r="O16" s="14">
        <f>N16*VLOOKUP('Données projet'!$B$9,Paramètres!$A$1:$I$89,3,0)*VLOOKUP('Données projet'!$B$9,Paramètres!$A$1:$I$89,5,0)</f>
        <v>28.839989984138807</v>
      </c>
      <c r="P16" s="14">
        <f t="shared" si="33"/>
        <v>8.986772337991134</v>
      </c>
      <c r="Q16" s="22">
        <f t="shared" si="2"/>
        <v>65.881611044376314</v>
      </c>
      <c r="R16" s="62">
        <f t="shared" si="0"/>
        <v>326.22913295311361</v>
      </c>
      <c r="S16" s="62">
        <f ca="1">AVERAGE(OFFSET($R$3,0,0,'Données projet'!$E$9+1,1))-AVERAGE(OFFSET($H$3,0,0,'Données projet'!$E$9+1,1))</f>
        <v>71.21549284533188</v>
      </c>
      <c r="T16" s="62">
        <f t="shared" si="34"/>
        <v>323.23997889461327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14.166666666666666</v>
      </c>
      <c r="AI16" s="14">
        <f>IF('Données projet'!$A$62&gt;35,AI15+AH16-AQ15,IF(A16&lt;'Données projet'!$A$62,$AF$205^A16,IF(A16='Données projet'!$A$62,'Données projet'!$B$62,AI15+AH16-AQ15)))</f>
        <v>54.708750625388262</v>
      </c>
      <c r="AJ16" s="14">
        <f>AI16*VLOOKUP('Données projet'!$B$10,Paramètres!$A$1:$I$89,3,0)*VLOOKUP('Données projet'!$B$10,Paramètres!$A$1:$I$89,5,0)</f>
        <v>31.407199559022892</v>
      </c>
      <c r="AK16" s="14">
        <f t="shared" si="35"/>
        <v>9.6900736594129473</v>
      </c>
      <c r="AL16" s="22">
        <f t="shared" si="4"/>
        <v>71.577750855442403</v>
      </c>
      <c r="AM16" s="62">
        <f t="shared" si="5"/>
        <v>331.92527276417968</v>
      </c>
      <c r="AN16" s="62">
        <f ca="1">AVERAGE(OFFSET($AM$3,0,0,'Données projet'!$E$10+1,1))-AVERAGE(OFFSET($H$3,0,0,'Données projet'!$E$10+1,1))</f>
        <v>76.025427276252003</v>
      </c>
      <c r="AO16" s="62">
        <f t="shared" si="36"/>
        <v>344.84838707994049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19.444444444444443</v>
      </c>
      <c r="BD16" s="13">
        <f>IF('Données projet'!$A$88&gt;35,BD15+BC16-BL15,IF(A16&lt;'Données projet'!$A$88,$BA$205^A16,IF(A16='Données projet'!$A$88,'Données projet'!$B$88,BD15+BC16-BL15)))</f>
        <v>68.767379715449565</v>
      </c>
      <c r="BE16" s="14">
        <f>BD16*VLOOKUP('Données projet'!$B$11,Paramètres!$A$1:$I$89,3,0)*VLOOKUP('Données projet'!$B$11,Paramètres!$A$1:$I$89,5,0)</f>
        <v>38.512483335840372</v>
      </c>
      <c r="BF16" s="14">
        <f t="shared" si="37"/>
        <v>11.603515078668279</v>
      </c>
      <c r="BG16" s="22">
        <f t="shared" si="7"/>
        <v>87.285363905269222</v>
      </c>
      <c r="BH16" s="62">
        <f t="shared" si="8"/>
        <v>347.6328858140065</v>
      </c>
      <c r="BI16" s="62">
        <f ca="1">AVERAGE(OFFSET($BH$3,0,0,'Données projet'!$E$11+1,1))-AVERAGE(OFFSET($H$3,0,0,'Données projet'!$E$11+1,1))</f>
        <v>93.476558052634857</v>
      </c>
      <c r="BJ16" s="62">
        <f t="shared" si="38"/>
        <v>450.62609125194581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66.670536278140489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0.55000000000000004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2.0166666666666671</v>
      </c>
      <c r="H17" s="70">
        <f t="shared" si="1"/>
        <v>243.35666666666668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14.888888888888889</v>
      </c>
      <c r="N17" s="14">
        <f>IF('Données projet'!$A$36&gt;35,N16+M17-V16,IF(A17&lt;'Données projet'!$A$36,$K$205^A17,IF(A17='Données projet'!$A$36,'Données projet'!$B$36,N16+M17-V16)))</f>
        <v>77.365846945949656</v>
      </c>
      <c r="O17" s="14">
        <f>N17*VLOOKUP('Données projet'!$B$9,Paramètres!$A$1:$I$89,3,0)*VLOOKUP('Données projet'!$B$9,Paramètres!$A$1:$I$89,5,0)</f>
        <v>39.34517512283216</v>
      </c>
      <c r="P17" s="14">
        <f t="shared" si="33"/>
        <v>11.824919120503969</v>
      </c>
      <c r="Q17" s="22">
        <f t="shared" si="2"/>
        <v>89.121247473810413</v>
      </c>
      <c r="R17" s="62">
        <f t="shared" si="0"/>
        <v>350.90277369546783</v>
      </c>
      <c r="S17" s="62">
        <f ca="1">AVERAGE(OFFSET($R$3,0,0,'Données projet'!$E$9+1,1))-AVERAGE(OFFSET($H$3,0,0,'Données projet'!$E$9+1,1))</f>
        <v>71.21549284533188</v>
      </c>
      <c r="T17" s="62">
        <f t="shared" si="34"/>
        <v>323.23997889461327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14.166666666666666</v>
      </c>
      <c r="AI17" s="14">
        <f>IF('Données projet'!$A$62&gt;35,AI16+AH17-AQ16,IF(A17&lt;'Données projet'!$A$62,$AF$205^A17,IF(A17='Données projet'!$A$62,'Données projet'!$B$62,AI16+AH17-AQ16)))</f>
        <v>74.430934836437416</v>
      </c>
      <c r="AJ17" s="14">
        <f>AI17*VLOOKUP('Données projet'!$B$10,Paramètres!$A$1:$I$89,3,0)*VLOOKUP('Données projet'!$B$10,Paramètres!$A$1:$I$89,5,0)</f>
        <v>42.729311070901993</v>
      </c>
      <c r="AK17" s="14">
        <f t="shared" si="35"/>
        <v>12.719248779298491</v>
      </c>
      <c r="AL17" s="22">
        <f t="shared" si="4"/>
        <v>96.57290840576583</v>
      </c>
      <c r="AM17" s="62">
        <f t="shared" si="5"/>
        <v>358.35443462742325</v>
      </c>
      <c r="AN17" s="62">
        <f ca="1">AVERAGE(OFFSET($AM$3,0,0,'Données projet'!$E$10+1,1))-AVERAGE(OFFSET($H$3,0,0,'Données projet'!$E$10+1,1))</f>
        <v>76.025427276252003</v>
      </c>
      <c r="AO17" s="62">
        <f t="shared" si="36"/>
        <v>344.84838707994049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19.444444444444443</v>
      </c>
      <c r="BD17" s="13">
        <f>IF('Données projet'!$A$88&gt;35,BD16+BC17-BL16,IF(A17&lt;'Données projet'!$A$88,$BA$205^A17,IF(A17='Données projet'!$A$88,'Données projet'!$B$88,BD16+BC17-BL16)))</f>
        <v>95.218117281024007</v>
      </c>
      <c r="BE17" s="14">
        <f>BD17*VLOOKUP('Données projet'!$B$11,Paramètres!$A$1:$I$89,3,0)*VLOOKUP('Données projet'!$B$11,Paramètres!$A$1:$I$89,5,0)</f>
        <v>53.325954402064681</v>
      </c>
      <c r="BF17" s="14">
        <f t="shared" si="37"/>
        <v>15.469456105817331</v>
      </c>
      <c r="BG17" s="22">
        <f t="shared" si="7"/>
        <v>119.81867330122782</v>
      </c>
      <c r="BH17" s="62">
        <f t="shared" si="8"/>
        <v>381.60019952288525</v>
      </c>
      <c r="BI17" s="62">
        <f ca="1">AVERAGE(OFFSET($BH$3,0,0,'Données projet'!$E$11+1,1))-AVERAGE(OFFSET($H$3,0,0,'Données projet'!$E$11+1,1))</f>
        <v>93.476558052634857</v>
      </c>
      <c r="BJ17" s="62">
        <f t="shared" si="38"/>
        <v>450.62609125194581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66.728295030148999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0.55000000000000004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2.0166666666666671</v>
      </c>
      <c r="H18" s="70">
        <f t="shared" si="1"/>
        <v>243.35666666666668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14.888888888888889</v>
      </c>
      <c r="N18" s="14">
        <f>IF('Données projet'!$A$36&gt;35,N17+M18-V17,IF(A18&lt;'Données projet'!$A$36,$K$205^A18,IF(A18='Données projet'!$A$36,'Données projet'!$B$36,N17+M18-V17)))</f>
        <v>105.54694361158656</v>
      </c>
      <c r="O18" s="14">
        <f>N18*VLOOKUP('Données projet'!$B$9,Paramètres!$A$1:$I$89,3,0)*VLOOKUP('Données projet'!$B$9,Paramètres!$A$1:$I$89,5,0)</f>
        <v>53.676953643108469</v>
      </c>
      <c r="P18" s="14">
        <f t="shared" si="33"/>
        <v>15.559391842535206</v>
      </c>
      <c r="Q18" s="22">
        <f t="shared" si="2"/>
        <v>120.58663505416274</v>
      </c>
      <c r="R18" s="62">
        <f t="shared" si="0"/>
        <v>383.79849164294046</v>
      </c>
      <c r="S18" s="62">
        <f ca="1">AVERAGE(OFFSET($R$3,0,0,'Données projet'!$E$9+1,1))-AVERAGE(OFFSET($H$3,0,0,'Données projet'!$E$9+1,1))</f>
        <v>71.21549284533188</v>
      </c>
      <c r="T18" s="62">
        <f t="shared" si="34"/>
        <v>323.23997889461327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14.166666666666666</v>
      </c>
      <c r="AI18" s="14">
        <f>IF('Données projet'!$A$62&gt;35,AI17+AH18-AQ17,IF(A18&lt;'Données projet'!$A$62,$AF$205^A18,IF(A18='Données projet'!$A$62,'Données projet'!$B$62,AI17+AH18-AQ17)))</f>
        <v>101.26285095706618</v>
      </c>
      <c r="AJ18" s="14">
        <f>AI18*VLOOKUP('Données projet'!$B$10,Paramètres!$A$1:$I$89,3,0)*VLOOKUP('Données projet'!$B$10,Paramètres!$A$1:$I$89,5,0)</f>
        <v>58.132977477432554</v>
      </c>
      <c r="AK18" s="14">
        <f t="shared" si="35"/>
        <v>16.695362202178252</v>
      </c>
      <c r="AL18" s="22">
        <f t="shared" si="4"/>
        <v>130.32602494198883</v>
      </c>
      <c r="AM18" s="62">
        <f t="shared" si="5"/>
        <v>393.53788153076653</v>
      </c>
      <c r="AN18" s="62">
        <f ca="1">AVERAGE(OFFSET($AM$3,0,0,'Données projet'!$E$10+1,1))-AVERAGE(OFFSET($H$3,0,0,'Données projet'!$E$10+1,1))</f>
        <v>76.025427276252003</v>
      </c>
      <c r="AO18" s="62">
        <f t="shared" si="36"/>
        <v>344.84838707994049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19.444444444444443</v>
      </c>
      <c r="BD18" s="13">
        <f>IF('Données projet'!$A$88&gt;35,BD17+BC18-BL17,IF(A18&lt;'Données projet'!$A$88,$BA$205^A18,IF(A18='Données projet'!$A$88,'Données projet'!$B$88,BD17+BC18-BL17)))</f>
        <v>131.84288678816608</v>
      </c>
      <c r="BE18" s="14">
        <f>BD18*VLOOKUP('Données projet'!$B$11,Paramètres!$A$1:$I$89,3,0)*VLOOKUP('Données projet'!$B$11,Paramètres!$A$1:$I$89,5,0)</f>
        <v>73.83729031684453</v>
      </c>
      <c r="BF18" s="14">
        <f t="shared" si="37"/>
        <v>20.623412008120031</v>
      </c>
      <c r="BG18" s="22">
        <f t="shared" si="7"/>
        <v>164.51905654931326</v>
      </c>
      <c r="BH18" s="62">
        <f t="shared" si="8"/>
        <v>427.73091313809095</v>
      </c>
      <c r="BI18" s="62">
        <f ca="1">AVERAGE(OFFSET($BH$3,0,0,'Données projet'!$E$11+1,1))-AVERAGE(OFFSET($H$3,0,0,'Données projet'!$E$11+1,1))</f>
        <v>93.476558052634857</v>
      </c>
      <c r="BJ18" s="62">
        <f t="shared" si="38"/>
        <v>450.62609125194581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66.785051796939385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0.55000000000000004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2.0166666666666671</v>
      </c>
      <c r="H19" s="70">
        <f t="shared" si="1"/>
        <v>243.35666666666668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14.888888888888889</v>
      </c>
      <c r="N19" s="14">
        <f>IF('Données projet'!$A$36&gt;35,N18+M19-V18,IF(A19&lt;'Données projet'!$A$36,$K$205^A19,IF(A19='Données projet'!$A$36,'Données projet'!$B$36,N18+M19-V18)))</f>
        <v>143.99321852613221</v>
      </c>
      <c r="O19" s="14">
        <f>N19*VLOOKUP('Données projet'!$B$9,Paramètres!$A$1:$I$89,3,0)*VLOOKUP('Données projet'!$B$9,Paramètres!$A$1:$I$89,5,0)</f>
        <v>73.229191213649798</v>
      </c>
      <c r="P19" s="14">
        <f t="shared" si="33"/>
        <v>20.473262611138537</v>
      </c>
      <c r="Q19" s="22">
        <f t="shared" si="2"/>
        <v>163.19844041150637</v>
      </c>
      <c r="R19" s="62">
        <f t="shared" si="0"/>
        <v>427.8370171563505</v>
      </c>
      <c r="S19" s="62">
        <f ca="1">AVERAGE(OFFSET($R$3,0,0,'Données projet'!$E$9+1,1))-AVERAGE(OFFSET($H$3,0,0,'Données projet'!$E$9+1,1))</f>
        <v>71.21549284533188</v>
      </c>
      <c r="T19" s="62">
        <f t="shared" si="34"/>
        <v>323.23997889461327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14.166666666666666</v>
      </c>
      <c r="AI19" s="14">
        <f>IF('Données projet'!$A$62&gt;35,AI18+AH19-AQ18,IF(A19&lt;'Données projet'!$A$62,$AF$205^A19,IF(A19='Données projet'!$A$62,'Données projet'!$B$62,AI18+AH19-AQ18)))</f>
        <v>137.76751570414388</v>
      </c>
      <c r="AJ19" s="14">
        <f>AI19*VLOOKUP('Données projet'!$B$10,Paramètres!$A$1:$I$89,3,0)*VLOOKUP('Données projet'!$B$10,Paramètres!$A$1:$I$89,5,0)</f>
        <v>79.089575415434922</v>
      </c>
      <c r="AK19" s="14">
        <f t="shared" si="35"/>
        <v>21.914432518655047</v>
      </c>
      <c r="AL19" s="22">
        <f t="shared" si="4"/>
        <v>175.91531381854006</v>
      </c>
      <c r="AM19" s="62">
        <f t="shared" si="5"/>
        <v>440.55389056338413</v>
      </c>
      <c r="AN19" s="62">
        <f ca="1">AVERAGE(OFFSET($AM$3,0,0,'Données projet'!$E$10+1,1))-AVERAGE(OFFSET($H$3,0,0,'Données projet'!$E$10+1,1))</f>
        <v>76.025427276252003</v>
      </c>
      <c r="AO19" s="62">
        <f t="shared" si="36"/>
        <v>344.84838707994049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19.444444444444443</v>
      </c>
      <c r="BD19" s="13">
        <f>IF('Données projet'!$A$88&gt;35,BD18+BC19-BL18,IF(A19&lt;'Données projet'!$A$88,$BA$205^A19,IF(A19='Données projet'!$A$88,'Données projet'!$B$88,BD18+BC19-BL18)))</f>
        <v>182.55503566968065</v>
      </c>
      <c r="BE19" s="14">
        <f>BD19*VLOOKUP('Données projet'!$B$11,Paramètres!$A$1:$I$89,3,0)*VLOOKUP('Données projet'!$B$11,Paramètres!$A$1:$I$89,5,0)</f>
        <v>102.23812217644794</v>
      </c>
      <c r="BF19" s="14">
        <f t="shared" si="37"/>
        <v>27.494510469358026</v>
      </c>
      <c r="BG19" s="22">
        <f t="shared" si="7"/>
        <v>225.95100185811205</v>
      </c>
      <c r="BH19" s="62">
        <f t="shared" si="8"/>
        <v>490.58957860295618</v>
      </c>
      <c r="BI19" s="62">
        <f ca="1">AVERAGE(OFFSET($BH$3,0,0,'Données projet'!$E$11+1,1))-AVERAGE(OFFSET($H$3,0,0,'Données projet'!$E$11+1,1))</f>
        <v>93.476558052634857</v>
      </c>
      <c r="BJ19" s="62">
        <f t="shared" si="38"/>
        <v>450.62609125194581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66.84082396071507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0.55000000000000004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2.0166666666666671</v>
      </c>
      <c r="H20" s="70">
        <f t="shared" si="1"/>
        <v>243.35666666666668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14.888888888888889</v>
      </c>
      <c r="N20" s="14">
        <f>IF('Données projet'!$A$36&gt;35,N19+M20-V19,IF(A20&lt;'Données projet'!$A$36,$K$205^A20,IF(A20='Données projet'!$A$36,'Données projet'!$B$36,N19+M20-V19)))</f>
        <v>196.44384074081668</v>
      </c>
      <c r="O20" s="14">
        <f>N20*VLOOKUP('Données projet'!$B$9,Paramètres!$A$1:$I$89,3,0)*VLOOKUP('Données projet'!$B$9,Paramètres!$A$1:$I$89,5,0)</f>
        <v>99.903479647149737</v>
      </c>
      <c r="P20" s="14">
        <f t="shared" si="33"/>
        <v>26.939001613082819</v>
      </c>
      <c r="Q20" s="22">
        <f t="shared" si="2"/>
        <v>220.91732152823838</v>
      </c>
      <c r="R20" s="62">
        <f t="shared" si="0"/>
        <v>486.97907084718565</v>
      </c>
      <c r="S20" s="62">
        <f ca="1">AVERAGE(OFFSET($R$3,0,0,'Données projet'!$E$9+1,1))-AVERAGE(OFFSET($H$3,0,0,'Données projet'!$E$9+1,1))</f>
        <v>71.21549284533188</v>
      </c>
      <c r="T20" s="62">
        <f t="shared" si="34"/>
        <v>323.23997889461327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14.166666666666666</v>
      </c>
      <c r="AI20" s="14">
        <f>IF('Données projet'!$A$62&gt;35,AI19+AH20-AQ19,IF(A20&lt;'Données projet'!$A$62,$AF$205^A20,IF(A20='Données projet'!$A$62,'Données projet'!$B$62,AI19+AH20-AQ19)))</f>
        <v>187.4318983112444</v>
      </c>
      <c r="AJ20" s="14">
        <f>AI20*VLOOKUP('Données projet'!$B$10,Paramètres!$A$1:$I$89,3,0)*VLOOKUP('Données projet'!$B$10,Paramètres!$A$1:$I$89,5,0)</f>
        <v>107.60090418251917</v>
      </c>
      <c r="AK20" s="14">
        <f t="shared" si="35"/>
        <v>28.765015505445483</v>
      </c>
      <c r="AL20" s="22">
        <f t="shared" si="4"/>
        <v>237.50397678987176</v>
      </c>
      <c r="AM20" s="62">
        <f t="shared" si="5"/>
        <v>503.56572610881904</v>
      </c>
      <c r="AN20" s="62">
        <f ca="1">AVERAGE(OFFSET($AM$3,0,0,'Données projet'!$E$10+1,1))-AVERAGE(OFFSET($H$3,0,0,'Données projet'!$E$10+1,1))</f>
        <v>76.025427276252003</v>
      </c>
      <c r="AO20" s="62">
        <f t="shared" si="36"/>
        <v>344.84838707994049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19.444444444444443</v>
      </c>
      <c r="BD20" s="13">
        <f>IF('Données projet'!$A$88&gt;35,BD19+BC20-BL19,IF(A20&lt;'Données projet'!$A$88,$BA$205^A20,IF(A20='Données projet'!$A$88,'Données projet'!$B$88,BD19+BC20-BL19)))</f>
        <v>252.77314431004763</v>
      </c>
      <c r="BE20" s="14">
        <f>BD20*VLOOKUP('Données projet'!$B$11,Paramètres!$A$1:$I$89,3,0)*VLOOKUP('Données projet'!$B$11,Paramètres!$A$1:$I$89,5,0)</f>
        <v>141.56307173939908</v>
      </c>
      <c r="BF20" s="14">
        <f t="shared" si="37"/>
        <v>36.654851566365444</v>
      </c>
      <c r="BG20" s="22">
        <f t="shared" si="7"/>
        <v>310.39621642420656</v>
      </c>
      <c r="BH20" s="62">
        <f t="shared" si="8"/>
        <v>576.45796574315386</v>
      </c>
      <c r="BI20" s="62">
        <f ca="1">AVERAGE(OFFSET($BH$3,0,0,'Données projet'!$E$11+1,1))-AVERAGE(OFFSET($H$3,0,0,'Données projet'!$E$11+1,1))</f>
        <v>93.476558052634857</v>
      </c>
      <c r="BJ20" s="62">
        <f t="shared" si="38"/>
        <v>450.62609125194581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66.895628602137137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0.55000000000000004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2.0166666666666671</v>
      </c>
      <c r="H21" s="70">
        <f t="shared" si="1"/>
        <v>243.35666666666668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268</v>
      </c>
      <c r="L21" s="13">
        <f>VLOOKUP(A21,'Données projet'!$A$35:$I$55,9,0)</f>
        <v>14.888888888888889</v>
      </c>
      <c r="M21" s="13">
        <f t="array" ref="M21">INDEX(L:L,MIN(IF(ISNUMBER(L21:L217),ROW(L21:L217),"")))</f>
        <v>14.888888888888889</v>
      </c>
      <c r="N21" s="14">
        <f>IF('Données projet'!$A$36&gt;35,N20+M21-V20,IF(A21&lt;'Données projet'!$A$36,$K$205^A21,IF(A21='Données projet'!$A$36,'Données projet'!$B$36,N20+M21-V20)))</f>
        <v>268</v>
      </c>
      <c r="O21" s="14">
        <f>N21*VLOOKUP('Données projet'!$B$9,Paramètres!$A$1:$I$89,3,0)*VLOOKUP('Données projet'!$B$9,Paramètres!$A$1:$I$89,5,0)</f>
        <v>136.29408000000001</v>
      </c>
      <c r="P21" s="14">
        <f t="shared" si="33"/>
        <v>35.446710262723563</v>
      </c>
      <c r="Q21" s="22">
        <f t="shared" si="2"/>
        <v>299.11520970757692</v>
      </c>
      <c r="R21" s="62">
        <f t="shared" si="0"/>
        <v>566.59664556127996</v>
      </c>
      <c r="S21" s="62">
        <f ca="1">AVERAGE(OFFSET($R$3,0,0,'Données projet'!$E$9+1,1))-AVERAGE(OFFSET($H$3,0,0,'Données projet'!$E$9+1,1))</f>
        <v>71.21549284533188</v>
      </c>
      <c r="T21" s="62">
        <f t="shared" si="34"/>
        <v>323.23997889461327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268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0.126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69.609109575710747</v>
      </c>
      <c r="AA21" s="23">
        <f>EXP(-LN(2)/25)*AA20+(1-EXP(-LN(2)/25))/(LN(2)/25)*Calculateur!V21*Calculateur!X21*VLOOKUP('Données projet'!$B$9,Paramètres!$A$1:$I$89,3,0)*0.475*44/12</f>
        <v>18.909554178589378</v>
      </c>
      <c r="AB21" s="23">
        <f>EXP(-LN(2)/2)*AB20+(1-EXP(-LN(2)/2))/(LN(2)/2)*V21*Y21*VLOOKUP('Données projet'!$B$9,Paramètres!$A$1:$I$89,3,0)*0.475*44/12</f>
        <v>0</v>
      </c>
      <c r="AC21" s="24">
        <f t="shared" si="3"/>
        <v>88.518663754300121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255</v>
      </c>
      <c r="AG21" s="13">
        <f>VLOOKUP(A21,'Données projet'!$A$61:$I$81,9,0)</f>
        <v>14.166666666666666</v>
      </c>
      <c r="AH21" s="13">
        <f t="array" ref="AH21">INDEX(AG:AG,MIN(IF(ISNUMBER(AG21:AG217),ROW(AG21:AG217),"")))</f>
        <v>14.166666666666666</v>
      </c>
      <c r="AI21" s="14">
        <f>IF('Données projet'!$A$62&gt;35,AI20+AH21-AQ20,IF(A21&lt;'Données projet'!$A$62,$AF$205^A21,IF(A21='Données projet'!$A$62,'Données projet'!$B$62,AI20+AH21-AQ20)))</f>
        <v>255</v>
      </c>
      <c r="AJ21" s="14">
        <f>AI21*VLOOKUP('Données projet'!$B$10,Paramètres!$A$1:$I$89,3,0)*VLOOKUP('Données projet'!$B$10,Paramètres!$A$1:$I$89,5,0)</f>
        <v>146.3904</v>
      </c>
      <c r="AK21" s="14">
        <f t="shared" si="35"/>
        <v>37.757131804538304</v>
      </c>
      <c r="AL21" s="22">
        <f t="shared" si="4"/>
        <v>320.7236178929042</v>
      </c>
      <c r="AM21" s="62">
        <f t="shared" si="5"/>
        <v>588.20505374660718</v>
      </c>
      <c r="AN21" s="62">
        <f ca="1">AVERAGE(OFFSET($AM$3,0,0,'Données projet'!$E$10+1,1))-AVERAGE(OFFSET($H$3,0,0,'Données projet'!$E$10+1,1))</f>
        <v>76.025427276252003</v>
      </c>
      <c r="AO21" s="62">
        <f t="shared" si="36"/>
        <v>344.84838707994049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255</v>
      </c>
      <c r="AR21" s="17">
        <f>IF(ISNA(VLOOKUP(A21,'Données projet'!$A$61:$I$81,5,0)),0%,VLOOKUP(A21,'Données projet'!$A$61:$I$81,5,0)*VLOOKUP('Données projet'!$B$10,Paramètres!$A$1:$I$89,7,0))</f>
        <v>0.46199999999999997</v>
      </c>
      <c r="AS21" s="17">
        <f>IF(ISNA(VLOOKUP(A21,'Données projet'!$A$61:$I$81,6,0)),0%,VLOOKUP(A21,'Données projet'!$A$61:$I$81,6,0)*VLOOKUP('Données projet'!$B$10,Paramètres!$A$1:$I$89,7,0))</f>
        <v>0.126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74.765575984166915</v>
      </c>
      <c r="AV21" s="23">
        <f>EXP(-LN(2)/25)*AV20+(1-EXP(-LN(2)/25))/(LN(2)/25)*Calculateur!AQ21*Calculateur!AS21*VLOOKUP('Données projet'!$B$10,Paramètres!$A$1:$I$89,3,0)*0.475*44/12</f>
        <v>20.310326024618025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95.075902008784936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350</v>
      </c>
      <c r="BB21" s="13">
        <f>VLOOKUP(A21,'Données projet'!$A$87:$I$107,9,0)</f>
        <v>19.444444444444443</v>
      </c>
      <c r="BC21" s="13">
        <f t="array" ref="BC21">INDEX(BB:BB,MIN(IF(ISNUMBER(BB21:BB217),ROW(BB21:BB217),"")))</f>
        <v>19.444444444444443</v>
      </c>
      <c r="BD21" s="13">
        <f>IF('Données projet'!$A$88&gt;35,BD20+BC21-BL20,IF(A21&lt;'Données projet'!$A$88,$BA$205^A21,IF(A21='Données projet'!$A$88,'Données projet'!$B$88,BD20+BC21-BL20)))</f>
        <v>350</v>
      </c>
      <c r="BE21" s="14">
        <f>BD21*VLOOKUP('Données projet'!$B$11,Paramètres!$A$1:$I$89,3,0)*VLOOKUP('Données projet'!$B$11,Paramètres!$A$1:$I$89,5,0)</f>
        <v>196.01399999999998</v>
      </c>
      <c r="BF21" s="14">
        <f t="shared" si="37"/>
        <v>48.867141855450434</v>
      </c>
      <c r="BG21" s="22">
        <f t="shared" si="7"/>
        <v>426.50132206490952</v>
      </c>
      <c r="BH21" s="62">
        <f t="shared" si="8"/>
        <v>693.98275791861249</v>
      </c>
      <c r="BI21" s="62">
        <f ca="1">AVERAGE(OFFSET($BH$3,0,0,'Données projet'!$E$11+1,1))-AVERAGE(OFFSET($H$3,0,0,'Données projet'!$E$11+1,1))</f>
        <v>93.476558052634857</v>
      </c>
      <c r="BJ21" s="62">
        <f t="shared" si="38"/>
        <v>450.62609125194581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350</v>
      </c>
      <c r="BM21" s="17">
        <f>IF(ISNA(VLOOKUP(A21,'Données projet'!$A$87:$I$107,5,0)),0%,VLOOKUP(A21,'Données projet'!$A$87:$I$107,5,0)*VLOOKUP('Données projet'!$B$11,Paramètres!$A$1:$I$89,7,0))</f>
        <v>0.46199999999999997</v>
      </c>
      <c r="BN21" s="17">
        <f>IF(ISNA(VLOOKUP(A21,'Données projet'!$A$87:$I$107,6,0)),0%,VLOOKUP(A21,'Données projet'!$A$87:$I$107,6,0)*VLOOKUP('Données projet'!$B$11,Paramètres!$A$1:$I$89,7,0))</f>
        <v>0.126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100.10970398988253</v>
      </c>
      <c r="BQ21" s="23">
        <f>EXP(-LN(2)/25)*BQ20+(1-EXP(-LN(2)/25))/(LN(2)/25)*Calculateur!BL21*Calculateur!BN21*VLOOKUP('Données projet'!$B$11,Paramètres!$A$1:$I$89,3,0)*0.475*44/12</f>
        <v>27.19514562013272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127.30484961001525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66.949482505555352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0.55000000000000004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2.0166666666666671</v>
      </c>
      <c r="H22" s="70">
        <f t="shared" si="1"/>
        <v>243.35666666666668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71.21549284533188</v>
      </c>
      <c r="T22" s="62">
        <f t="shared" si="34"/>
        <v>323.23997889461327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68.244117394295586</v>
      </c>
      <c r="AA22" s="23">
        <f>EXP(-LN(2)/25)*AA21+(1-EXP(-LN(2)/25))/(LN(2)/25)*Calculateur!V22*Calculateur!X22*VLOOKUP('Données projet'!$B$9,Paramètres!$A$1:$I$89,3,0)*0.475*44/12</f>
        <v>18.392471425165617</v>
      </c>
      <c r="AB22" s="23">
        <f>EXP(-LN(2)/2)*AB21+(1-EXP(-LN(2)/2))/(LN(2)/2)*V22*Y22*VLOOKUP('Données projet'!$B$9,Paramètres!$A$1:$I$89,3,0)*0.475*44/12</f>
        <v>0</v>
      </c>
      <c r="AC22" s="24">
        <f t="shared" si="3"/>
        <v>86.636588819461195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76.025427276252003</v>
      </c>
      <c r="AO22" s="62">
        <f t="shared" si="36"/>
        <v>344.84838707994049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73.299468641615874</v>
      </c>
      <c r="AV22" s="23">
        <f>EXP(-LN(2)/25)*AV21+(1-EXP(-LN(2)/25))/(LN(2)/25)*Calculateur!AQ22*Calculateur!AS22*VLOOKUP('Données projet'!$B$10,Paramètres!$A$1:$I$89,3,0)*0.475*44/12</f>
        <v>19.754939091401219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93.054407733017086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93.476558052634857</v>
      </c>
      <c r="BJ22" s="62">
        <f t="shared" si="38"/>
        <v>450.62609125194581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98.146613755531106</v>
      </c>
      <c r="BQ22" s="23">
        <f>EXP(-LN(2)/25)*BQ21+(1-EXP(-LN(2)/25))/(LN(2)/25)*Calculateur!BL22*Calculateur!BN22*VLOOKUP('Données projet'!$B$11,Paramètres!$A$1:$I$89,3,0)*0.475*44/12</f>
        <v>26.451492933019637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124.59810668855074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67.002402164148549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0.55000000000000004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2.0166666666666671</v>
      </c>
      <c r="H23" s="70">
        <f t="shared" si="1"/>
        <v>243.35666666666668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71.21549284533188</v>
      </c>
      <c r="T23" s="62">
        <f t="shared" si="34"/>
        <v>323.23997889461327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66.905891876994957</v>
      </c>
      <c r="AA23" s="23">
        <f>EXP(-LN(2)/25)*AA22+(1-EXP(-LN(2)/25))/(LN(2)/25)*Calculateur!V23*Calculateur!X23*VLOOKUP('Données projet'!$B$9,Paramètres!$A$1:$I$89,3,0)*0.475*44/12</f>
        <v>17.889528326826426</v>
      </c>
      <c r="AB23" s="23">
        <f>EXP(-LN(2)/2)*AB22+(1-EXP(-LN(2)/2))/(LN(2)/2)*V23*Y23*VLOOKUP('Données projet'!$B$9,Paramètres!$A$1:$I$89,3,0)*0.475*44/12</f>
        <v>0</v>
      </c>
      <c r="AC23" s="24">
        <f t="shared" si="3"/>
        <v>84.795420203821379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76.025427276252003</v>
      </c>
      <c r="AO23" s="62">
        <f t="shared" si="36"/>
        <v>344.84838707994049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71.862110769815089</v>
      </c>
      <c r="AV23" s="23">
        <f>EXP(-LN(2)/25)*AV22+(1-EXP(-LN(2)/25))/(LN(2)/25)*Calculateur!AQ23*Calculateur!AS23*VLOOKUP('Données projet'!$B$10,Paramètres!$A$1:$I$89,3,0)*0.475*44/12</f>
        <v>19.214739243079755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91.076850012894852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93.476558052634857</v>
      </c>
      <c r="BJ23" s="62">
        <f t="shared" si="38"/>
        <v>450.62609125194581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96.222018523308506</v>
      </c>
      <c r="BQ23" s="23">
        <f>EXP(-LN(2)/25)*BQ22+(1-EXP(-LN(2)/25))/(LN(2)/25)*Calculateur!BL23*Calculateur!BN23*VLOOKUP('Données projet'!$B$11,Paramètres!$A$1:$I$89,3,0)*0.475*44/12</f>
        <v>25.728175467742656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121.95019399105117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67.054403784975776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0.55000000000000004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2.0166666666666671</v>
      </c>
      <c r="H24" s="70">
        <f t="shared" si="1"/>
        <v>243.35666666666668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71.21549284533188</v>
      </c>
      <c r="T24" s="62">
        <f t="shared" si="34"/>
        <v>323.23997889461327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65.593908145851614</v>
      </c>
      <c r="AA24" s="23">
        <f>EXP(-LN(2)/25)*AA23+(1-EXP(-LN(2)/25))/(LN(2)/25)*Calculateur!V24*Calculateur!X24*VLOOKUP('Données projet'!$B$9,Paramètres!$A$1:$I$89,3,0)*0.475*44/12</f>
        <v>17.40033823395995</v>
      </c>
      <c r="AB24" s="23">
        <f>EXP(-LN(2)/2)*AB23+(1-EXP(-LN(2)/2))/(LN(2)/2)*V24*Y24*VLOOKUP('Données projet'!$B$9,Paramètres!$A$1:$I$89,3,0)*0.475*44/12</f>
        <v>0</v>
      </c>
      <c r="AC24" s="24">
        <f t="shared" si="3"/>
        <v>82.994246379811557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76.025427276252003</v>
      </c>
      <c r="AO24" s="62">
        <f t="shared" si="36"/>
        <v>344.84838707994049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70.452938609178574</v>
      </c>
      <c r="AV24" s="23">
        <f>EXP(-LN(2)/25)*AV23+(1-EXP(-LN(2)/25))/(LN(2)/25)*Calculateur!AQ24*Calculateur!AS24*VLOOKUP('Données projet'!$B$10,Paramètres!$A$1:$I$89,3,0)*0.475*44/12</f>
        <v>18.689311188018518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89.142249797197096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93.476558052634857</v>
      </c>
      <c r="BJ24" s="62">
        <f t="shared" si="38"/>
        <v>450.62609125194581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94.335163429702604</v>
      </c>
      <c r="BQ24" s="23">
        <f>EXP(-LN(2)/25)*BQ23+(1-EXP(-LN(2)/25))/(LN(2)/25)*Calculateur!BL24*Calculateur!BN24*VLOOKUP('Données projet'!$B$11,Paramètres!$A$1:$I$89,3,0)*0.475*44/12</f>
        <v>25.024637156591286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119.35980058629389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67.105503293939876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0.55000000000000004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2.0166666666666671</v>
      </c>
      <c r="H25" s="70">
        <f t="shared" si="1"/>
        <v>243.35666666666668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71.21549284533188</v>
      </c>
      <c r="T25" s="62">
        <f t="shared" si="34"/>
        <v>323.23997889461327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64.307651615444939</v>
      </c>
      <c r="AA25" s="23">
        <f>EXP(-LN(2)/25)*AA24+(1-EXP(-LN(2)/25))/(LN(2)/25)*Calculateur!V25*Calculateur!X25*VLOOKUP('Données projet'!$B$9,Paramètres!$A$1:$I$89,3,0)*0.475*44/12</f>
        <v>16.924525069908295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81.232176685353238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76.025427276252003</v>
      </c>
      <c r="AO25" s="62">
        <f t="shared" si="36"/>
        <v>344.84838707994049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69.071399455101997</v>
      </c>
      <c r="AV25" s="23">
        <f>EXP(-LN(2)/25)*AV24+(1-EXP(-LN(2)/25))/(LN(2)/25)*Calculateur!AQ25*Calculateur!AS25*VLOOKUP('Données projet'!$B$10,Paramètres!$A$1:$I$89,3,0)*0.475*44/12</f>
        <v>18.178250990753991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87.249650445855991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93.476558052634857</v>
      </c>
      <c r="BJ25" s="62">
        <f t="shared" si="38"/>
        <v>450.62609125194581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92.485308413614348</v>
      </c>
      <c r="BQ25" s="23">
        <f>EXP(-LN(2)/25)*BQ24+(1-EXP(-LN(2)/25))/(LN(2)/25)*Calculateur!BL25*Calculateur!BN25*VLOOKUP('Données projet'!$B$11,Paramètres!$A$1:$I$89,3,0)*0.475*44/12</f>
        <v>24.340337137555824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116.82564555117017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67.155716340664824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0.55000000000000004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2.0166666666666671</v>
      </c>
      <c r="H26" s="70">
        <f t="shared" si="1"/>
        <v>243.35666666666668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71.21549284533188</v>
      </c>
      <c r="T26" s="62">
        <f t="shared" si="34"/>
        <v>323.23997889461327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63.04661779106052</v>
      </c>
      <c r="AA26" s="23">
        <f>EXP(-LN(2)/25)*AA25+(1-EXP(-LN(2)/25))/(LN(2)/25)*Calculateur!V26*Calculateur!X26*VLOOKUP('Données projet'!$B$9,Paramètres!$A$1:$I$89,3,0)*0.475*44/12</f>
        <v>16.461723041849559</v>
      </c>
      <c r="AB26" s="23">
        <f>EXP(-LN(2)/2)*AB25+(1-EXP(-LN(2)/2))/(LN(2)/2)*V26*Y26*VLOOKUP('Données projet'!$B$9,Paramètres!$A$1:$I$89,3,0)*0.475*44/12</f>
        <v>0</v>
      </c>
      <c r="AC26" s="24">
        <f t="shared" si="3"/>
        <v>79.508340832910079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76.025427276252003</v>
      </c>
      <c r="AO26" s="62">
        <f t="shared" si="36"/>
        <v>344.84838707994049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67.71695144118118</v>
      </c>
      <c r="AV26" s="23">
        <f>EXP(-LN(2)/25)*AV25+(1-EXP(-LN(2)/25))/(LN(2)/25)*Calculateur!AQ26*Calculateur!AS26*VLOOKUP('Données projet'!$B$10,Paramètres!$A$1:$I$89,3,0)*0.475*44/12</f>
        <v>17.681165761459152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85.398117202640336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93.476558052634857</v>
      </c>
      <c r="BJ26" s="62">
        <f t="shared" si="38"/>
        <v>450.62609125194581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90.671727926091435</v>
      </c>
      <c r="BQ26" s="23">
        <f>EXP(-LN(2)/25)*BQ25+(1-EXP(-LN(2)/25))/(LN(2)/25)*Calculateur!BL26*Calculateur!BN26*VLOOKUP('Données projet'!$B$11,Paramètres!$A$1:$I$89,3,0)*0.475*44/12</f>
        <v>23.674749338526659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114.3464772646181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67.205058303288652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0.55000000000000004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2.0166666666666671</v>
      </c>
      <c r="H27" s="70">
        <f t="shared" si="1"/>
        <v>243.35666666666668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71.21549284533188</v>
      </c>
      <c r="T27" s="62">
        <f t="shared" si="34"/>
        <v>323.23997889461327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61.810312070817595</v>
      </c>
      <c r="AA27" s="23">
        <f>EXP(-LN(2)/25)*AA26+(1-EXP(-LN(2)/25))/(LN(2)/25)*Calculateur!V27*Calculateur!X27*VLOOKUP('Données projet'!$B$9,Paramètres!$A$1:$I$89,3,0)*0.475*44/12</f>
        <v>16.011576359585792</v>
      </c>
      <c r="AB27" s="23">
        <f>EXP(-LN(2)/2)*AB26+(1-EXP(-LN(2)/2))/(LN(2)/2)*V27*Y27*VLOOKUP('Données projet'!$B$9,Paramètres!$A$1:$I$89,3,0)*0.475*44/12</f>
        <v>0</v>
      </c>
      <c r="AC27" s="24">
        <f t="shared" si="3"/>
        <v>77.821888430403391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76.025427276252003</v>
      </c>
      <c r="AO27" s="62">
        <f t="shared" si="36"/>
        <v>344.84838707994049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66.389063326681637</v>
      </c>
      <c r="AV27" s="23">
        <f>EXP(-LN(2)/25)*AV26+(1-EXP(-LN(2)/25))/(LN(2)/25)*Calculateur!AQ27*Calculateur!AS27*VLOOKUP('Données projet'!$B$10,Paramètres!$A$1:$I$89,3,0)*0.475*44/12</f>
        <v>17.197673353899955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83.586736680581595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93.476558052634857</v>
      </c>
      <c r="BJ27" s="62">
        <f t="shared" si="38"/>
        <v>450.62609125194581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88.89371064575397</v>
      </c>
      <c r="BQ27" s="23">
        <f>EXP(-LN(2)/25)*BQ26+(1-EXP(-LN(2)/25))/(LN(2)/25)*Calculateur!BL27*Calculateur!BN27*VLOOKUP('Données projet'!$B$11,Paramètres!$A$1:$I$89,3,0)*0.475*44/12</f>
        <v>23.027362072863689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111.92107271861767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67.253544293173064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0.55000000000000004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2.0166666666666671</v>
      </c>
      <c r="H28" s="70">
        <f t="shared" si="1"/>
        <v>243.35666666666668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71.21549284533188</v>
      </c>
      <c r="T28" s="62">
        <f t="shared" si="34"/>
        <v>323.23997889461327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60.598249551676602</v>
      </c>
      <c r="AA28" s="23">
        <f>EXP(-LN(2)/25)*AA27+(1-EXP(-LN(2)/25))/(LN(2)/25)*Calculateur!V28*Calculateur!X28*VLOOKUP('Données projet'!$B$9,Paramètres!$A$1:$I$89,3,0)*0.475*44/12</f>
        <v>15.573738962020713</v>
      </c>
      <c r="AB28" s="23">
        <f>EXP(-LN(2)/2)*AB27+(1-EXP(-LN(2)/2))/(LN(2)/2)*V28*Y28*VLOOKUP('Données projet'!$B$9,Paramètres!$A$1:$I$89,3,0)*0.475*44/12</f>
        <v>0</v>
      </c>
      <c r="AC28" s="24">
        <f t="shared" si="3"/>
        <v>76.171988513697315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76.025427276252003</v>
      </c>
      <c r="AO28" s="62">
        <f t="shared" si="36"/>
        <v>344.84838707994049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65.087214288175659</v>
      </c>
      <c r="AV28" s="23">
        <f>EXP(-LN(2)/25)*AV27+(1-EXP(-LN(2)/25))/(LN(2)/25)*Calculateur!AQ28*Calculateur!AS28*VLOOKUP('Données projet'!$B$10,Paramètres!$A$1:$I$89,3,0)*0.475*44/12</f>
        <v>16.727402071651223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81.814616359826886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93.476558052634857</v>
      </c>
      <c r="BJ28" s="62">
        <f t="shared" si="38"/>
        <v>450.62609125194581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87.150559199800469</v>
      </c>
      <c r="BQ28" s="23">
        <f>EXP(-LN(2)/25)*BQ27+(1-EXP(-LN(2)/25))/(LN(2)/25)*Calculateur!BL28*Calculateur!BN28*VLOOKUP('Données projet'!$B$11,Paramètres!$A$1:$I$89,3,0)*0.475*44/12</f>
        <v>22.397677646024889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109.54823684582536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67.301189159531418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0.55000000000000004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2.0166666666666671</v>
      </c>
      <c r="H29" s="70">
        <f t="shared" si="1"/>
        <v>243.35666666666668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71.21549284533188</v>
      </c>
      <c r="T29" s="62">
        <f t="shared" si="34"/>
        <v>323.23997889461327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59.40995483925083</v>
      </c>
      <c r="AA29" s="23">
        <f>EXP(-LN(2)/25)*AA28+(1-EXP(-LN(2)/25))/(LN(2)/25)*Calculateur!V29*Calculateur!X29*VLOOKUP('Données projet'!$B$9,Paramètres!$A$1:$I$89,3,0)*0.475*44/12</f>
        <v>15.147874251116919</v>
      </c>
      <c r="AB29" s="23">
        <f>EXP(-LN(2)/2)*AB28+(1-EXP(-LN(2)/2))/(LN(2)/2)*V29*Y29*VLOOKUP('Données projet'!$B$9,Paramètres!$A$1:$I$89,3,0)*0.475*44/12</f>
        <v>0</v>
      </c>
      <c r="AC29" s="24">
        <f t="shared" si="3"/>
        <v>74.557829090367747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76.025427276252003</v>
      </c>
      <c r="AO29" s="62">
        <f t="shared" si="36"/>
        <v>344.84838707994049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63.810893715265273</v>
      </c>
      <c r="AV29" s="23">
        <f>EXP(-LN(2)/25)*AV28+(1-EXP(-LN(2)/25))/(LN(2)/25)*Calculateur!AQ29*Calculateur!AS29*VLOOKUP('Données projet'!$B$10,Paramètres!$A$1:$I$89,3,0)*0.475*44/12</f>
        <v>16.269990382346077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80.080884097611346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93.476558052634857</v>
      </c>
      <c r="BJ29" s="62">
        <f t="shared" si="38"/>
        <v>450.62609125194581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85.441589890484721</v>
      </c>
      <c r="BQ29" s="23">
        <f>EXP(-LN(2)/25)*BQ28+(1-EXP(-LN(2)/25))/(LN(2)/25)*Calculateur!BL29*Calculateur!BN29*VLOOKUP('Données projet'!$B$11,Paramètres!$A$1:$I$89,3,0)*0.475*44/12</f>
        <v>21.785211972951661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107.22680186343638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67.348007493976411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0.55000000000000004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2.0166666666666671</v>
      </c>
      <c r="H30" s="70">
        <f t="shared" si="1"/>
        <v>243.35666666666668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71.21549284533188</v>
      </c>
      <c r="T30" s="62">
        <f t="shared" si="34"/>
        <v>323.23997889461327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58.24496186134752</v>
      </c>
      <c r="AA30" s="23">
        <f>EXP(-LN(2)/25)*AA29+(1-EXP(-LN(2)/25))/(LN(2)/25)*Calculateur!V30*Calculateur!X30*VLOOKUP('Données projet'!$B$9,Paramètres!$A$1:$I$89,3,0)*0.475*44/12</f>
        <v>14.733654833128041</v>
      </c>
      <c r="AB30" s="23">
        <f>EXP(-LN(2)/2)*AB29+(1-EXP(-LN(2)/2))/(LN(2)/2)*V30*Y30*VLOOKUP('Données projet'!$B$9,Paramètres!$A$1:$I$89,3,0)*0.475*44/12</f>
        <v>0</v>
      </c>
      <c r="AC30" s="24">
        <f t="shared" si="3"/>
        <v>72.978616694475562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76.025427276252003</v>
      </c>
      <c r="AO30" s="62">
        <f t="shared" si="36"/>
        <v>344.84838707994049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62.559601010310978</v>
      </c>
      <c r="AV30" s="23">
        <f>EXP(-LN(2)/25)*AV29+(1-EXP(-LN(2)/25))/(LN(2)/25)*Calculateur!AQ30*Calculateur!AS30*VLOOKUP('Données projet'!$B$10,Paramètres!$A$1:$I$89,3,0)*0.475*44/12</f>
        <v>15.825086639739215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78.384687650050196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93.476558052634857</v>
      </c>
      <c r="BJ30" s="62">
        <f t="shared" si="38"/>
        <v>450.62609125194581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83.76613242695629</v>
      </c>
      <c r="BQ30" s="23">
        <f>EXP(-LN(2)/25)*BQ29+(1-EXP(-LN(2)/25))/(LN(2)/25)*Calculateur!BL30*Calculateur!BN30*VLOOKUP('Données projet'!$B$11,Paramètres!$A$1:$I$89,3,0)*0.475*44/12</f>
        <v>21.189494205916791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104.95562663287308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67.394013634988895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0.55000000000000004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2.0166666666666671</v>
      </c>
      <c r="H31" s="70">
        <f t="shared" si="1"/>
        <v>243.35666666666668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71.21549284533188</v>
      </c>
      <c r="T31" s="62">
        <f t="shared" si="34"/>
        <v>323.23997889461327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57.102813685165337</v>
      </c>
      <c r="AA31" s="23">
        <f>EXP(-LN(2)/25)*AA30+(1-EXP(-LN(2)/25))/(LN(2)/25)*Calculateur!V31*Calculateur!X31*VLOOKUP('Données projet'!$B$9,Paramètres!$A$1:$I$89,3,0)*0.475*44/12</f>
        <v>14.330762266906921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71.43357595207226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76.025427276252003</v>
      </c>
      <c r="AO31" s="62">
        <f t="shared" si="36"/>
        <v>344.84838707994049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61.332845392087648</v>
      </c>
      <c r="AV31" s="23">
        <f>EXP(-LN(2)/25)*AV30+(1-EXP(-LN(2)/25))/(LN(2)/25)*Calculateur!AQ31*Calculateur!AS31*VLOOKUP('Données projet'!$B$10,Paramètres!$A$1:$I$89,3,0)*0.475*44/12</f>
        <v>15.392348813370409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76.725194205458052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93.476558052634857</v>
      </c>
      <c r="BJ31" s="62">
        <f t="shared" si="38"/>
        <v>450.62609125194581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82.123529662359516</v>
      </c>
      <c r="BQ31" s="23">
        <f>EXP(-LN(2)/25)*BQ30+(1-EXP(-LN(2)/25))/(LN(2)/25)*Calculateur!BL31*Calculateur!BN31*VLOOKUP('Données projet'!$B$11,Paramètres!$A$1:$I$89,3,0)*0.475*44/12</f>
        <v>20.610066372548925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102.73359603490844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67.439221672309145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0.55000000000000004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2.0166666666666671</v>
      </c>
      <c r="H32" s="70">
        <f t="shared" si="1"/>
        <v>243.35666666666668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71.21549284533188</v>
      </c>
      <c r="T32" s="62">
        <f t="shared" si="34"/>
        <v>323.23997889461327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55.983062338076486</v>
      </c>
      <c r="AA32" s="23">
        <f>EXP(-LN(2)/25)*AA31+(1-EXP(-LN(2)/25))/(LN(2)/25)*Calculateur!V32*Calculateur!X32*VLOOKUP('Données projet'!$B$9,Paramètres!$A$1:$I$89,3,0)*0.475*44/12</f>
        <v>13.938886819096318</v>
      </c>
      <c r="AB32" s="23">
        <f>EXP(-LN(2)/2)*AB31+(1-EXP(-LN(2)/2))/(LN(2)/2)*V32*Y32*VLOOKUP('Données projet'!$B$9,Paramètres!$A$1:$I$89,3,0)*0.475*44/12</f>
        <v>0</v>
      </c>
      <c r="AC32" s="24">
        <f t="shared" si="3"/>
        <v>69.921949157172804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76.025427276252003</v>
      </c>
      <c r="AO32" s="62">
        <f t="shared" si="36"/>
        <v>344.84838707994049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60.13014570329063</v>
      </c>
      <c r="AV32" s="23">
        <f>EXP(-LN(2)/25)*AV31+(1-EXP(-LN(2)/25))/(LN(2)/25)*Calculateur!AQ32*Calculateur!AS32*VLOOKUP('Données projet'!$B$10,Paramètres!$A$1:$I$89,3,0)*0.475*44/12</f>
        <v>14.971444225620351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75.101589928910983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93.476558052634857</v>
      </c>
      <c r="BJ32" s="62">
        <f t="shared" si="38"/>
        <v>450.62609125194581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80.513137336087723</v>
      </c>
      <c r="BQ32" s="23">
        <f>EXP(-LN(2)/25)*BQ31+(1-EXP(-LN(2)/25))/(LN(2)/25)*Calculateur!BL32*Calculateur!BN32*VLOOKUP('Données projet'!$B$11,Paramètres!$A$1:$I$89,3,0)*0.475*44/12</f>
        <v>20.04648302375529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100.55962035984301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67.483645451251917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0.55000000000000004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2.0166666666666671</v>
      </c>
      <c r="H33" s="70">
        <f t="shared" si="1"/>
        <v>243.35666666666668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71.21549284533188</v>
      </c>
      <c r="T33" s="62">
        <f t="shared" si="34"/>
        <v>323.23997889461327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54.885268631923168</v>
      </c>
      <c r="AA33" s="23">
        <f>EXP(-LN(2)/25)*AA32+(1-EXP(-LN(2)/25))/(LN(2)/25)*Calculateur!V33*Calculateur!X33*VLOOKUP('Données projet'!$B$9,Paramètres!$A$1:$I$89,3,0)*0.475*44/12</f>
        <v>13.557727226013929</v>
      </c>
      <c r="AB33" s="23">
        <f>EXP(-LN(2)/2)*AB32+(1-EXP(-LN(2)/2))/(LN(2)/2)*V33*Y33*VLOOKUP('Données projet'!$B$9,Paramètres!$A$1:$I$89,3,0)*0.475*44/12</f>
        <v>0</v>
      </c>
      <c r="AC33" s="24">
        <f t="shared" si="3"/>
        <v>68.442995857937092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76.025427276252003</v>
      </c>
      <c r="AO33" s="62">
        <f t="shared" si="36"/>
        <v>344.84838707994049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58.951030221816545</v>
      </c>
      <c r="AV33" s="23">
        <f>EXP(-LN(2)/25)*AV32+(1-EXP(-LN(2)/25))/(LN(2)/25)*Calculateur!AQ33*Calculateur!AS33*VLOOKUP('Données projet'!$B$10,Paramètres!$A$1:$I$89,3,0)*0.475*44/12</f>
        <v>14.562049295956728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73.513079517773278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93.476558052634857</v>
      </c>
      <c r="BJ33" s="62">
        <f t="shared" si="38"/>
        <v>450.62609125194581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78.934323821091795</v>
      </c>
      <c r="BQ33" s="23">
        <f>EXP(-LN(2)/25)*BQ32+(1-EXP(-LN(2)/25))/(LN(2)/25)*Calculateur!BL33*Calculateur!BN33*VLOOKUP('Données projet'!$B$11,Paramètres!$A$1:$I$89,3,0)*0.475*44/12</f>
        <v>19.498310891271977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98.432634712363779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67.52729857694672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0.55000000000000004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2.0166666666666671</v>
      </c>
      <c r="H34" s="70">
        <f t="shared" si="1"/>
        <v>243.35666666666668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71.21549284533188</v>
      </c>
      <c r="T34" s="62">
        <f t="shared" si="34"/>
        <v>323.23997889461327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53.809001990759469</v>
      </c>
      <c r="AA34" s="23">
        <f>EXP(-LN(2)/25)*AA33+(1-EXP(-LN(2)/25))/(LN(2)/25)*Calculateur!V34*Calculateur!X34*VLOOKUP('Données projet'!$B$9,Paramètres!$A$1:$I$89,3,0)*0.475*44/12</f>
        <v>13.186990462048691</v>
      </c>
      <c r="AB34" s="23">
        <f>EXP(-LN(2)/2)*AB33+(1-EXP(-LN(2)/2))/(LN(2)/2)*V34*Y34*VLOOKUP('Données projet'!$B$9,Paramètres!$A$1:$I$89,3,0)*0.475*44/12</f>
        <v>0</v>
      </c>
      <c r="AC34" s="24">
        <f t="shared" si="3"/>
        <v>66.995992452808167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76.025427276252003</v>
      </c>
      <c r="AO34" s="62">
        <f t="shared" si="36"/>
        <v>344.84838707994049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57.795036475744737</v>
      </c>
      <c r="AV34" s="23">
        <f>EXP(-LN(2)/25)*AV33+(1-EXP(-LN(2)/25))/(LN(2)/25)*Calculateur!AQ34*Calculateur!AS34*VLOOKUP('Données projet'!$B$10,Paramètres!$A$1:$I$89,3,0)*0.475*44/12</f>
        <v>14.1638492921739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71.958885767918645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93.476558052634857</v>
      </c>
      <c r="BJ34" s="62">
        <f t="shared" si="38"/>
        <v>450.62609125194581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77.386469876143778</v>
      </c>
      <c r="BQ34" s="23">
        <f>EXP(-LN(2)/25)*BQ33+(1-EXP(-LN(2)/25))/(LN(2)/25)*Calculateur!BL34*Calculateur!BN34*VLOOKUP('Données projet'!$B$11,Paramètres!$A$1:$I$89,3,0)*0.475*44/12</f>
        <v>18.965128554578538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96.351598430722319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67.570194418504485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0.55000000000000004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2.0166666666666671</v>
      </c>
      <c r="H35" s="70">
        <f t="shared" si="1"/>
        <v>243.35666666666668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71.21549284533188</v>
      </c>
      <c r="T35" s="62">
        <f t="shared" si="34"/>
        <v>323.23997889461327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52.753840281971158</v>
      </c>
      <c r="AA35" s="23">
        <f>EXP(-LN(2)/25)*AA34+(1-EXP(-LN(2)/25))/(LN(2)/25)*Calculateur!V35*Calculateur!X35*VLOOKUP('Données projet'!$B$9,Paramètres!$A$1:$I$89,3,0)*0.475*44/12</f>
        <v>12.826391514390281</v>
      </c>
      <c r="AB35" s="23">
        <f>EXP(-LN(2)/2)*AB34+(1-EXP(-LN(2)/2))/(LN(2)/2)*V35*Y35*VLOOKUP('Données projet'!$B$9,Paramètres!$A$1:$I$89,3,0)*0.475*44/12</f>
        <v>0</v>
      </c>
      <c r="AC35" s="24">
        <f t="shared" si="3"/>
        <v>65.580231796361431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76.025427276252003</v>
      </c>
      <c r="AO35" s="62">
        <f t="shared" si="36"/>
        <v>344.84838707994049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56.661711061946839</v>
      </c>
      <c r="AV35" s="23">
        <f>EXP(-LN(2)/25)*AV34+(1-EXP(-LN(2)/25))/(LN(2)/25)*Calculateur!AQ35*Calculateur!AS35*VLOOKUP('Données projet'!$B$10,Paramètres!$A$1:$I$89,3,0)*0.475*44/12</f>
        <v>13.776538088434943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70.438249150381779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93.476558052634857</v>
      </c>
      <c r="BJ35" s="62">
        <f t="shared" si="38"/>
        <v>450.62609125194581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75.868968402958501</v>
      </c>
      <c r="BQ35" s="23">
        <f>EXP(-LN(2)/25)*BQ34+(1-EXP(-LN(2)/25))/(LN(2)/25)*Calculateur!BL35*Calculateur!BN35*VLOOKUP('Données projet'!$B$11,Paramètres!$A$1:$I$89,3,0)*0.475*44/12</f>
        <v>18.446526116920822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94.315494519879323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67.612346113111954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0.55000000000000004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2.0166666666666671</v>
      </c>
      <c r="H36" s="70">
        <f t="shared" si="1"/>
        <v>243.35666666666668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71.21549284533188</v>
      </c>
      <c r="T36" s="62">
        <f t="shared" si="34"/>
        <v>323.23997889461327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51.719369650707094</v>
      </c>
      <c r="AA36" s="23">
        <f>EXP(-LN(2)/25)*AA35+(1-EXP(-LN(2)/25))/(LN(2)/25)*Calculateur!V36*Calculateur!X36*VLOOKUP('Données projet'!$B$9,Paramètres!$A$1:$I$89,3,0)*0.475*44/12</f>
        <v>12.475653163918663</v>
      </c>
      <c r="AB36" s="23">
        <f>EXP(-LN(2)/2)*AB35+(1-EXP(-LN(2)/2))/(LN(2)/2)*V36*Y36*VLOOKUP('Données projet'!$B$9,Paramètres!$A$1:$I$89,3,0)*0.475*44/12</f>
        <v>0</v>
      </c>
      <c r="AC36" s="24">
        <f t="shared" si="3"/>
        <v>64.195022814625759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76.025427276252003</v>
      </c>
      <c r="AO36" s="62">
        <f t="shared" si="36"/>
        <v>344.84838707994049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55.550609468253271</v>
      </c>
      <c r="AV36" s="23">
        <f>EXP(-LN(2)/25)*AV35+(1-EXP(-LN(2)/25))/(LN(2)/25)*Calculateur!AQ36*Calculateur!AS36*VLOOKUP('Données projet'!$B$10,Paramètres!$A$1:$I$89,3,0)*0.475*44/12</f>
        <v>13.399817929930039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68.950427398183308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93.476558052634857</v>
      </c>
      <c r="BJ36" s="62">
        <f t="shared" si="38"/>
        <v>450.62609125194581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74.381224208077882</v>
      </c>
      <c r="BQ36" s="23">
        <f>EXP(-LN(2)/25)*BQ35+(1-EXP(-LN(2)/25))/(LN(2)/25)*Calculateur!BL36*Calculateur!BN36*VLOOKUP('Données projet'!$B$11,Paramètres!$A$1:$I$89,3,0)*0.475*44/12</f>
        <v>17.942104890192972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92.323329098270847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67.653766570055069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0.55000000000000004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2.0166666666666671</v>
      </c>
      <c r="H37" s="70">
        <f t="shared" si="1"/>
        <v>243.35666666666668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71.21549284533188</v>
      </c>
      <c r="T37" s="62">
        <f t="shared" si="34"/>
        <v>323.23997889461327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50.705184357557336</v>
      </c>
      <c r="AA37" s="23">
        <f>EXP(-LN(2)/25)*AA36+(1-EXP(-LN(2)/25))/(LN(2)/25)*Calculateur!V37*Calculateur!X37*VLOOKUP('Données projet'!$B$9,Paramètres!$A$1:$I$89,3,0)*0.475*44/12</f>
        <v>12.134505772085221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62.839690129642555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76.025427276252003</v>
      </c>
      <c r="AO37" s="62">
        <f t="shared" si="36"/>
        <v>344.84838707994049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54.461295899106979</v>
      </c>
      <c r="AV37" s="23">
        <f>EXP(-LN(2)/25)*AV36+(1-EXP(-LN(2)/25))/(LN(2)/25)*Calculateur!AQ37*Calculateur!AS37*VLOOKUP('Données projet'!$B$10,Paramètres!$A$1:$I$89,3,0)*0.475*44/12</f>
        <v>13.033399203970303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67.494695103077277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93.476558052634857</v>
      </c>
      <c r="BJ37" s="62">
        <f t="shared" si="38"/>
        <v>450.62609125194581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72.922653769424514</v>
      </c>
      <c r="BQ37" s="23">
        <f>EXP(-LN(2)/25)*BQ36+(1-EXP(-LN(2)/25))/(LN(2)/25)*Calculateur!BL37*Calculateur!BN37*VLOOKUP('Données projet'!$B$11,Paramètres!$A$1:$I$89,3,0)*0.475*44/12</f>
        <v>17.451477088436356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90.374130857860877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67.694468474672476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0.55000000000000004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2.0166666666666671</v>
      </c>
      <c r="H38" s="70">
        <f t="shared" si="1"/>
        <v>243.35666666666668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71.21549284533188</v>
      </c>
      <c r="T38" s="62">
        <f t="shared" si="34"/>
        <v>323.23997889461327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49.710886619414296</v>
      </c>
      <c r="AA38" s="23">
        <f>EXP(-LN(2)/25)*AA37+(1-EXP(-LN(2)/25))/(LN(2)/25)*Calculateur!V38*Calculateur!X38*VLOOKUP('Données projet'!$B$9,Paramètres!$A$1:$I$89,3,0)*0.475*44/12</f>
        <v>11.802687073621627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61.513573693035923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76.025427276252003</v>
      </c>
      <c r="AO38" s="62">
        <f t="shared" si="36"/>
        <v>344.84838707994049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53.393343104635974</v>
      </c>
      <c r="AV38" s="23">
        <f>EXP(-LN(2)/25)*AV37+(1-EXP(-LN(2)/25))/(LN(2)/25)*Calculateur!AQ38*Calculateur!AS38*VLOOKUP('Données projet'!$B$10,Paramètres!$A$1:$I$89,3,0)*0.475*44/12</f>
        <v>12.677000217341059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66.070343321977035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93.476558052634857</v>
      </c>
      <c r="BJ38" s="62">
        <f t="shared" si="38"/>
        <v>450.62609125194581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71.492685007433025</v>
      </c>
      <c r="BQ38" s="23">
        <f>EXP(-LN(2)/25)*BQ37+(1-EXP(-LN(2)/25))/(LN(2)/25)*Calculateur!BL38*Calculateur!BN38*VLOOKUP('Données projet'!$B$11,Paramètres!$A$1:$I$89,3,0)*0.475*44/12</f>
        <v>16.974265529719769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88.466950537152798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67.734464292240602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0.55000000000000004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2.0166666666666671</v>
      </c>
      <c r="H39" s="70">
        <f t="shared" si="1"/>
        <v>243.35666666666668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71.21549284533188</v>
      </c>
      <c r="T39" s="62">
        <f t="shared" si="34"/>
        <v>323.23997889461327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48.736086453454504</v>
      </c>
      <c r="AA39" s="23">
        <f>EXP(-LN(2)/25)*AA38+(1-EXP(-LN(2)/25))/(LN(2)/25)*Calculateur!V39*Calculateur!X39*VLOOKUP('Données projet'!$B$9,Paramètres!$A$1:$I$89,3,0)*0.475*44/12</f>
        <v>11.479941974917105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60.216028428371608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76.025427276252003</v>
      </c>
      <c r="AO39" s="62">
        <f t="shared" si="36"/>
        <v>344.84838707994049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52.346332213077659</v>
      </c>
      <c r="AV39" s="23">
        <f>EXP(-LN(2)/25)*AV38+(1-EXP(-LN(2)/25))/(LN(2)/25)*Calculateur!AQ39*Calculateur!AS39*VLOOKUP('Données projet'!$B$10,Paramètres!$A$1:$I$89,3,0)*0.475*44/12</f>
        <v>12.3303469797434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64.676679192821055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93.476558052634857</v>
      </c>
      <c r="BJ39" s="62">
        <f t="shared" si="38"/>
        <v>450.62609125194581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70.090757060669361</v>
      </c>
      <c r="BQ39" s="23">
        <f>EXP(-LN(2)/25)*BQ38+(1-EXP(-LN(2)/25))/(LN(2)/25)*Calculateur!BL39*Calculateur!BN39*VLOOKUP('Données projet'!$B$11,Paramètres!$A$1:$I$89,3,0)*0.475*44/12</f>
        <v>16.510103346171753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86.600860406841122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67.773766271791175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0.55000000000000004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2.0166666666666671</v>
      </c>
      <c r="H40" s="70">
        <f t="shared" si="1"/>
        <v>243.35666666666668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71.21549284533188</v>
      </c>
      <c r="T40" s="62">
        <f t="shared" si="34"/>
        <v>323.23997889461327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47.780401524179794</v>
      </c>
      <c r="AA40" s="23">
        <f>EXP(-LN(2)/25)*AA39+(1-EXP(-LN(2)/25))/(LN(2)/25)*Calculateur!V40*Calculateur!X40*VLOOKUP('Données projet'!$B$9,Paramètres!$A$1:$I$89,3,0)*0.475*44/12</f>
        <v>11.166022357909087</v>
      </c>
      <c r="AB40" s="23">
        <f>EXP(-LN(2)/2)*AB39+(1-EXP(-LN(2)/2))/(LN(2)/2)*V40*Y40*VLOOKUP('Données projet'!$B$9,Paramètres!$A$1:$I$89,3,0)*0.475*44/12</f>
        <v>0</v>
      </c>
      <c r="AC40" s="24">
        <f t="shared" si="3"/>
        <v>58.94642388208888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76.025427276252003</v>
      </c>
      <c r="AO40" s="62">
        <f t="shared" si="36"/>
        <v>344.84838707994049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51.319852566489217</v>
      </c>
      <c r="AV40" s="23">
        <f>EXP(-LN(2)/25)*AV39+(1-EXP(-LN(2)/25))/(LN(2)/25)*Calculateur!AQ40*Calculateur!AS40*VLOOKUP('Données projet'!$B$10,Paramètres!$A$1:$I$89,3,0)*0.475*44/12</f>
        <v>11.99317299315755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63.313025559646768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93.476558052634857</v>
      </c>
      <c r="BJ40" s="62">
        <f t="shared" si="38"/>
        <v>450.62609125194581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68.716320065850113</v>
      </c>
      <c r="BQ40" s="23">
        <f>EXP(-LN(2)/25)*BQ39+(1-EXP(-LN(2)/25))/(LN(2)/25)*Calculateur!BL40*Calculateur!BN40*VLOOKUP('Données projet'!$B$11,Paramètres!$A$1:$I$89,3,0)*0.475*44/12</f>
        <v>16.058633701942085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84.774953767792198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67.812386449862601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0.55000000000000004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2.0166666666666671</v>
      </c>
      <c r="H41" s="70">
        <f t="shared" si="1"/>
        <v>243.35666666666668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71.21549284533188</v>
      </c>
      <c r="T41" s="62">
        <f t="shared" si="34"/>
        <v>323.23997889461327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46.843456993457906</v>
      </c>
      <c r="AA41" s="23">
        <f>EXP(-LN(2)/25)*AA40+(1-EXP(-LN(2)/25))/(LN(2)/25)*Calculateur!V41*Calculateur!X41*VLOOKUP('Données projet'!$B$9,Paramètres!$A$1:$I$89,3,0)*0.475*44/12</f>
        <v>10.860686889336467</v>
      </c>
      <c r="AB41" s="23">
        <f>EXP(-LN(2)/2)*AB40+(1-EXP(-LN(2)/2))/(LN(2)/2)*V41*Y41*VLOOKUP('Données projet'!$B$9,Paramètres!$A$1:$I$89,3,0)*0.475*44/12</f>
        <v>0</v>
      </c>
      <c r="AC41" s="24">
        <f t="shared" si="3"/>
        <v>57.704143882794369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76.025427276252003</v>
      </c>
      <c r="AO41" s="62">
        <f t="shared" si="36"/>
        <v>344.84838707994049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50.313501559679615</v>
      </c>
      <c r="AV41" s="23">
        <f>EXP(-LN(2)/25)*AV40+(1-EXP(-LN(2)/25))/(LN(2)/25)*Calculateur!AQ41*Calculateur!AS41*VLOOKUP('Données projet'!$B$10,Paramètres!$A$1:$I$89,3,0)*0.475*44/12</f>
        <v>11.665219046966101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61.978720606645716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93.476558052634857</v>
      </c>
      <c r="BJ41" s="62">
        <f t="shared" si="38"/>
        <v>450.62609125194581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67.368834942175482</v>
      </c>
      <c r="BQ41" s="23">
        <f>EXP(-LN(2)/25)*BQ40+(1-EXP(-LN(2)/25))/(LN(2)/25)*Calculateur!BL41*Calculateur!BN41*VLOOKUP('Données projet'!$B$11,Paramètres!$A$1:$I$89,3,0)*0.475*44/12</f>
        <v>15.619509518875635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82.988344461051113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67.850336654186279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0.55000000000000004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2.0166666666666671</v>
      </c>
      <c r="H42" s="70">
        <f t="shared" si="1"/>
        <v>243.35666666666668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71.21549284533188</v>
      </c>
      <c r="T42" s="62">
        <f t="shared" si="34"/>
        <v>323.23997889461327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45.924885373503741</v>
      </c>
      <c r="AA42" s="23">
        <f>EXP(-LN(2)/25)*AA41+(1-EXP(-LN(2)/25))/(LN(2)/25)*Calculateur!V42*Calculateur!X42*VLOOKUP('Données projet'!$B$9,Paramètres!$A$1:$I$89,3,0)*0.475*44/12</f>
        <v>10.563700835208861</v>
      </c>
      <c r="AB42" s="23">
        <f>EXP(-LN(2)/2)*AB41+(1-EXP(-LN(2)/2))/(LN(2)/2)*V42*Y42*VLOOKUP('Données projet'!$B$9,Paramètres!$A$1:$I$89,3,0)*0.475*44/12</f>
        <v>0</v>
      </c>
      <c r="AC42" s="24">
        <f t="shared" si="3"/>
        <v>56.488586208712604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76.025427276252003</v>
      </c>
      <c r="AO42" s="62">
        <f t="shared" si="36"/>
        <v>344.84838707994049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49.326884482300038</v>
      </c>
      <c r="AV42" s="23">
        <f>EXP(-LN(2)/25)*AV41+(1-EXP(-LN(2)/25))/(LN(2)/25)*Calculateur!AQ42*Calculateur!AS42*VLOOKUP('Données projet'!$B$10,Paramètres!$A$1:$I$89,3,0)*0.475*44/12</f>
        <v>11.346233018679603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60.673117500979643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93.476558052634857</v>
      </c>
      <c r="BJ42" s="62">
        <f t="shared" si="38"/>
        <v>450.62609125194581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66.047773179891337</v>
      </c>
      <c r="BQ42" s="23">
        <f>EXP(-LN(2)/25)*BQ41+(1-EXP(-LN(2)/25))/(LN(2)/25)*Calculateur!BL42*Calculateur!BN42*VLOOKUP('Données projet'!$B$11,Paramètres!$A$1:$I$89,3,0)*0.475*44/12</f>
        <v>15.192393209687674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81.240166389579016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67.887628507308889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0.55000000000000004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2.0166666666666671</v>
      </c>
      <c r="H43" s="70">
        <f t="shared" si="1"/>
        <v>243.35666666666668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71.21549284533188</v>
      </c>
      <c r="T43" s="62">
        <f t="shared" si="34"/>
        <v>323.23997889461327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45.02432638274351</v>
      </c>
      <c r="AA43" s="23">
        <f>EXP(-LN(2)/25)*AA42+(1-EXP(-LN(2)/25))/(LN(2)/25)*Calculateur!V43*Calculateur!X43*VLOOKUP('Données projet'!$B$9,Paramètres!$A$1:$I$89,3,0)*0.475*44/12</f>
        <v>10.274835880349192</v>
      </c>
      <c r="AB43" s="23">
        <f>EXP(-LN(2)/2)*AB42+(1-EXP(-LN(2)/2))/(LN(2)/2)*V43*Y43*VLOOKUP('Données projet'!$B$9,Paramètres!$A$1:$I$89,3,0)*0.475*44/12</f>
        <v>0</v>
      </c>
      <c r="AC43" s="24">
        <f t="shared" si="3"/>
        <v>55.299162263092704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76.025427276252003</v>
      </c>
      <c r="AO43" s="62">
        <f t="shared" si="36"/>
        <v>344.84838707994049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48.359614364030882</v>
      </c>
      <c r="AV43" s="23">
        <f>EXP(-LN(2)/25)*AV42+(1-EXP(-LN(2)/25))/(LN(2)/25)*Calculateur!AQ43*Calculateur!AS43*VLOOKUP('Données projet'!$B$10,Paramètres!$A$1:$I$89,3,0)*0.475*44/12</f>
        <v>11.035969680111348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59.395584044142232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93.476558052634857</v>
      </c>
      <c r="BJ43" s="62">
        <f t="shared" si="38"/>
        <v>450.62609125194581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64.752616632997473</v>
      </c>
      <c r="BQ43" s="23">
        <f>EXP(-LN(2)/25)*BQ42+(1-EXP(-LN(2)/25))/(LN(2)/25)*Calculateur!BL43*Calculateur!BN43*VLOOKUP('Données projet'!$B$11,Paramètres!$A$1:$I$89,3,0)*0.475*44/12</f>
        <v>14.776956418435528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79.529573051433005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67.924273430151914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0.55000000000000004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2.0166666666666671</v>
      </c>
      <c r="H44" s="70">
        <f t="shared" si="1"/>
        <v>243.35666666666668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71.21549284533188</v>
      </c>
      <c r="T44" s="62">
        <f t="shared" si="34"/>
        <v>323.23997889461327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44.141426804505343</v>
      </c>
      <c r="AA44" s="23">
        <f>EXP(-LN(2)/25)*AA43+(1-EXP(-LN(2)/25))/(LN(2)/25)*Calculateur!V44*Calculateur!X44*VLOOKUP('Données projet'!$B$9,Paramètres!$A$1:$I$89,3,0)*0.475*44/12</f>
        <v>9.9938699528709076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54.135296757376253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76.025427276252003</v>
      </c>
      <c r="AO44" s="62">
        <f t="shared" si="36"/>
        <v>344.84838707994049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47.411311822804464</v>
      </c>
      <c r="AV44" s="23">
        <f>EXP(-LN(2)/25)*AV43+(1-EXP(-LN(2)/25))/(LN(2)/25)*Calculateur!AQ44*Calculateur!AS44*VLOOKUP('Données projet'!$B$10,Paramètres!$A$1:$I$89,3,0)*0.475*44/12</f>
        <v>10.734190508852281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58.145502331656743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93.476558052634857</v>
      </c>
      <c r="BJ44" s="62">
        <f t="shared" si="38"/>
        <v>450.62609125194581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63.482857316020713</v>
      </c>
      <c r="BQ44" s="23">
        <f>EXP(-LN(2)/25)*BQ43+(1-EXP(-LN(2)/25))/(LN(2)/25)*Calculateur!BL44*Calculateur!BN44*VLOOKUP('Données projet'!$B$11,Paramètres!$A$1:$I$89,3,0)*0.475*44/12</f>
        <v>14.372879768087044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77.855737084107759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67.96028264550938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0.55000000000000004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2.0166666666666671</v>
      </c>
      <c r="H45" s="70">
        <f t="shared" si="1"/>
        <v>243.35666666666668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71.21549284533188</v>
      </c>
      <c r="T45" s="62">
        <f t="shared" si="34"/>
        <v>323.23997889461327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43.275840348480855</v>
      </c>
      <c r="AA45" s="23">
        <f>EXP(-LN(2)/25)*AA44+(1-EXP(-LN(2)/25))/(LN(2)/25)*Calculateur!V45*Calculateur!X45*VLOOKUP('Données projet'!$B$9,Paramètres!$A$1:$I$89,3,0)*0.475*44/12</f>
        <v>9.7205870534548726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52.996427401935726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76.025427276252003</v>
      </c>
      <c r="AO45" s="62">
        <f t="shared" si="36"/>
        <v>344.84838707994049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46.481604916004059</v>
      </c>
      <c r="AV45" s="23">
        <f>EXP(-LN(2)/25)*AV44+(1-EXP(-LN(2)/25))/(LN(2)/25)*Calculateur!AQ45*Calculateur!AS45*VLOOKUP('Données projet'!$B$10,Paramètres!$A$1:$I$89,3,0)*0.475*44/12</f>
        <v>10.44066350490117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56.922268420905226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93.476558052634857</v>
      </c>
      <c r="BJ45" s="62">
        <f t="shared" si="38"/>
        <v>450.62609125194581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62.237997204773158</v>
      </c>
      <c r="BQ45" s="23">
        <f>EXP(-LN(2)/25)*BQ44+(1-EXP(-LN(2)/25))/(LN(2)/25)*Calculateur!BL45*Calculateur!BN45*VLOOKUP('Données projet'!$B$11,Paramètres!$A$1:$I$89,3,0)*0.475*44/12</f>
        <v>13.979852614991806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76.217849819764965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67.995667181484947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0.55000000000000004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2.0166666666666671</v>
      </c>
      <c r="H46" s="70">
        <f t="shared" si="1"/>
        <v>243.35666666666668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71.21549284533188</v>
      </c>
      <c r="T46" s="62">
        <f t="shared" si="34"/>
        <v>323.23997889461327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42.427227514903407</v>
      </c>
      <c r="AA46" s="23">
        <f>EXP(-LN(2)/25)*AA45+(1-EXP(-LN(2)/25))/(LN(2)/25)*Calculateur!V46*Calculateur!X46*VLOOKUP('Données projet'!$B$9,Paramètres!$A$1:$I$89,3,0)*0.475*44/12</f>
        <v>9.4547770892946925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51.882004604198102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76.025427276252003</v>
      </c>
      <c r="AO46" s="62">
        <f t="shared" si="36"/>
        <v>344.84838707994049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45.570128994580791</v>
      </c>
      <c r="AV46" s="23">
        <f>EXP(-LN(2)/25)*AV45+(1-EXP(-LN(2)/25))/(LN(2)/25)*Calculateur!AQ46*Calculateur!AS46*VLOOKUP('Données projet'!$B$10,Paramètres!$A$1:$I$89,3,0)*0.475*44/12</f>
        <v>10.155163012309016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55.725292006889809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93.476558052634857</v>
      </c>
      <c r="BJ46" s="62">
        <f t="shared" si="38"/>
        <v>450.62609125194581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61.01754804101747</v>
      </c>
      <c r="BQ46" s="23">
        <f>EXP(-LN(2)/25)*BQ45+(1-EXP(-LN(2)/25))/(LN(2)/25)*Calculateur!BL46*Calculateur!BN46*VLOOKUP('Données projet'!$B$11,Paramètres!$A$1:$I$89,3,0)*0.475*44/12</f>
        <v>13.597572810066357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74.61512085108383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68.030437874869307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0.55000000000000004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2.0166666666666671</v>
      </c>
      <c r="H47" s="70">
        <f t="shared" si="1"/>
        <v>243.35666666666668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71.21549284533188</v>
      </c>
      <c r="T47" s="62">
        <f t="shared" si="34"/>
        <v>323.23997889461327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41.595255461389691</v>
      </c>
      <c r="AA47" s="23">
        <f>EXP(-LN(2)/25)*AA46+(1-EXP(-LN(2)/25))/(LN(2)/25)*Calculateur!V47*Calculateur!X47*VLOOKUP('Données projet'!$B$9,Paramètres!$A$1:$I$89,3,0)*0.475*44/12</f>
        <v>9.196235712582812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50.791491173972503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76.025427276252003</v>
      </c>
      <c r="AO47" s="62">
        <f t="shared" si="36"/>
        <v>344.84838707994049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44.67652656003122</v>
      </c>
      <c r="AV47" s="23">
        <f>EXP(-LN(2)/25)*AV46+(1-EXP(-LN(2)/25))/(LN(2)/25)*Calculateur!AQ47*Calculateur!AS47*VLOOKUP('Données projet'!$B$10,Paramètres!$A$1:$I$89,3,0)*0.475*44/12</f>
        <v>9.8774695457006132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54.553996105731834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93.476558052634857</v>
      </c>
      <c r="BJ47" s="62">
        <f t="shared" si="38"/>
        <v>450.62609125194581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59.821031140962546</v>
      </c>
      <c r="BQ47" s="23">
        <f>EXP(-LN(2)/25)*BQ46+(1-EXP(-LN(2)/25))/(LN(2)/25)*Calculateur!BL47*Calculateur!BN47*VLOOKUP('Données projet'!$B$11,Paramètres!$A$1:$I$89,3,0)*0.475*44/12</f>
        <v>13.225746466509817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73.046777607472364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68.064605374459077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0.55000000000000004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2.0166666666666671</v>
      </c>
      <c r="H48" s="70">
        <f t="shared" si="1"/>
        <v>243.35666666666668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71.21549284533188</v>
      </c>
      <c r="T48" s="62">
        <f t="shared" si="34"/>
        <v>323.23997889461327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40.779597872392529</v>
      </c>
      <c r="AA48" s="23">
        <f>EXP(-LN(2)/25)*AA47+(1-EXP(-LN(2)/25))/(LN(2)/25)*Calculateur!V48*Calculateur!X48*VLOOKUP('Données projet'!$B$9,Paramètres!$A$1:$I$89,3,0)*0.475*44/12</f>
        <v>8.9447641634132165</v>
      </c>
      <c r="AB48" s="23">
        <f>EXP(-LN(2)/2)*AB47+(1-EXP(-LN(2)/2))/(LN(2)/2)*V48*Y48*VLOOKUP('Données projet'!$B$9,Paramètres!$A$1:$I$89,3,0)*0.475*44/12</f>
        <v>0</v>
      </c>
      <c r="AC48" s="24">
        <f t="shared" si="3"/>
        <v>49.724362035805747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76.025427276252003</v>
      </c>
      <c r="AO48" s="62">
        <f t="shared" si="36"/>
        <v>344.84838707994049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43.800447124179499</v>
      </c>
      <c r="AV48" s="23">
        <f>EXP(-LN(2)/25)*AV47+(1-EXP(-LN(2)/25))/(LN(2)/25)*Calculateur!AQ48*Calculateur!AS48*VLOOKUP('Données projet'!$B$10,Paramètres!$A$1:$I$89,3,0)*0.475*44/12</f>
        <v>9.6073696215398812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53.40781674571938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93.476558052634857</v>
      </c>
      <c r="BJ48" s="62">
        <f t="shared" si="38"/>
        <v>450.62609125194581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58.647977207514451</v>
      </c>
      <c r="BQ48" s="23">
        <f>EXP(-LN(2)/25)*BQ47+(1-EXP(-LN(2)/25))/(LN(2)/25)*Calculateur!BL48*Calculateur!BN48*VLOOKUP('Données projet'!$B$11,Paramètres!$A$1:$I$89,3,0)*0.475*44/12</f>
        <v>12.864087733871326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71.512064941385773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68.098180144318036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0.55000000000000004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2.0166666666666671</v>
      </c>
      <c r="H49" s="70">
        <f t="shared" si="1"/>
        <v>243.35666666666668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71.21549284533188</v>
      </c>
      <c r="T49" s="62">
        <f t="shared" si="34"/>
        <v>323.23997889461327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39.979934831213598</v>
      </c>
      <c r="AA49" s="23">
        <f>EXP(-LN(2)/25)*AA48+(1-EXP(-LN(2)/25))/(LN(2)/25)*Calculateur!V49*Calculateur!X49*VLOOKUP('Données projet'!$B$9,Paramètres!$A$1:$I$89,3,0)*0.475*44/12</f>
        <v>8.7001691169799784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48.680103948193576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76.025427276252003</v>
      </c>
      <c r="AO49" s="62">
        <f t="shared" si="36"/>
        <v>344.84838707994049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42.941547071709138</v>
      </c>
      <c r="AV49" s="23">
        <f>EXP(-LN(2)/25)*AV48+(1-EXP(-LN(2)/25))/(LN(2)/25)*Calculateur!AQ49*Calculateur!AS49*VLOOKUP('Données projet'!$B$10,Paramètres!$A$1:$I$89,3,0)*0.475*44/12</f>
        <v>9.3446555940092626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52.286202665718399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93.476558052634857</v>
      </c>
      <c r="BJ49" s="62">
        <f t="shared" si="38"/>
        <v>450.62609125194581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57.497926146209025</v>
      </c>
      <c r="BQ49" s="23">
        <f>EXP(-LN(2)/25)*BQ48+(1-EXP(-LN(2)/25))/(LN(2)/25)*Calculateur!BL49*Calculateur!BN49*VLOOKUP('Données projet'!$B$11,Paramètres!$A$1:$I$89,3,0)*0.475*44/12</f>
        <v>12.512318578295641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70.010244724504673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68.131172466981894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0.55000000000000004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2.0166666666666671</v>
      </c>
      <c r="H50" s="70">
        <f t="shared" si="1"/>
        <v>243.35666666666668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71.21549284533188</v>
      </c>
      <c r="T50" s="62">
        <f t="shared" si="34"/>
        <v>323.23997889461327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39.195952694525893</v>
      </c>
      <c r="AA50" s="23">
        <f>EXP(-LN(2)/25)*AA49+(1-EXP(-LN(2)/25))/(LN(2)/25)*Calculateur!V50*Calculateur!X50*VLOOKUP('Données projet'!$B$9,Paramètres!$A$1:$I$89,3,0)*0.475*44/12</f>
        <v>8.4622625349541511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47.658215229480042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76.025427276252003</v>
      </c>
      <c r="AO50" s="62">
        <f t="shared" si="36"/>
        <v>344.84838707994049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42.099489525390418</v>
      </c>
      <c r="AV50" s="23">
        <f>EXP(-LN(2)/25)*AV49+(1-EXP(-LN(2)/25))/(LN(2)/25)*Calculateur!AQ50*Calculateur!AS50*VLOOKUP('Données projet'!$B$10,Paramètres!$A$1:$I$89,3,0)*0.475*44/12</f>
        <v>9.0891254953769991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51.188615020767415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93.476558052634857</v>
      </c>
      <c r="BJ50" s="62">
        <f t="shared" si="38"/>
        <v>450.62609125194581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56.370426884753911</v>
      </c>
      <c r="BQ50" s="23">
        <f>EXP(-LN(2)/25)*BQ49+(1-EXP(-LN(2)/25))/(LN(2)/25)*Calculateur!BL50*Calculateur!BN50*VLOOKUP('Données projet'!$B$11,Paramètres!$A$1:$I$89,3,0)*0.475*44/12</f>
        <v>12.17016856877791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68.540595453531822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68.163592446607311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0.55000000000000004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2.0166666666666671</v>
      </c>
      <c r="H51" s="70">
        <f t="shared" si="1"/>
        <v>243.35666666666668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71.21549284533188</v>
      </c>
      <c r="T51" s="62">
        <f t="shared" si="34"/>
        <v>323.23997889461327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38.427343969356748</v>
      </c>
      <c r="AA51" s="23">
        <f>EXP(-LN(2)/25)*AA50+(1-EXP(-LN(2)/25))/(LN(2)/25)*Calculateur!V51*Calculateur!X51*VLOOKUP('Données projet'!$B$9,Paramètres!$A$1:$I$89,3,0)*0.475*44/12</f>
        <v>8.2308615209247833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46.658205490281532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76.025427276252003</v>
      </c>
      <c r="AO51" s="62">
        <f t="shared" si="36"/>
        <v>344.84838707994049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41.273944213950614</v>
      </c>
      <c r="AV51" s="23">
        <f>EXP(-LN(2)/25)*AV50+(1-EXP(-LN(2)/25))/(LN(2)/25)*Calculateur!AQ51*Calculateur!AS51*VLOOKUP('Données projet'!$B$10,Paramètres!$A$1:$I$89,3,0)*0.475*44/12</f>
        <v>8.8405828807295794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50.114527094680192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93.476558052634857</v>
      </c>
      <c r="BJ51" s="62">
        <f t="shared" si="38"/>
        <v>450.62609125194581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55.26503719610929</v>
      </c>
      <c r="BQ51" s="23">
        <f>EXP(-LN(2)/25)*BQ50+(1-EXP(-LN(2)/25))/(LN(2)/25)*Calculateur!BL51*Calculateur!BN51*VLOOKUP('Données projet'!$B$11,Paramètres!$A$1:$I$89,3,0)*0.475*44/12</f>
        <v>11.837374669263328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67.102411865372616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68.195450012066445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0.55000000000000004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2.0166666666666671</v>
      </c>
      <c r="H52" s="70">
        <f t="shared" si="1"/>
        <v>243.35666666666668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71.21549284533188</v>
      </c>
      <c r="T52" s="62">
        <f t="shared" si="34"/>
        <v>323.23997889461327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37.673807192483139</v>
      </c>
      <c r="AA52" s="23">
        <f>EXP(-LN(2)/25)*AA51+(1-EXP(-LN(2)/25))/(LN(2)/25)*Calculateur!V52*Calculateur!X52*VLOOKUP('Données projet'!$B$9,Paramètres!$A$1:$I$89,3,0)*0.475*44/12</f>
        <v>8.0057881797928996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45.67959537227604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76.025427276252003</v>
      </c>
      <c r="AO52" s="62">
        <f t="shared" si="36"/>
        <v>344.84838707994049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40.464587342535225</v>
      </c>
      <c r="AV52" s="23">
        <f>EXP(-LN(2)/25)*AV51+(1-EXP(-LN(2)/25))/(LN(2)/25)*Calculateur!AQ52*Calculateur!AS52*VLOOKUP('Données projet'!$B$10,Paramètres!$A$1:$I$89,3,0)*0.475*44/12</f>
        <v>8.5988366769499809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49.063424019485204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93.476558052634857</v>
      </c>
      <c r="BJ52" s="62">
        <f t="shared" si="38"/>
        <v>450.62609125194581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54.181323525037854</v>
      </c>
      <c r="BQ52" s="23">
        <f>EXP(-LN(2)/25)*BQ51+(1-EXP(-LN(2)/25))/(LN(2)/25)*Calculateur!BL52*Calculateur!BN52*VLOOKUP('Données projet'!$B$11,Paramètres!$A$1:$I$89,3,0)*0.475*44/12</f>
        <v>11.513681036431842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65.695004561469702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68.226754919987712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0.55000000000000004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2.0166666666666671</v>
      </c>
      <c r="H53" s="70">
        <f t="shared" si="1"/>
        <v>243.35666666666668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71.21549284533188</v>
      </c>
      <c r="T53" s="62">
        <f t="shared" si="34"/>
        <v>323.23997889461327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36.93504681219197</v>
      </c>
      <c r="AA53" s="23">
        <f>EXP(-LN(2)/25)*AA52+(1-EXP(-LN(2)/25))/(LN(2)/25)*Calculateur!V53*Calculateur!X53*VLOOKUP('Données projet'!$B$9,Paramètres!$A$1:$I$89,3,0)*0.475*44/12</f>
        <v>7.7868694810103598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44.721916293202327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76.025427276252003</v>
      </c>
      <c r="AO53" s="62">
        <f t="shared" si="36"/>
        <v>344.84838707994049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39.671101465709349</v>
      </c>
      <c r="AV53" s="23">
        <f>EXP(-LN(2)/25)*AV52+(1-EXP(-LN(2)/25))/(LN(2)/25)*Calculateur!AQ53*Calculateur!AS53*VLOOKUP('Données projet'!$B$10,Paramètres!$A$1:$I$89,3,0)*0.475*44/12</f>
        <v>8.3637010358256152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48.034802501534962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93.476558052634857</v>
      </c>
      <c r="BJ53" s="62">
        <f t="shared" si="38"/>
        <v>450.62609125194581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53.118860818056056</v>
      </c>
      <c r="BQ53" s="23">
        <f>EXP(-LN(2)/25)*BQ52+(1-EXP(-LN(2)/25))/(LN(2)/25)*Calculateur!BL53*Calculateur!BN53*VLOOKUP('Données projet'!$B$11,Paramètres!$A$1:$I$89,3,0)*0.475*44/12</f>
        <v>11.198838823012442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64.317699641068501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68.257516757743844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0.55000000000000004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2.0166666666666671</v>
      </c>
      <c r="H54" s="70">
        <f t="shared" si="1"/>
        <v>243.35666666666668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71.21549284533188</v>
      </c>
      <c r="T54" s="62">
        <f t="shared" si="34"/>
        <v>323.23997889461327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36.210773072358968</v>
      </c>
      <c r="AA54" s="23">
        <f>EXP(-LN(2)/25)*AA53+(1-EXP(-LN(2)/25))/(LN(2)/25)*Calculateur!V54*Calculateur!X54*VLOOKUP('Données projet'!$B$9,Paramètres!$A$1:$I$89,3,0)*0.475*44/12</f>
        <v>7.5739371255584622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43.784710197917434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76.025427276252003</v>
      </c>
      <c r="AO54" s="62">
        <f t="shared" si="36"/>
        <v>344.84838707994049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38.893175362949428</v>
      </c>
      <c r="AV54" s="23">
        <f>EXP(-LN(2)/25)*AV53+(1-EXP(-LN(2)/25))/(LN(2)/25)*Calculateur!AQ54*Calculateur!AS54*VLOOKUP('Données projet'!$B$10,Paramètres!$A$1:$I$89,3,0)*0.475*44/12</f>
        <v>8.1349951911730418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47.028170554122468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93.476558052634857</v>
      </c>
      <c r="BJ54" s="62">
        <f t="shared" si="38"/>
        <v>450.62609125194581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52.077232356719911</v>
      </c>
      <c r="BQ54" s="23">
        <f>EXP(-LN(2)/25)*BQ53+(1-EXP(-LN(2)/25))/(LN(2)/25)*Calculateur!BL54*Calculateur!BN54*VLOOKUP('Données projet'!$B$11,Paramètres!$A$1:$I$89,3,0)*0.475*44/12</f>
        <v>10.892605986475829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62.96983834319574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68.287744946388059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0.55000000000000004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2.0166666666666671</v>
      </c>
      <c r="H55" s="70">
        <f t="shared" si="1"/>
        <v>243.35666666666668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71.21549284533188</v>
      </c>
      <c r="T55" s="62">
        <f t="shared" si="34"/>
        <v>323.23997889461327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35.500701898800735</v>
      </c>
      <c r="AA55" s="23">
        <f>EXP(-LN(2)/25)*AA54+(1-EXP(-LN(2)/25))/(LN(2)/25)*Calculateur!V55*Calculateur!X55*VLOOKUP('Données projet'!$B$9,Paramètres!$A$1:$I$89,3,0)*0.475*44/12</f>
        <v>7.3668274165640231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42.867529315364756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76.025427276252003</v>
      </c>
      <c r="AO55" s="62">
        <f t="shared" si="36"/>
        <v>344.84838707994049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38.130503916576558</v>
      </c>
      <c r="AV55" s="23">
        <f>EXP(-LN(2)/25)*AV54+(1-EXP(-LN(2)/25))/(LN(2)/25)*Calculateur!AQ55*Calculateur!AS55*VLOOKUP('Données projet'!$B$10,Paramètres!$A$1:$I$89,3,0)*0.475*44/12</f>
        <v>7.9125433198696102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46.043047236446171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93.476558052634857</v>
      </c>
      <c r="BJ55" s="62">
        <f t="shared" si="38"/>
        <v>450.62609125194581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51.05602959417994</v>
      </c>
      <c r="BQ55" s="23">
        <f>EXP(-LN(2)/25)*BQ54+(1-EXP(-LN(2)/25))/(LN(2)/25)*Calculateur!BL55*Calculateur!BN55*VLOOKUP('Données projet'!$B$11,Paramètres!$A$1:$I$89,3,0)*0.475*44/12</f>
        <v>10.594747102958394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61.650776697138333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68.317448743539401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0.55000000000000004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2.0166666666666671</v>
      </c>
      <c r="H56" s="70">
        <f t="shared" si="1"/>
        <v>243.35666666666668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71.21549284533188</v>
      </c>
      <c r="T56" s="62">
        <f t="shared" si="34"/>
        <v>323.23997889461327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34.804554787855324</v>
      </c>
      <c r="AA56" s="23">
        <f>EXP(-LN(2)/25)*AA55+(1-EXP(-LN(2)/25))/(LN(2)/25)*Calculateur!V56*Calculateur!X56*VLOOKUP('Données projet'!$B$9,Paramètres!$A$1:$I$89,3,0)*0.475*44/12</f>
        <v>7.1653811334534634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41.969935921308789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76.025427276252003</v>
      </c>
      <c r="AO56" s="62">
        <f t="shared" si="36"/>
        <v>344.84838707994049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37.382787992083415</v>
      </c>
      <c r="AV56" s="23">
        <f>EXP(-LN(2)/25)*AV55+(1-EXP(-LN(2)/25))/(LN(2)/25)*Calculateur!AQ56*Calculateur!AS56*VLOOKUP('Données projet'!$B$10,Paramètres!$A$1:$I$89,3,0)*0.475*44/12</f>
        <v>7.6961744066852074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45.078962398768624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93.476558052634857</v>
      </c>
      <c r="BJ56" s="62">
        <f t="shared" si="38"/>
        <v>450.62609125194581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50.054851994941195</v>
      </c>
      <c r="BQ56" s="23">
        <f>EXP(-LN(2)/25)*BQ55+(1-EXP(-LN(2)/25))/(LN(2)/25)*Calculateur!BL56*Calculateur!BN56*VLOOKUP('Données projet'!$B$11,Paramètres!$A$1:$I$89,3,0)*0.475*44/12</f>
        <v>10.305033186274461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60.35988518121566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68.346637246217924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0.55000000000000004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2.0166666666666671</v>
      </c>
      <c r="H57" s="70">
        <f t="shared" si="1"/>
        <v>243.35666666666668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71.21549284533188</v>
      </c>
      <c r="T57" s="62">
        <f t="shared" si="34"/>
        <v>323.23997889461327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34.122058697147743</v>
      </c>
      <c r="AA57" s="23">
        <f>EXP(-LN(2)/25)*AA56+(1-EXP(-LN(2)/25))/(LN(2)/25)*Calculateur!V57*Calculateur!X57*VLOOKUP('Données projet'!$B$9,Paramètres!$A$1:$I$89,3,0)*0.475*44/12</f>
        <v>6.9694434095481617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41.091502106695906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76.025427276252003</v>
      </c>
      <c r="AO57" s="62">
        <f t="shared" si="36"/>
        <v>344.84838707994049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36.649734320807895</v>
      </c>
      <c r="AV57" s="23">
        <f>EXP(-LN(2)/25)*AV56+(1-EXP(-LN(2)/25))/(LN(2)/25)*Calculateur!AQ57*Calculateur!AS57*VLOOKUP('Données projet'!$B$10,Paramètres!$A$1:$I$89,3,0)*0.475*44/12</f>
        <v>7.4857221128101781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44.135456433618074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93.476558052634857</v>
      </c>
      <c r="BJ57" s="62">
        <f t="shared" si="38"/>
        <v>450.62609125194581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49.073306877765482</v>
      </c>
      <c r="BQ57" s="23">
        <f>EXP(-LN(2)/25)*BQ56+(1-EXP(-LN(2)/25))/(LN(2)/25)*Calculateur!BL57*Calculateur!BN57*VLOOKUP('Données projet'!$B$11,Paramètres!$A$1:$I$89,3,0)*0.475*44/12</f>
        <v>10.023241511877643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59.096548389643125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68.375319393630676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0.55000000000000004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2.0166666666666671</v>
      </c>
      <c r="H58" s="70">
        <f t="shared" si="1"/>
        <v>243.35666666666668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71.21549284533188</v>
      </c>
      <c r="T58" s="62">
        <f t="shared" si="34"/>
        <v>323.23997889461327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33.452945938497429</v>
      </c>
      <c r="AA58" s="23">
        <f>EXP(-LN(2)/25)*AA57+(1-EXP(-LN(2)/25))/(LN(2)/25)*Calculateur!V58*Calculateur!X58*VLOOKUP('Données projet'!$B$9,Paramètres!$A$1:$I$89,3,0)*0.475*44/12</f>
        <v>6.7788636130069673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40.231809551504398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76.025427276252003</v>
      </c>
      <c r="AO58" s="62">
        <f t="shared" si="36"/>
        <v>344.84838707994049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35.931055384907502</v>
      </c>
      <c r="AV58" s="23">
        <f>EXP(-LN(2)/25)*AV57+(1-EXP(-LN(2)/25))/(LN(2)/25)*Calculateur!AQ58*Calculateur!AS58*VLOOKUP('Données projet'!$B$10,Paramètres!$A$1:$I$89,3,0)*0.475*44/12</f>
        <v>7.2810246479783665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43.212080032885865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93.476558052634857</v>
      </c>
      <c r="BJ58" s="62">
        <f t="shared" si="38"/>
        <v>450.62609125194581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48.111009261654182</v>
      </c>
      <c r="BQ58" s="23">
        <f>EXP(-LN(2)/25)*BQ57+(1-EXP(-LN(2)/25))/(LN(2)/25)*Calculateur!BL58*Calculateur!BN58*VLOOKUP('Données projet'!$B$11,Paramètres!$A$1:$I$89,3,0)*0.475*44/12</f>
        <v>9.7491554456359868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57.860164707290167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68.403503969909494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0.55000000000000004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2.0166666666666671</v>
      </c>
      <c r="H59" s="70">
        <f t="shared" si="1"/>
        <v>243.35666666666668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71.21549284533188</v>
      </c>
      <c r="T59" s="62">
        <f t="shared" si="34"/>
        <v>323.23997889461327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32.796954072925764</v>
      </c>
      <c r="AA59" s="23">
        <f>EXP(-LN(2)/25)*AA58+(1-EXP(-LN(2)/25))/(LN(2)/25)*Calculateur!V59*Calculateur!X59*VLOOKUP('Données projet'!$B$9,Paramètres!$A$1:$I$89,3,0)*0.475*44/12</f>
        <v>6.593495231024348</v>
      </c>
      <c r="AB59" s="23">
        <f>EXP(-LN(2)/2)*AB58+(1-EXP(-LN(2)/2))/(LN(2)/2)*V59*Y59*VLOOKUP('Données projet'!$B$9,Paramètres!$A$1:$I$89,3,0)*0.475*44/12</f>
        <v>0</v>
      </c>
      <c r="AC59" s="24">
        <f t="shared" si="3"/>
        <v>39.390449303950113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76.025427276252003</v>
      </c>
      <c r="AO59" s="62">
        <f t="shared" si="36"/>
        <v>344.84838707994049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35.226469304589244</v>
      </c>
      <c r="AV59" s="23">
        <f>EXP(-LN(2)/25)*AV58+(1-EXP(-LN(2)/25))/(LN(2)/25)*Calculateur!AQ59*Calculateur!AS59*VLOOKUP('Données projet'!$B$10,Paramètres!$A$1:$I$89,3,0)*0.475*44/12</f>
        <v>7.0819246460869527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42.308393950676198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93.476558052634857</v>
      </c>
      <c r="BJ59" s="62">
        <f t="shared" si="38"/>
        <v>450.62609125194581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47.167581714851231</v>
      </c>
      <c r="BQ59" s="23">
        <f>EXP(-LN(2)/25)*BQ58+(1-EXP(-LN(2)/25))/(LN(2)/25)*Calculateur!BL59*Calculateur!BN59*VLOOKUP('Données projet'!$B$11,Paramètres!$A$1:$I$89,3,0)*0.475*44/12</f>
        <v>9.4825642772892671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56.650145992140494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68.431199606801158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0.55000000000000004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2.0166666666666671</v>
      </c>
      <c r="H60" s="70">
        <f t="shared" si="1"/>
        <v>243.35666666666668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71.21549284533188</v>
      </c>
      <c r="T60" s="62">
        <f t="shared" si="34"/>
        <v>323.23997889461327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32.153825807722427</v>
      </c>
      <c r="AA60" s="23">
        <f>EXP(-LN(2)/25)*AA59+(1-EXP(-LN(2)/25))/(LN(2)/25)*Calculateur!V60*Calculateur!X60*VLOOKUP('Données projet'!$B$9,Paramètres!$A$1:$I$89,3,0)*0.475*44/12</f>
        <v>6.413195757195143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38.567021564917567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76.025427276252003</v>
      </c>
      <c r="AO60" s="62">
        <f t="shared" si="36"/>
        <v>344.84838707994049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34.535699727550956</v>
      </c>
      <c r="AV60" s="23">
        <f>EXP(-LN(2)/25)*AV59+(1-EXP(-LN(2)/25))/(LN(2)/25)*Calculateur!AQ60*Calculateur!AS60*VLOOKUP('Données projet'!$B$10,Paramètres!$A$1:$I$89,3,0)*0.475*44/12</f>
        <v>6.8882690442174734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41.423968771768429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93.476558052634857</v>
      </c>
      <c r="BJ60" s="62">
        <f t="shared" si="38"/>
        <v>450.62609125194581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46.242654206807103</v>
      </c>
      <c r="BQ60" s="23">
        <f>EXP(-LN(2)/25)*BQ59+(1-EXP(-LN(2)/25))/(LN(2)/25)*Calculateur!BL60*Calculateur!BN60*VLOOKUP('Données projet'!$B$11,Paramètres!$A$1:$I$89,3,0)*0.475*44/12</f>
        <v>9.2232630584604092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55.465917265267514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68.458414786310911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0.55000000000000004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2.0166666666666671</v>
      </c>
      <c r="H61" s="70">
        <f t="shared" si="1"/>
        <v>243.35666666666668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71.21549284533188</v>
      </c>
      <c r="T61" s="62">
        <f t="shared" si="34"/>
        <v>323.23997889461327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31.523308895530217</v>
      </c>
      <c r="AA61" s="23">
        <f>EXP(-LN(2)/25)*AA60+(1-EXP(-LN(2)/25))/(LN(2)/25)*Calculateur!V61*Calculateur!X61*VLOOKUP('Données projet'!$B$9,Paramètres!$A$1:$I$89,3,0)*0.475*44/12</f>
        <v>6.2378265819593341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37.761135477489553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76.025427276252003</v>
      </c>
      <c r="AO61" s="62">
        <f t="shared" si="36"/>
        <v>344.84838707994049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33.858475720590548</v>
      </c>
      <c r="AV61" s="23">
        <f>EXP(-LN(2)/25)*AV60+(1-EXP(-LN(2)/25))/(LN(2)/25)*Calculateur!AQ61*Calculateur!AS61*VLOOKUP('Données projet'!$B$10,Paramètres!$A$1:$I$89,3,0)*0.475*44/12</f>
        <v>6.6999089649650205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40.558384685555566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93.476558052634857</v>
      </c>
      <c r="BJ61" s="62">
        <f t="shared" si="38"/>
        <v>450.62609125194581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45.335863963045647</v>
      </c>
      <c r="BQ61" s="23">
        <f>EXP(-LN(2)/25)*BQ60+(1-EXP(-LN(2)/25))/(LN(2)/25)*Calculateur!BL61*Calculateur!BN61*VLOOKUP('Données projet'!$B$11,Paramètres!$A$1:$I$89,3,0)*0.475*44/12</f>
        <v>8.9710524450964844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54.306916408142129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68.4851578433002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0.55000000000000004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2.0166666666666671</v>
      </c>
      <c r="H62" s="70">
        <f t="shared" si="1"/>
        <v>243.35666666666668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71.21549284533188</v>
      </c>
      <c r="T62" s="62">
        <f t="shared" si="34"/>
        <v>323.23997889461327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30.905156035408755</v>
      </c>
      <c r="AA62" s="23">
        <f>EXP(-LN(2)/25)*AA61+(1-EXP(-LN(2)/25))/(LN(2)/25)*Calculateur!V62*Calculateur!X62*VLOOKUP('Données projet'!$B$9,Paramètres!$A$1:$I$89,3,0)*0.475*44/12</f>
        <v>6.0672528860426134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36.972408921451368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76.025427276252003</v>
      </c>
      <c r="AO62" s="62">
        <f t="shared" si="36"/>
        <v>344.84838707994049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33.194531663340776</v>
      </c>
      <c r="AV62" s="23">
        <f>EXP(-LN(2)/25)*AV61+(1-EXP(-LN(2)/25))/(LN(2)/25)*Calculateur!AQ62*Calculateur!AS62*VLOOKUP('Données projet'!$B$10,Paramètres!$A$1:$I$89,3,0)*0.475*44/12</f>
        <v>6.5166996019851524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39.711231265325928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93.476558052634857</v>
      </c>
      <c r="BJ62" s="62">
        <f t="shared" si="38"/>
        <v>450.62609125194581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44.446855322876914</v>
      </c>
      <c r="BQ62" s="23">
        <f>EXP(-LN(2)/25)*BQ61+(1-EXP(-LN(2)/25))/(LN(2)/25)*Calculateur!BL62*Calculateur!BN62*VLOOKUP('Données projet'!$B$11,Paramètres!$A$1:$I$89,3,0)*0.475*44/12</f>
        <v>8.7257385442181761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53.172593867095088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68.511436968039234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0.55000000000000004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2.0166666666666671</v>
      </c>
      <c r="H63" s="70">
        <f t="shared" si="1"/>
        <v>243.35666666666668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71.21549284533188</v>
      </c>
      <c r="T63" s="62">
        <f t="shared" si="34"/>
        <v>323.23997889461327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30.299124775838258</v>
      </c>
      <c r="AA63" s="23">
        <f>EXP(-LN(2)/25)*AA62+(1-EXP(-LN(2)/25))/(LN(2)/25)*Calculateur!V63*Calculateur!X63*VLOOKUP('Données projet'!$B$9,Paramètres!$A$1:$I$89,3,0)*0.475*44/12</f>
        <v>5.901343536810816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36.200468312649072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76.025427276252003</v>
      </c>
      <c r="AO63" s="62">
        <f t="shared" si="36"/>
        <v>344.84838707994049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32.543607144087787</v>
      </c>
      <c r="AV63" s="23">
        <f>EXP(-LN(2)/25)*AV62+(1-EXP(-LN(2)/25))/(LN(2)/25)*Calculateur!AQ63*Calculateur!AS63*VLOOKUP('Données projet'!$B$10,Paramètres!$A$1:$I$89,3,0)*0.475*44/12</f>
        <v>6.3385001086705302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38.882107252758317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93.476558052634857</v>
      </c>
      <c r="BJ63" s="62">
        <f t="shared" si="38"/>
        <v>450.62609125194581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43.575279599900163</v>
      </c>
      <c r="BQ63" s="23">
        <f>EXP(-LN(2)/25)*BQ62+(1-EXP(-LN(2)/25))/(LN(2)/25)*Calculateur!BL63*Calculateur!BN63*VLOOKUP('Données projet'!$B$11,Paramètres!$A$1:$I$89,3,0)*0.475*44/12</f>
        <v>8.4871327648598829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52.06241236476005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68.537260208715381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0.55000000000000004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2.0166666666666671</v>
      </c>
      <c r="H64" s="70">
        <f t="shared" si="1"/>
        <v>243.35666666666668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71.21549284533188</v>
      </c>
      <c r="T64" s="62">
        <f t="shared" si="34"/>
        <v>323.23997889461327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29.704977419625372</v>
      </c>
      <c r="AA64" s="23">
        <f>EXP(-LN(2)/25)*AA63+(1-EXP(-LN(2)/25))/(LN(2)/25)*Calculateur!V64*Calculateur!X64*VLOOKUP('Données projet'!$B$9,Paramètres!$A$1:$I$89,3,0)*0.475*44/12</f>
        <v>5.7399709874585554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35.444948407083928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76.025427276252003</v>
      </c>
      <c r="AO64" s="62">
        <f t="shared" si="36"/>
        <v>344.84838707994049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31.905446857632594</v>
      </c>
      <c r="AV64" s="23">
        <f>EXP(-LN(2)/25)*AV63+(1-EXP(-LN(2)/25))/(LN(2)/25)*Calculateur!AQ64*Calculateur!AS64*VLOOKUP('Données projet'!$B$10,Paramètres!$A$1:$I$89,3,0)*0.475*44/12</f>
        <v>6.1651734898717008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38.070620347504295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93.476558052634857</v>
      </c>
      <c r="BJ64" s="62">
        <f t="shared" si="38"/>
        <v>450.62609125194581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42.720794945242289</v>
      </c>
      <c r="BQ64" s="23">
        <f>EXP(-LN(2)/25)*BQ63+(1-EXP(-LN(2)/25))/(LN(2)/25)*Calculateur!BL64*Calculateur!BN64*VLOOKUP('Données projet'!$B$11,Paramètres!$A$1:$I$89,3,0)*0.475*44/12</f>
        <v>8.255051673085875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50.975846618328163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68.562635473897899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0.55000000000000004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2.0166666666666671</v>
      </c>
      <c r="H65" s="70">
        <f t="shared" si="1"/>
        <v>243.35666666666668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71.21549284533188</v>
      </c>
      <c r="T65" s="62">
        <f t="shared" si="34"/>
        <v>323.23997889461327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29.122480930673717</v>
      </c>
      <c r="AA65" s="23">
        <f>EXP(-LN(2)/25)*AA64+(1-EXP(-LN(2)/25))/(LN(2)/25)*Calculateur!V65*Calculateur!X65*VLOOKUP('Données projet'!$B$9,Paramètres!$A$1:$I$89,3,0)*0.475*44/12</f>
        <v>5.5830111789545462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34.705492109628267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76.025427276252003</v>
      </c>
      <c r="AO65" s="62">
        <f t="shared" si="36"/>
        <v>344.84838707994049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31.279800505155446</v>
      </c>
      <c r="AV65" s="23">
        <f>EXP(-LN(2)/25)*AV64+(1-EXP(-LN(2)/25))/(LN(2)/25)*Calculateur!AQ65*Calculateur!AS65*VLOOKUP('Données projet'!$B$10,Paramètres!$A$1:$I$89,3,0)*0.475*44/12</f>
        <v>5.9965864965787761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37.276387001734221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93.476558052634857</v>
      </c>
      <c r="BJ65" s="62">
        <f t="shared" si="38"/>
        <v>450.62609125194581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41.883066213478081</v>
      </c>
      <c r="BQ65" s="23">
        <f>EXP(-LN(2)/25)*BQ64+(1-EXP(-LN(2)/25))/(LN(2)/25)*Calculateur!BL65*Calculateur!BN65*VLOOKUP('Données projet'!$B$11,Paramètres!$A$1:$I$89,3,0)*0.475*44/12</f>
        <v>8.0293168509710409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49.912383064449124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68.587570534960108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0.55000000000000004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2.0166666666666671</v>
      </c>
      <c r="H66" s="70">
        <f t="shared" si="1"/>
        <v>243.35666666666668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71.21549284533188</v>
      </c>
      <c r="T66" s="62">
        <f t="shared" si="34"/>
        <v>323.23997889461327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28.551406842582626</v>
      </c>
      <c r="AA66" s="23">
        <f>EXP(-LN(2)/25)*AA65+(1-EXP(-LN(2)/25))/(LN(2)/25)*Calculateur!V66*Calculateur!X66*VLOOKUP('Données projet'!$B$9,Paramètres!$A$1:$I$89,3,0)*0.475*44/12</f>
        <v>5.4303434446682362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33.981750287250861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76.025427276252003</v>
      </c>
      <c r="AO66" s="62">
        <f t="shared" si="36"/>
        <v>344.84838707994049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30.666422696043782</v>
      </c>
      <c r="AV66" s="23">
        <f>EXP(-LN(2)/25)*AV65+(1-EXP(-LN(2)/25))/(LN(2)/25)*Calculateur!AQ66*Calculateur!AS66*VLOOKUP('Données projet'!$B$10,Paramètres!$A$1:$I$89,3,0)*0.475*44/12</f>
        <v>5.8326095234830513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36.499032219526832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93.476558052634857</v>
      </c>
      <c r="BJ66" s="62">
        <f t="shared" si="38"/>
        <v>450.62609125194581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41.061764831179694</v>
      </c>
      <c r="BQ66" s="23">
        <f>EXP(-LN(2)/25)*BQ65+(1-EXP(-LN(2)/25))/(LN(2)/25)*Calculateur!BL66*Calculateur!BN66*VLOOKUP('Données projet'!$B$11,Paramètres!$A$1:$I$89,3,0)*0.475*44/12</f>
        <v>7.8097547594378156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48.87151959061751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68.612073028459321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0.55000000000000004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2.0166666666666671</v>
      </c>
      <c r="H67" s="70">
        <f t="shared" si="1"/>
        <v>243.35666666666668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71.21549284533188</v>
      </c>
      <c r="T67" s="62">
        <f t="shared" si="34"/>
        <v>323.23997889461327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27.9915311690382</v>
      </c>
      <c r="AA67" s="23">
        <f>EXP(-LN(2)/25)*AA66+(1-EXP(-LN(2)/25))/(LN(2)/25)*Calculateur!V67*Calculateur!X67*VLOOKUP('Données projet'!$B$9,Paramètres!$A$1:$I$89,3,0)*0.475*44/12</f>
        <v>5.2818504176044323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33.273381586642635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76.025427276252003</v>
      </c>
      <c r="AO67" s="62">
        <f t="shared" si="36"/>
        <v>344.84838707994049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30.065072851645276</v>
      </c>
      <c r="AV67" s="23">
        <f>EXP(-LN(2)/25)*AV66+(1-EXP(-LN(2)/25))/(LN(2)/25)*Calculateur!AQ67*Calculateur!AS67*VLOOKUP('Données projet'!$B$10,Paramètres!$A$1:$I$89,3,0)*0.475*44/12</f>
        <v>5.6731165093398026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35.738189360985075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93.476558052634857</v>
      </c>
      <c r="BJ67" s="62">
        <f t="shared" si="38"/>
        <v>450.62609125194581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40.256568668043798</v>
      </c>
      <c r="BQ67" s="23">
        <f>EXP(-LN(2)/25)*BQ66+(1-EXP(-LN(2)/25))/(LN(2)/25)*Calculateur!BL67*Calculateur!BN67*VLOOKUP('Données projet'!$B$11,Paramètres!$A$1:$I$89,3,0)*0.475*44/12</f>
        <v>7.5961966048438354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47.85276527288763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68.636150458475697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0.55000000000000004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2.0166666666666671</v>
      </c>
      <c r="H68" s="70">
        <f t="shared" ref="H68:H131" si="56">(B68+E68+F68)*44/12+(C68+D68)*0.475*44/12</f>
        <v>243.35666666666668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71.21549284533188</v>
      </c>
      <c r="T68" s="62">
        <f t="shared" si="34"/>
        <v>323.23997889461327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27.442634315961541</v>
      </c>
      <c r="AA68" s="23">
        <f>EXP(-LN(2)/25)*AA67+(1-EXP(-LN(2)/25))/(LN(2)/25)*Calculateur!V68*Calculateur!X68*VLOOKUP('Données projet'!$B$9,Paramètres!$A$1:$I$89,3,0)*0.475*44/12</f>
        <v>5.1374179401745979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32.580052256136142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76.025427276252003</v>
      </c>
      <c r="AO68" s="62">
        <f t="shared" si="36"/>
        <v>344.84838707994049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29.475515110908237</v>
      </c>
      <c r="AV68" s="23">
        <f>EXP(-LN(2)/25)*AV67+(1-EXP(-LN(2)/25))/(LN(2)/25)*Calculateur!AQ68*Calculateur!AS68*VLOOKUP('Données projet'!$B$10,Paramètres!$A$1:$I$89,3,0)*0.475*44/12</f>
        <v>5.5179848400556741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34.993499950963908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93.476558052634857</v>
      </c>
      <c r="BJ68" s="62">
        <f t="shared" si="38"/>
        <v>450.62609125194581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39.467161910545833</v>
      </c>
      <c r="BQ68" s="23">
        <f>EXP(-LN(2)/25)*BQ67+(1-EXP(-LN(2)/25))/(LN(2)/25)*Calculateur!BL68*Calculateur!BN68*VLOOKUP('Données projet'!$B$11,Paramètres!$A$1:$I$89,3,0)*0.475*44/12</f>
        <v>7.3884782092177623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46.855640119763592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68.659810198910364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0.55000000000000004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2.0166666666666671</v>
      </c>
      <c r="H69" s="70">
        <f t="shared" si="56"/>
        <v>243.35666666666668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71.21549284533188</v>
      </c>
      <c r="T69" s="62">
        <f t="shared" ref="T69:T132" si="88">$T$3</f>
        <v>323.23997889461327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26.904500995379692</v>
      </c>
      <c r="AA69" s="23">
        <f>EXP(-LN(2)/25)*AA68+(1-EXP(-LN(2)/25))/(LN(2)/25)*Calculateur!V69*Calculateur!X69*VLOOKUP('Données projet'!$B$9,Paramètres!$A$1:$I$89,3,0)*0.475*44/12</f>
        <v>4.9969349764354556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31.901435971815147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76.025427276252003</v>
      </c>
      <c r="AO69" s="62">
        <f t="shared" ref="AO69:AO132" si="90">$AO$3</f>
        <v>344.84838707994049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28.897518237872337</v>
      </c>
      <c r="AV69" s="23">
        <f>EXP(-LN(2)/25)*AV68+(1-EXP(-LN(2)/25))/(LN(2)/25)*Calculateur!AQ69*Calculateur!AS69*VLOOKUP('Données projet'!$B$10,Paramètres!$A$1:$I$89,3,0)*0.475*44/12</f>
        <v>5.3670952544261405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34.26461349229848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93.476558052634857</v>
      </c>
      <c r="BJ69" s="62">
        <f t="shared" ref="BJ69:BJ132" si="92">$BJ$3</f>
        <v>450.62609125194581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38.693234938071825</v>
      </c>
      <c r="BQ69" s="23">
        <f>EXP(-LN(2)/25)*BQ68+(1-EXP(-LN(2)/25))/(LN(2)/25)*Calculateur!BL69*Calculateur!BN69*VLOOKUP('Données projet'!$B$11,Paramètres!$A$1:$I$89,3,0)*0.475*44/12</f>
        <v>7.1864398840435202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45.879674822115348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68.683059495743734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0.55000000000000004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2.0166666666666671</v>
      </c>
      <c r="H70" s="70">
        <f t="shared" si="56"/>
        <v>243.35666666666668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71.21549284533188</v>
      </c>
      <c r="T70" s="62">
        <f t="shared" si="88"/>
        <v>323.23997889461327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26.37692014098554</v>
      </c>
      <c r="AA70" s="23">
        <f>EXP(-LN(2)/25)*AA69+(1-EXP(-LN(2)/25))/(LN(2)/25)*Calculateur!V70*Calculateur!X70*VLOOKUP('Données projet'!$B$9,Paramètres!$A$1:$I$89,3,0)*0.475*44/12</f>
        <v>4.8602935267274381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31.237213667712979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76.025427276252003</v>
      </c>
      <c r="AO70" s="62">
        <f t="shared" si="90"/>
        <v>344.84838707994049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28.330855530973388</v>
      </c>
      <c r="AV70" s="23">
        <f>EXP(-LN(2)/25)*AV69+(1-EXP(-LN(2)/25))/(LN(2)/25)*Calculateur!AQ70*Calculateur!AS70*VLOOKUP('Données projet'!$B$10,Paramètres!$A$1:$I$89,3,0)*0.475*44/12</f>
        <v>5.2203317524505852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33.551187283423971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93.476558052634857</v>
      </c>
      <c r="BJ70" s="62">
        <f t="shared" si="92"/>
        <v>450.62609125194581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37.934484201479187</v>
      </c>
      <c r="BQ70" s="23">
        <f>EXP(-LN(2)/25)*BQ69+(1-EXP(-LN(2)/25))/(LN(2)/25)*Calculateur!BL70*Calculateur!BN70*VLOOKUP('Données projet'!$B$11,Paramètres!$A$1:$I$89,3,0)*0.475*44/12</f>
        <v>6.9899263074959013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44.924410508975086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68.705905469254688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0.55000000000000004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2.0166666666666671</v>
      </c>
      <c r="H71" s="70">
        <f t="shared" si="56"/>
        <v>243.35666666666668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71.21549284533188</v>
      </c>
      <c r="T71" s="62">
        <f t="shared" si="88"/>
        <v>323.23997889461327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25.859684825353508</v>
      </c>
      <c r="AA71" s="23">
        <f>EXP(-LN(2)/25)*AA70+(1-EXP(-LN(2)/25))/(LN(2)/25)*Calculateur!V71*Calculateur!X71*VLOOKUP('Données projet'!$B$9,Paramètres!$A$1:$I$89,3,0)*0.475*44/12</f>
        <v>4.727388544647348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30.587073370000855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76.025427276252003</v>
      </c>
      <c r="AO71" s="62">
        <f t="shared" si="90"/>
        <v>344.84838707994049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27.775304734126603</v>
      </c>
      <c r="AV71" s="23">
        <f>EXP(-LN(2)/25)*AV70+(1-EXP(-LN(2)/25))/(LN(2)/25)*Calculateur!AQ71*Calculateur!AS71*VLOOKUP('Données projet'!$B$10,Paramètres!$A$1:$I$89,3,0)*0.475*44/12</f>
        <v>5.077581506154508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32.852886240281109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93.476558052634857</v>
      </c>
      <c r="BJ71" s="62">
        <f t="shared" si="92"/>
        <v>450.62609125194581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37.190612104038877</v>
      </c>
      <c r="BQ71" s="23">
        <f>EXP(-LN(2)/25)*BQ70+(1-EXP(-LN(2)/25))/(LN(2)/25)*Calculateur!BL71*Calculateur!BN71*VLOOKUP('Données projet'!$B$11,Paramètres!$A$1:$I$89,3,0)*0.475*44/12</f>
        <v>6.7987864050331774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43.989398509072053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68.728355116201186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0.55000000000000004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2.0166666666666671</v>
      </c>
      <c r="H72" s="70">
        <f t="shared" si="56"/>
        <v>243.35666666666668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71.21549284533188</v>
      </c>
      <c r="T72" s="62">
        <f t="shared" si="88"/>
        <v>323.23997889461327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25.352592178778629</v>
      </c>
      <c r="AA72" s="23">
        <f>EXP(-LN(2)/25)*AA71+(1-EXP(-LN(2)/25))/(LN(2)/25)*Calculateur!V72*Calculateur!X72*VLOOKUP('Données projet'!$B$9,Paramètres!$A$1:$I$89,3,0)*0.475*44/12</f>
        <v>4.5981178562914069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29.950710035070035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76.025427276252003</v>
      </c>
      <c r="AO72" s="62">
        <f t="shared" si="90"/>
        <v>344.84838707994049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27.230647949553457</v>
      </c>
      <c r="AV72" s="23">
        <f>EXP(-LN(2)/25)*AV71+(1-EXP(-LN(2)/25))/(LN(2)/25)*Calculateur!AQ72*Calculateur!AS72*VLOOKUP('Données projet'!$B$10,Paramètres!$A$1:$I$89,3,0)*0.475*44/12</f>
        <v>4.9387347728503066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32.169382722403768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93.476558052634857</v>
      </c>
      <c r="BJ72" s="62">
        <f t="shared" si="92"/>
        <v>450.62609125194581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36.461326884712193</v>
      </c>
      <c r="BQ72" s="23">
        <f>EXP(-LN(2)/25)*BQ71+(1-EXP(-LN(2)/25))/(LN(2)/25)*Calculateur!BL72*Calculateur!BN72*VLOOKUP('Données projet'!$B$11,Paramètres!$A$1:$I$89,3,0)*0.475*44/12</f>
        <v>6.6128732332549074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43.074200117967102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68.750415311963039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0.55000000000000004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2.0166666666666671</v>
      </c>
      <c r="H73" s="70">
        <f t="shared" si="56"/>
        <v>243.35666666666668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71.21549284533188</v>
      </c>
      <c r="T73" s="62">
        <f t="shared" si="88"/>
        <v>323.23997889461327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24.855443309707109</v>
      </c>
      <c r="AA73" s="23">
        <f>EXP(-LN(2)/25)*AA72+(1-EXP(-LN(2)/25))/(LN(2)/25)*Calculateur!V73*Calculateur!X73*VLOOKUP('Données projet'!$B$9,Paramètres!$A$1:$I$89,3,0)*0.475*44/12</f>
        <v>4.4723820817066091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29.327825391413718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76.025427276252003</v>
      </c>
      <c r="AO73" s="62">
        <f t="shared" si="90"/>
        <v>344.84838707994049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26.696671552317955</v>
      </c>
      <c r="AV73" s="23">
        <f>EXP(-LN(2)/25)*AV72+(1-EXP(-LN(2)/25))/(LN(2)/25)*Calculateur!AQ73*Calculateur!AS73*VLOOKUP('Données projet'!$B$10,Paramètres!$A$1:$I$89,3,0)*0.475*44/12</f>
        <v>4.8036848107699406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31.500356363087896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93.476558052634857</v>
      </c>
      <c r="BJ73" s="62">
        <f t="shared" si="92"/>
        <v>450.62609125194581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35.746342503716448</v>
      </c>
      <c r="BQ73" s="23">
        <f>EXP(-LN(2)/25)*BQ72+(1-EXP(-LN(2)/25))/(LN(2)/25)*Calculateur!BL73*Calculateur!BN73*VLOOKUP('Données projet'!$B$11,Paramètres!$A$1:$I$89,3,0)*0.475*44/12</f>
        <v>6.4320438669356621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42.178386370652113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68.772092812647642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0.55000000000000004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2.0166666666666671</v>
      </c>
      <c r="H74" s="70">
        <f t="shared" si="56"/>
        <v>243.35666666666668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71.21549284533188</v>
      </c>
      <c r="T74" s="62">
        <f t="shared" si="88"/>
        <v>323.23997889461327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24.368043226727213</v>
      </c>
      <c r="AA74" s="23">
        <f>EXP(-LN(2)/25)*AA73+(1-EXP(-LN(2)/25))/(LN(2)/25)*Calculateur!V74*Calculateur!X74*VLOOKUP('Données projet'!$B$9,Paramètres!$A$1:$I$89,3,0)*0.475*44/12</f>
        <v>4.3500845584899901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28.718127785217202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76.025427276252003</v>
      </c>
      <c r="AO74" s="62">
        <f t="shared" si="90"/>
        <v>344.84838707994049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26.173166106538797</v>
      </c>
      <c r="AV74" s="23">
        <f>EXP(-LN(2)/25)*AV73+(1-EXP(-LN(2)/25))/(LN(2)/25)*Calculateur!AQ74*Calculateur!AS74*VLOOKUP('Données projet'!$B$10,Paramètres!$A$1:$I$89,3,0)*0.475*44/12</f>
        <v>4.6723277970046313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30.845493903543428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93.476558052634857</v>
      </c>
      <c r="BJ74" s="62">
        <f t="shared" si="92"/>
        <v>450.62609125194581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35.045378530334617</v>
      </c>
      <c r="BQ74" s="23">
        <f>EXP(-LN(2)/25)*BQ73+(1-EXP(-LN(2)/25))/(LN(2)/25)*Calculateur!BL74*Calculateur!BN74*VLOOKUP('Données projet'!$B$11,Paramètres!$A$1:$I$89,3,0)*0.475*44/12</f>
        <v>6.2561592891478197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41.301537819482434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68.793394257158994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0.55000000000000004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2.0166666666666671</v>
      </c>
      <c r="H75" s="70">
        <f t="shared" si="56"/>
        <v>243.35666666666668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71.21549284533188</v>
      </c>
      <c r="T75" s="62">
        <f t="shared" si="88"/>
        <v>323.23997889461327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23.890200762089858</v>
      </c>
      <c r="AA75" s="23">
        <f>EXP(-LN(2)/25)*AA74+(1-EXP(-LN(2)/25))/(LN(2)/25)*Calculateur!V75*Calculateur!X75*VLOOKUP('Données projet'!$B$9,Paramètres!$A$1:$I$89,3,0)*0.475*44/12</f>
        <v>4.2311312674770765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28.121332029566936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76.025427276252003</v>
      </c>
      <c r="AO75" s="62">
        <f t="shared" si="90"/>
        <v>344.84838707994049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25.659926283244577</v>
      </c>
      <c r="AV75" s="23">
        <f>EXP(-LN(2)/25)*AV74+(1-EXP(-LN(2)/25))/(LN(2)/25)*Calculateur!AQ75*Calculateur!AS75*VLOOKUP('Données projet'!$B$10,Paramètres!$A$1:$I$89,3,0)*0.475*44/12</f>
        <v>4.5445627476884995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30.204489030933075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93.476558052634857</v>
      </c>
      <c r="BJ75" s="62">
        <f t="shared" si="92"/>
        <v>450.62609125194581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34.358160032924999</v>
      </c>
      <c r="BQ75" s="23">
        <f>EXP(-LN(2)/25)*BQ74+(1-EXP(-LN(2)/25))/(LN(2)/25)*Calculateur!BL75*Calculateur!BN75*VLOOKUP('Données projet'!$B$11,Paramètres!$A$1:$I$89,3,0)*0.475*44/12</f>
        <v>6.0850842843889543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40.443244317313955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68.814326169230966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0.55000000000000004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2.0166666666666671</v>
      </c>
      <c r="H76" s="70">
        <f t="shared" si="56"/>
        <v>243.35666666666668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71.21549284533188</v>
      </c>
      <c r="T76" s="62">
        <f t="shared" si="88"/>
        <v>323.23997889461327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23.421728496728917</v>
      </c>
      <c r="AA76" s="23">
        <f>EXP(-LN(2)/25)*AA75+(1-EXP(-LN(2)/25))/(LN(2)/25)*Calculateur!V76*Calculateur!X76*VLOOKUP('Données projet'!$B$9,Paramètres!$A$1:$I$89,3,0)*0.475*44/12</f>
        <v>4.1154307604623925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27.537159257191309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76.025427276252003</v>
      </c>
      <c r="AO76" s="62">
        <f t="shared" si="90"/>
        <v>344.84838707994049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25.156750779839776</v>
      </c>
      <c r="AV76" s="23">
        <f>EXP(-LN(2)/25)*AV75+(1-EXP(-LN(2)/25))/(LN(2)/25)*Calculateur!AQ76*Calculateur!AS76*VLOOKUP('Données projet'!$B$10,Paramètres!$A$1:$I$89,3,0)*0.475*44/12</f>
        <v>4.4202914403647897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29.577042220204564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93.476558052634857</v>
      </c>
      <c r="BJ76" s="62">
        <f t="shared" si="92"/>
        <v>450.62609125194581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33.684417471087684</v>
      </c>
      <c r="BQ76" s="23">
        <f>EXP(-LN(2)/25)*BQ75+(1-EXP(-LN(2)/25))/(LN(2)/25)*Calculateur!BL76*Calculateur!BN76*VLOOKUP('Données projet'!$B$11,Paramètres!$A$1:$I$89,3,0)*0.475*44/12</f>
        <v>5.9186873346316631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39.603104805719347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68.834894959425242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0.55000000000000004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2.0166666666666671</v>
      </c>
      <c r="H77" s="70">
        <f t="shared" si="56"/>
        <v>243.35666666666668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71.21549284533188</v>
      </c>
      <c r="T77" s="62">
        <f t="shared" si="88"/>
        <v>323.23997889461327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22.962442686751835</v>
      </c>
      <c r="AA77" s="23">
        <f>EXP(-LN(2)/25)*AA76+(1-EXP(-LN(2)/25))/(LN(2)/25)*Calculateur!V77*Calculateur!X77*VLOOKUP('Données projet'!$B$9,Paramètres!$A$1:$I$89,3,0)*0.475*44/12</f>
        <v>4.0028940898964507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26.965336776648286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76.025427276252003</v>
      </c>
      <c r="AO77" s="62">
        <f t="shared" si="90"/>
        <v>344.84838707994049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24.663442241149991</v>
      </c>
      <c r="AV77" s="23">
        <f>EXP(-LN(2)/25)*AV76+(1-EXP(-LN(2)/25))/(LN(2)/25)*Calculateur!AQ77*Calculateur!AS77*VLOOKUP('Données projet'!$B$10,Paramètres!$A$1:$I$89,3,0)*0.475*44/12</f>
        <v>4.2994183384749904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28.96286057962498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93.476558052634857</v>
      </c>
      <c r="BJ77" s="62">
        <f t="shared" si="92"/>
        <v>450.62609125194581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33.023886589945619</v>
      </c>
      <c r="BQ77" s="23">
        <f>EXP(-LN(2)/25)*BQ76+(1-EXP(-LN(2)/25))/(LN(2)/25)*Calculateur!BL77*Calculateur!BN77*VLOOKUP('Données projet'!$B$11,Paramètres!$A$1:$I$89,3,0)*0.475*44/12</f>
        <v>5.7568405182159204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38.780727108161543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68.855106927094567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0.55000000000000004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2.0166666666666671</v>
      </c>
      <c r="H78" s="70">
        <f t="shared" si="56"/>
        <v>243.35666666666668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71.21549284533188</v>
      </c>
      <c r="T78" s="62">
        <f t="shared" si="88"/>
        <v>323.23997889461327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22.512163191371723</v>
      </c>
      <c r="AA78" s="23">
        <f>EXP(-LN(2)/25)*AA77+(1-EXP(-LN(2)/25))/(LN(2)/25)*Calculateur!V78*Calculateur!X78*VLOOKUP('Données projet'!$B$9,Paramètres!$A$1:$I$89,3,0)*0.475*44/12</f>
        <v>3.8934347405051808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26.405597931876905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76.025427276252003</v>
      </c>
      <c r="AO78" s="62">
        <f t="shared" si="90"/>
        <v>344.84838707994049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24.179807182015413</v>
      </c>
      <c r="AV78" s="23">
        <f>EXP(-LN(2)/25)*AV77+(1-EXP(-LN(2)/25))/(LN(2)/25)*Calculateur!AQ78*Calculateur!AS78*VLOOKUP('Données projet'!$B$10,Paramètres!$A$1:$I$89,3,0)*0.475*44/12</f>
        <v>4.1818505179128076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28.36165769992822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93.476558052634857</v>
      </c>
      <c r="BJ78" s="62">
        <f t="shared" si="92"/>
        <v>450.62609125194581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32.376308316498687</v>
      </c>
      <c r="BQ78" s="23">
        <f>EXP(-LN(2)/25)*BQ77+(1-EXP(-LN(2)/25))/(LN(2)/25)*Calculateur!BL78*Calculateur!BN78*VLOOKUP('Données projet'!$B$11,Paramètres!$A$1:$I$89,3,0)*0.475*44/12</f>
        <v>5.5994194115062204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37.975727728004905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68.874968262312009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0.55000000000000004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2.0166666666666671</v>
      </c>
      <c r="H79" s="70">
        <f t="shared" si="56"/>
        <v>243.35666666666668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71.21549284533188</v>
      </c>
      <c r="T79" s="62">
        <f t="shared" si="88"/>
        <v>323.23997889461327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22.07071340225264</v>
      </c>
      <c r="AA79" s="23">
        <f>EXP(-LN(2)/25)*AA78+(1-EXP(-LN(2)/25))/(LN(2)/25)*Calculateur!V79*Calculateur!X79*VLOOKUP('Données projet'!$B$9,Paramètres!$A$1:$I$89,3,0)*0.475*44/12</f>
        <v>3.786968562779232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25.857681965031873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76.025427276252003</v>
      </c>
      <c r="AO79" s="62">
        <f t="shared" si="90"/>
        <v>344.84838707994049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23.705655911402204</v>
      </c>
      <c r="AV79" s="23">
        <f>EXP(-LN(2)/25)*AV78+(1-EXP(-LN(2)/25))/(LN(2)/25)*Calculateur!AQ79*Calculateur!AS79*VLOOKUP('Données projet'!$B$10,Paramètres!$A$1:$I$89,3,0)*0.475*44/12</f>
        <v>4.0674975955865209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27.773153506988724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93.476558052634857</v>
      </c>
      <c r="BJ79" s="62">
        <f t="shared" si="92"/>
        <v>450.62609125194581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31.741428658010307</v>
      </c>
      <c r="BQ79" s="23">
        <f>EXP(-LN(2)/25)*BQ78+(1-EXP(-LN(2)/25))/(LN(2)/25)*Calculateur!BL79*Calculateur!BN79*VLOOKUP('Données projet'!$B$11,Paramètres!$A$1:$I$89,3,0)*0.475*44/12</f>
        <v>5.4463029932379134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37.187731651248221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68.894485047766736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0.55000000000000004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2.0166666666666671</v>
      </c>
      <c r="H80" s="70">
        <f t="shared" si="56"/>
        <v>243.35666666666668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71.21549284533188</v>
      </c>
      <c r="T80" s="62">
        <f t="shared" si="88"/>
        <v>323.23997889461327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21.637920174240399</v>
      </c>
      <c r="AA80" s="23">
        <f>EXP(-LN(2)/25)*AA79+(1-EXP(-LN(2)/25))/(LN(2)/25)*Calculateur!V80*Calculateur!X80*VLOOKUP('Données projet'!$B$9,Paramètres!$A$1:$I$89,3,0)*0.475*44/12</f>
        <v>3.6834137082820124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25.32133388252241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76.025427276252003</v>
      </c>
      <c r="AO80" s="62">
        <f t="shared" si="90"/>
        <v>344.84838707994049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23.240802458002001</v>
      </c>
      <c r="AV80" s="23">
        <f>EXP(-LN(2)/25)*AV79+(1-EXP(-LN(2)/25))/(LN(2)/25)*Calculateur!AQ80*Calculateur!AS80*VLOOKUP('Données projet'!$B$10,Paramètres!$A$1:$I$89,3,0)*0.475*44/12</f>
        <v>3.9562716599348051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27.197074117936808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93.476558052634857</v>
      </c>
      <c r="BJ80" s="62">
        <f t="shared" si="92"/>
        <v>450.62609125194581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31.118998602386529</v>
      </c>
      <c r="BQ80" s="23">
        <f>EXP(-LN(2)/25)*BQ79+(1-EXP(-LN(2)/25))/(LN(2)/25)*Calculateur!BL80*Calculateur!BN80*VLOOKUP('Données projet'!$B$11,Paramètres!$A$1:$I$89,3,0)*0.475*44/12</f>
        <v>5.297373551479196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36.416372153865723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68.913663260626819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0.55000000000000004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2.0166666666666671</v>
      </c>
      <c r="H81" s="70">
        <f t="shared" si="56"/>
        <v>243.35666666666668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71.21549284533188</v>
      </c>
      <c r="T81" s="62">
        <f t="shared" si="88"/>
        <v>323.23997889461327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21.213613757451675</v>
      </c>
      <c r="AA81" s="23">
        <f>EXP(-LN(2)/25)*AA80+(1-EXP(-LN(2)/25))/(LN(2)/25)*Calculateur!V81*Calculateur!X81*VLOOKUP('Données projet'!$B$9,Paramètres!$A$1:$I$89,3,0)*0.475*44/12</f>
        <v>3.5826905667267326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24.796304324178408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76.025427276252003</v>
      </c>
      <c r="AO81" s="62">
        <f t="shared" si="90"/>
        <v>344.84838707994049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22.785064497290367</v>
      </c>
      <c r="AV81" s="23">
        <f>EXP(-LN(2)/25)*AV80+(1-EXP(-LN(2)/25))/(LN(2)/25)*Calculateur!AQ81*Calculateur!AS81*VLOOKUP('Données projet'!$B$10,Paramètres!$A$1:$I$89,3,0)*0.475*44/12</f>
        <v>3.8480872033426037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26.633151700632972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93.476558052634857</v>
      </c>
      <c r="BJ81" s="62">
        <f t="shared" si="92"/>
        <v>450.62609125194581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30.508774020508689</v>
      </c>
      <c r="BQ81" s="23">
        <f>EXP(-LN(2)/25)*BQ80+(1-EXP(-LN(2)/25))/(LN(2)/25)*Calculateur!BL81*Calculateur!BN81*VLOOKUP('Données projet'!$B$11,Paramètres!$A$1:$I$89,3,0)*0.475*44/12</f>
        <v>5.1525165931372294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35.661290613645917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68.932508774369836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0.55000000000000004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2.0166666666666671</v>
      </c>
      <c r="H82" s="70">
        <f t="shared" si="56"/>
        <v>243.35666666666668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71.21549284533188</v>
      </c>
      <c r="T82" s="62">
        <f t="shared" si="88"/>
        <v>323.23997889461327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20.797627730694817</v>
      </c>
      <c r="AA82" s="23">
        <f>EXP(-LN(2)/25)*AA81+(1-EXP(-LN(2)/25))/(LN(2)/25)*Calculateur!V82*Calculateur!X82*VLOOKUP('Données projet'!$B$9,Paramètres!$A$1:$I$89,3,0)*0.475*44/12</f>
        <v>3.4847217047740817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24.282349435468898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76.025427276252003</v>
      </c>
      <c r="AO82" s="62">
        <f t="shared" si="90"/>
        <v>344.84838707994049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22.338263280015582</v>
      </c>
      <c r="AV82" s="23">
        <f>EXP(-LN(2)/25)*AV81+(1-EXP(-LN(2)/25))/(LN(2)/25)*Calculateur!AQ82*Calculateur!AS82*VLOOKUP('Données projet'!$B$10,Paramètres!$A$1:$I$89,3,0)*0.475*44/12</f>
        <v>3.742861056405089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26.081124336420672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93.476558052634857</v>
      </c>
      <c r="BJ82" s="62">
        <f t="shared" si="92"/>
        <v>450.62609125194581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29.910515570481227</v>
      </c>
      <c r="BQ82" s="23">
        <f>EXP(-LN(2)/25)*BQ81+(1-EXP(-LN(2)/25))/(LN(2)/25)*Calculateur!BL82*Calculateur!BN82*VLOOKUP('Données projet'!$B$11,Paramètres!$A$1:$I$89,3,0)*0.475*44/12</f>
        <v>5.0116207559388206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34.922136326420045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68.951027360581676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0.55000000000000004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2.0166666666666671</v>
      </c>
      <c r="H83" s="70">
        <f t="shared" si="56"/>
        <v>243.35666666666668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71.21549284533188</v>
      </c>
      <c r="T83" s="62">
        <f t="shared" si="88"/>
        <v>323.23997889461327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20.38979893619624</v>
      </c>
      <c r="AA83" s="23">
        <f>EXP(-LN(2)/25)*AA82+(1-EXP(-LN(2)/25))/(LN(2)/25)*Calculateur!V83*Calculateur!X83*VLOOKUP('Données projet'!$B$9,Paramètres!$A$1:$I$89,3,0)*0.475*44/12</f>
        <v>3.3894318065034845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23.779230742699724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76.025427276252003</v>
      </c>
      <c r="AO83" s="62">
        <f t="shared" si="90"/>
        <v>344.84838707994049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21.900223562089721</v>
      </c>
      <c r="AV83" s="23">
        <f>EXP(-LN(2)/25)*AV82+(1-EXP(-LN(2)/25))/(LN(2)/25)*Calculateur!AQ83*Calculateur!AS83*VLOOKUP('Données projet'!$B$10,Paramètres!$A$1:$I$89,3,0)*0.475*44/12</f>
        <v>3.6405123239891832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25.540735886078906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93.476558052634857</v>
      </c>
      <c r="BJ83" s="62">
        <f t="shared" si="92"/>
        <v>450.62609125194581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29.323988603757179</v>
      </c>
      <c r="BQ83" s="23">
        <f>EXP(-LN(2)/25)*BQ82+(1-EXP(-LN(2)/25))/(LN(2)/25)*Calculateur!BL83*Calculateur!BN83*VLOOKUP('Données projet'!$B$11,Paramètres!$A$1:$I$89,3,0)*0.475*44/12</f>
        <v>4.8745777228179925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34.198566326575175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68.96922469072409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0.55000000000000004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2.0166666666666671</v>
      </c>
      <c r="H84" s="70">
        <f t="shared" si="56"/>
        <v>243.35666666666668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71.21549284533188</v>
      </c>
      <c r="T84" s="62">
        <f t="shared" si="88"/>
        <v>323.23997889461327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19.989967415606774</v>
      </c>
      <c r="AA84" s="23">
        <f>EXP(-LN(2)/25)*AA83+(1-EXP(-LN(2)/25))/(LN(2)/25)*Calculateur!V84*Calculateur!X84*VLOOKUP('Données projet'!$B$9,Paramètres!$A$1:$I$89,3,0)*0.475*44/12</f>
        <v>3.2967476155121749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23.286715031118948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76.025427276252003</v>
      </c>
      <c r="AO84" s="62">
        <f t="shared" si="90"/>
        <v>344.84838707994049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21.470773535854541</v>
      </c>
      <c r="AV84" s="23">
        <f>EXP(-LN(2)/25)*AV83+(1-EXP(-LN(2)/25))/(LN(2)/25)*Calculateur!AQ84*Calculateur!AS84*VLOOKUP('Données projet'!$B$10,Paramètres!$A$1:$I$89,3,0)*0.475*44/12</f>
        <v>3.5409623230434764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25.011735858898017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93.476558052634857</v>
      </c>
      <c r="BJ84" s="62">
        <f t="shared" si="92"/>
        <v>450.62609125194581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28.748963073104466</v>
      </c>
      <c r="BQ84" s="23">
        <f>EXP(-LN(2)/25)*BQ83+(1-EXP(-LN(2)/25))/(LN(2)/25)*Calculateur!BL84*Calculateur!BN84*VLOOKUP('Données projet'!$B$11,Paramètres!$A$1:$I$89,3,0)*0.475*44/12</f>
        <v>4.7412821386446327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33.490245211749098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68.987106337871666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0.55000000000000004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2.0166666666666671</v>
      </c>
      <c r="H85" s="70">
        <f t="shared" si="56"/>
        <v>243.35666666666668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71.21549284533188</v>
      </c>
      <c r="T85" s="62">
        <f t="shared" si="88"/>
        <v>323.23997889461327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19.597976347262922</v>
      </c>
      <c r="AA85" s="23">
        <f>EXP(-LN(2)/25)*AA84+(1-EXP(-LN(2)/25))/(LN(2)/25)*Calculateur!V85*Calculateur!X85*VLOOKUP('Données projet'!$B$9,Paramètres!$A$1:$I$89,3,0)*0.475*44/12</f>
        <v>3.2065978785975724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22.804574225860495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76.025427276252003</v>
      </c>
      <c r="AO85" s="62">
        <f t="shared" si="90"/>
        <v>344.84838707994049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21.04974476269518</v>
      </c>
      <c r="AV85" s="23">
        <f>EXP(-LN(2)/25)*AV84+(1-EXP(-LN(2)/25))/(LN(2)/25)*Calculateur!AQ85*Calculateur!AS85*VLOOKUP('Données projet'!$B$10,Paramètres!$A$1:$I$89,3,0)*0.475*44/12</f>
        <v>3.4441345221087367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24.493879284803917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93.476558052634857</v>
      </c>
      <c r="BJ85" s="62">
        <f t="shared" si="92"/>
        <v>450.62609125194581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28.185213442376913</v>
      </c>
      <c r="BQ85" s="23">
        <f>EXP(-LN(2)/25)*BQ84+(1-EXP(-LN(2)/25))/(LN(2)/25)*Calculateur!BL85*Calculateur!BN85*VLOOKUP('Données projet'!$B$11,Paramètres!$A$1:$I$89,3,0)*0.475*44/12</f>
        <v>4.6116315292302037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32.796844971607115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69.004677778418611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0.55000000000000004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2.0166666666666671</v>
      </c>
      <c r="H86" s="70">
        <f t="shared" si="56"/>
        <v>243.35666666666668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71.21549284533188</v>
      </c>
      <c r="T86" s="62">
        <f t="shared" si="88"/>
        <v>323.23997889461327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19.213671984678349</v>
      </c>
      <c r="AA86" s="23">
        <f>EXP(-LN(2)/25)*AA85+(1-EXP(-LN(2)/25))/(LN(2)/25)*Calculateur!V86*Calculateur!X86*VLOOKUP('Données projet'!$B$9,Paramètres!$A$1:$I$89,3,0)*0.475*44/12</f>
        <v>3.118913290979668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22.332585275658019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76.025427276252003</v>
      </c>
      <c r="AO86" s="62">
        <f t="shared" si="90"/>
        <v>344.84838707994049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20.636972106975279</v>
      </c>
      <c r="AV86" s="23">
        <f>EXP(-LN(2)/25)*AV85+(1-EXP(-LN(2)/25))/(LN(2)/25)*Calculateur!AQ86*Calculateur!AS86*VLOOKUP('Données projet'!$B$10,Paramètres!$A$1:$I$89,3,0)*0.475*44/12</f>
        <v>3.3499544824825103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23.986926589457788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93.476558052634857</v>
      </c>
      <c r="BJ86" s="62">
        <f t="shared" si="92"/>
        <v>450.62609125194581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27.632518598054602</v>
      </c>
      <c r="BQ86" s="23">
        <f>EXP(-LN(2)/25)*BQ85+(1-EXP(-LN(2)/25))/(LN(2)/25)*Calculateur!BL86*Calculateur!BN86*VLOOKUP('Données projet'!$B$11,Paramètres!$A$1:$I$89,3,0)*0.475*44/12</f>
        <v>4.4855262225482413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32.118044820602847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69.021944393755916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0.55000000000000004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2.0166666666666671</v>
      </c>
      <c r="H87" s="70">
        <f t="shared" si="56"/>
        <v>243.35666666666668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71.21549284533188</v>
      </c>
      <c r="T87" s="62">
        <f t="shared" si="88"/>
        <v>323.23997889461327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18.836903596241545</v>
      </c>
      <c r="AA87" s="23">
        <f>EXP(-LN(2)/25)*AA86+(1-EXP(-LN(2)/25))/(LN(2)/25)*Calculateur!V87*Calculateur!X87*VLOOKUP('Données projet'!$B$9,Paramètres!$A$1:$I$89,3,0)*0.475*44/12</f>
        <v>3.0336264430213071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21.870530039262853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76.025427276252003</v>
      </c>
      <c r="AO87" s="62">
        <f t="shared" si="90"/>
        <v>344.84838707994049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20.232293671267584</v>
      </c>
      <c r="AV87" s="23">
        <f>EXP(-LN(2)/25)*AV86+(1-EXP(-LN(2)/25))/(LN(2)/25)*Calculateur!AQ87*Calculateur!AS87*VLOOKUP('Données projet'!$B$10,Paramètres!$A$1:$I$89,3,0)*0.475*44/12</f>
        <v>3.2583498009925762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23.49064347226016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93.476558052634857</v>
      </c>
      <c r="BJ87" s="62">
        <f t="shared" si="92"/>
        <v>450.62609125194581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27.090661762518884</v>
      </c>
      <c r="BQ87" s="23">
        <f>EXP(-LN(2)/25)*BQ86+(1-EXP(-LN(2)/25))/(LN(2)/25)*Calculateur!BL87*Calculateur!BN87*VLOOKUP('Données projet'!$B$11,Paramètres!$A$1:$I$89,3,0)*0.475*44/12</f>
        <v>4.3628692721090871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31.453531034627972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69.038911471919505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0.55000000000000004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2.0166666666666671</v>
      </c>
      <c r="H88" s="70">
        <f t="shared" si="56"/>
        <v>243.35666666666668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71.21549284533188</v>
      </c>
      <c r="T88" s="62">
        <f t="shared" si="88"/>
        <v>323.23997889461327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18.46752340609596</v>
      </c>
      <c r="AA88" s="23">
        <f>EXP(-LN(2)/25)*AA87+(1-EXP(-LN(2)/25))/(LN(2)/25)*Calculateur!V88*Calculateur!X88*VLOOKUP('Données projet'!$B$9,Paramètres!$A$1:$I$89,3,0)*0.475*44/12</f>
        <v>2.9506717684054085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21.418195174501371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76.025427276252003</v>
      </c>
      <c r="AO88" s="62">
        <f t="shared" si="90"/>
        <v>344.84838707994049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19.835550732854646</v>
      </c>
      <c r="AV88" s="23">
        <f>EXP(-LN(2)/25)*AV87+(1-EXP(-LN(2)/25))/(LN(2)/25)*Calculateur!AQ88*Calculateur!AS88*VLOOKUP('Données projet'!$B$10,Paramètres!$A$1:$I$89,3,0)*0.475*44/12</f>
        <v>3.1692500543352651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23.004800787189911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93.476558052634857</v>
      </c>
      <c r="BJ88" s="62">
        <f t="shared" si="92"/>
        <v>450.62609125194581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26.559430409027986</v>
      </c>
      <c r="BQ88" s="23">
        <f>EXP(-LN(2)/25)*BQ87+(1-EXP(-LN(2)/25))/(LN(2)/25)*Calculateur!BL88*Calculateur!BN88*VLOOKUP('Données projet'!$B$11,Paramètres!$A$1:$I$89,3,0)*0.475*44/12</f>
        <v>4.2435663824299406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30.802996791457925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69.055584209209641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0.55000000000000004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2.0166666666666671</v>
      </c>
      <c r="H89" s="70">
        <f t="shared" si="56"/>
        <v>243.35666666666668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71.21549284533188</v>
      </c>
      <c r="T89" s="62">
        <f t="shared" si="88"/>
        <v>323.23997889461327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18.105386536179463</v>
      </c>
      <c r="AA89" s="23">
        <f>EXP(-LN(2)/25)*AA88+(1-EXP(-LN(2)/25))/(LN(2)/25)*Calculateur!V89*Calculateur!X89*VLOOKUP('Données projet'!$B$9,Paramètres!$A$1:$I$89,3,0)*0.475*44/12</f>
        <v>2.8699854937292781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20.975372029908741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76.025427276252003</v>
      </c>
      <c r="AO89" s="62">
        <f t="shared" si="90"/>
        <v>344.84838707994049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19.446587681474686</v>
      </c>
      <c r="AV89" s="23">
        <f>EXP(-LN(2)/25)*AV88+(1-EXP(-LN(2)/25))/(LN(2)/25)*Calculateur!AQ89*Calculateur!AS89*VLOOKUP('Données projet'!$B$10,Paramètres!$A$1:$I$89,3,0)*0.475*44/12</f>
        <v>3.0825867449358504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22.529174426410535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93.476558052634857</v>
      </c>
      <c r="BJ89" s="62">
        <f t="shared" si="92"/>
        <v>450.62609125194581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26.038616178359913</v>
      </c>
      <c r="BQ89" s="23">
        <f>EXP(-LN(2)/25)*BQ88+(1-EXP(-LN(2)/25))/(LN(2)/25)*Calculateur!BL89*Calculateur!BN89*VLOOKUP('Données projet'!$B$11,Paramètres!$A$1:$I$89,3,0)*0.475*44/12</f>
        <v>4.1275258365429366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30.166142014902849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69.071967711782463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0.55000000000000004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2.0166666666666671</v>
      </c>
      <c r="H90" s="70">
        <f t="shared" si="56"/>
        <v>243.35666666666668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71.21549284533188</v>
      </c>
      <c r="T90" s="62">
        <f t="shared" si="88"/>
        <v>323.23997889461327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17.750350949400346</v>
      </c>
      <c r="AA90" s="23">
        <f>EXP(-LN(2)/25)*AA89+(1-EXP(-LN(2)/25))/(LN(2)/25)*Calculateur!V90*Calculateur!X90*VLOOKUP('Données projet'!$B$9,Paramètres!$A$1:$I$89,3,0)*0.475*44/12</f>
        <v>2.7915055894772736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20.541856538877621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76.025427276252003</v>
      </c>
      <c r="AO90" s="62">
        <f t="shared" si="90"/>
        <v>344.84838707994049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19.06525195828825</v>
      </c>
      <c r="AV90" s="23">
        <f>EXP(-LN(2)/25)*AV89+(1-EXP(-LN(2)/25))/(LN(2)/25)*Calculateur!AQ90*Calculateur!AS90*VLOOKUP('Données projet'!$B$10,Paramètres!$A$1:$I$89,3,0)*0.475*44/12</f>
        <v>2.998293248289388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22.06354520657764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93.476558052634857</v>
      </c>
      <c r="BJ90" s="62">
        <f t="shared" si="92"/>
        <v>450.62609125194581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25.528014797089927</v>
      </c>
      <c r="BQ90" s="23">
        <f>EXP(-LN(2)/25)*BQ89+(1-EXP(-LN(2)/25))/(LN(2)/25)*Calculateur!BL90*Calculateur!BN90*VLOOKUP('Données projet'!$B$11,Paramètres!$A$1:$I$89,3,0)*0.475*44/12</f>
        <v>4.0146584254855195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29.542673222575445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69.088066997213659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0.55000000000000004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2.0166666666666671</v>
      </c>
      <c r="H91" s="70">
        <f t="shared" si="56"/>
        <v>243.35666666666668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71.21549284533188</v>
      </c>
      <c r="T91" s="62">
        <f t="shared" si="88"/>
        <v>323.23997889461327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17.402277393927641</v>
      </c>
      <c r="AA91" s="23">
        <f>EXP(-LN(2)/25)*AA90+(1-EXP(-LN(2)/25))/(LN(2)/25)*Calculateur!V91*Calculateur!X91*VLOOKUP('Données projet'!$B$9,Paramètres!$A$1:$I$89,3,0)*0.475*44/12</f>
        <v>2.7151717223341185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20.11744911626176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76.025427276252003</v>
      </c>
      <c r="AO91" s="62">
        <f t="shared" si="90"/>
        <v>344.84838707994049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18.691393996041679</v>
      </c>
      <c r="AV91" s="23">
        <f>EXP(-LN(2)/25)*AV90+(1-EXP(-LN(2)/25))/(LN(2)/25)*Calculateur!AQ91*Calculateur!AS91*VLOOKUP('Données projet'!$B$10,Paramètres!$A$1:$I$89,3,0)*0.475*44/12</f>
        <v>2.9163047617415256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21.607698757783204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93.476558052634857</v>
      </c>
      <c r="BJ91" s="62">
        <f t="shared" si="92"/>
        <v>450.62609125194581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25.027425997470555</v>
      </c>
      <c r="BQ91" s="23">
        <f>EXP(-LN(2)/25)*BQ90+(1-EXP(-LN(2)/25))/(LN(2)/25)*Calculateur!BL91*Calculateur!BN91*VLOOKUP('Données projet'!$B$11,Paramètres!$A$1:$I$89,3,0)*0.475*44/12</f>
        <v>3.9048773797189069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28.932303377189463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69.103886996035243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0.55000000000000004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2.0166666666666671</v>
      </c>
      <c r="H92" s="70">
        <f t="shared" si="56"/>
        <v>243.35666666666668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71.21549284533188</v>
      </c>
      <c r="T92" s="62">
        <f t="shared" si="88"/>
        <v>323.23997889461327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17.06102934857385</v>
      </c>
      <c r="AA92" s="23">
        <f>EXP(-LN(2)/25)*AA91+(1-EXP(-LN(2)/25))/(LN(2)/25)*Calculateur!V92*Calculateur!X92*VLOOKUP('Données projet'!$B$9,Paramètres!$A$1:$I$89,3,0)*0.475*44/12</f>
        <v>2.6409252088022166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19.701954557376066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76.025427276252003</v>
      </c>
      <c r="AO92" s="62">
        <f t="shared" si="90"/>
        <v>344.84838707994049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18.324867160403922</v>
      </c>
      <c r="AV92" s="23">
        <f>EXP(-LN(2)/25)*AV91+(1-EXP(-LN(2)/25))/(LN(2)/25)*Calculateur!AQ92*Calculateur!AS92*VLOOKUP('Données projet'!$B$10,Paramètres!$A$1:$I$89,3,0)*0.475*44/12</f>
        <v>2.8365582546699013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21.161425415073822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93.476558052634857</v>
      </c>
      <c r="BJ92" s="62">
        <f t="shared" si="92"/>
        <v>450.62609125194581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24.536653438882702</v>
      </c>
      <c r="BQ92" s="23">
        <f>EXP(-LN(2)/25)*BQ91+(1-EXP(-LN(2)/25))/(LN(2)/25)*Calculateur!BL92*Calculateur!BN92*VLOOKUP('Données projet'!$B$11,Paramètres!$A$1:$I$89,3,0)*0.475*44/12</f>
        <v>3.7980983024219168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28.334751741304618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69.119432553245474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0.55000000000000004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2.0166666666666671</v>
      </c>
      <c r="H93" s="70">
        <f t="shared" si="56"/>
        <v>243.35666666666668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71.21549284533188</v>
      </c>
      <c r="T93" s="62">
        <f t="shared" si="88"/>
        <v>323.23997889461327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16.726472969248693</v>
      </c>
      <c r="AA93" s="23">
        <f>EXP(-LN(2)/25)*AA92+(1-EXP(-LN(2)/25))/(LN(2)/25)*Calculateur!V93*Calculateur!X93*VLOOKUP('Données projet'!$B$9,Paramètres!$A$1:$I$89,3,0)*0.475*44/12</f>
        <v>2.5687089700872994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19.295181939335993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76.025427276252003</v>
      </c>
      <c r="AO93" s="62">
        <f t="shared" si="90"/>
        <v>344.84838707994049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17.965527692453726</v>
      </c>
      <c r="AV93" s="23">
        <f>EXP(-LN(2)/25)*AV92+(1-EXP(-LN(2)/25))/(LN(2)/25)*Calculateur!AQ93*Calculateur!AS93*VLOOKUP('Données projet'!$B$10,Paramètres!$A$1:$I$89,3,0)*0.475*44/12</f>
        <v>2.7589924200278371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20.724520112481564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93.476558052634857</v>
      </c>
      <c r="BJ93" s="62">
        <f t="shared" si="92"/>
        <v>450.62609125194581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24.055504630827052</v>
      </c>
      <c r="BQ93" s="23">
        <f>EXP(-LN(2)/25)*BQ92+(1-EXP(-LN(2)/25))/(LN(2)/25)*Calculateur!BL93*Calculateur!BN93*VLOOKUP('Données projet'!$B$11,Paramètres!$A$1:$I$89,3,0)*0.475*44/12</f>
        <v>3.6942391046088803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27.749743735435931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69.134708429792781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0.55000000000000004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2.0166666666666671</v>
      </c>
      <c r="H94" s="70">
        <f t="shared" si="56"/>
        <v>243.35666666666668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71.21549284533188</v>
      </c>
      <c r="T94" s="62">
        <f t="shared" si="88"/>
        <v>323.23997889461327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16.398477036462861</v>
      </c>
      <c r="AA94" s="23">
        <f>EXP(-LN(2)/25)*AA93+(1-EXP(-LN(2)/25))/(LN(2)/25)*Calculateur!V94*Calculateur!X94*VLOOKUP('Données projet'!$B$9,Paramètres!$A$1:$I$89,3,0)*0.475*44/12</f>
        <v>2.4984674882177282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18.896944524680588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76.025427276252003</v>
      </c>
      <c r="AO94" s="62">
        <f t="shared" si="90"/>
        <v>344.84838707994049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17.613234652294601</v>
      </c>
      <c r="AV94" s="23">
        <f>EXP(-LN(2)/25)*AV93+(1-EXP(-LN(2)/25))/(LN(2)/25)*Calculateur!AQ94*Calculateur!AS94*VLOOKUP('Données projet'!$B$10,Paramètres!$A$1:$I$89,3,0)*0.475*44/12</f>
        <v>2.6835476272130703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20.296782279507671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93.476558052634857</v>
      </c>
      <c r="BJ94" s="62">
        <f t="shared" si="92"/>
        <v>450.62609125194581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23.58379085742558</v>
      </c>
      <c r="BQ94" s="23">
        <f>EXP(-LN(2)/25)*BQ93+(1-EXP(-LN(2)/25))/(LN(2)/25)*Calculateur!BL94*Calculateur!BN94*VLOOKUP('Données projet'!$B$11,Paramètres!$A$1:$I$89,3,0)*0.475*44/12</f>
        <v>3.5932199420217592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27.177010799447338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69.149719304033738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0.55000000000000004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2.0166666666666671</v>
      </c>
      <c r="H95" s="70">
        <f t="shared" si="56"/>
        <v>243.35666666666668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71.21549284533188</v>
      </c>
      <c r="T95" s="62">
        <f t="shared" si="88"/>
        <v>323.23997889461327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16.076912903861192</v>
      </c>
      <c r="AA95" s="23">
        <f>EXP(-LN(2)/25)*AA94+(1-EXP(-LN(2)/25))/(LN(2)/25)*Calculateur!V95*Calculateur!X95*VLOOKUP('Données projet'!$B$9,Paramètres!$A$1:$I$89,3,0)*0.475*44/12</f>
        <v>2.4301467633637195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18.507059667224912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76.025427276252003</v>
      </c>
      <c r="AO95" s="62">
        <f t="shared" si="90"/>
        <v>344.84838707994049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17.267849863775456</v>
      </c>
      <c r="AV95" s="23">
        <f>EXP(-LN(2)/25)*AV94+(1-EXP(-LN(2)/25))/(LN(2)/25)*Calculateur!AQ95*Calculateur!AS95*VLOOKUP('Données projet'!$B$10,Paramètres!$A$1:$I$89,3,0)*0.475*44/12</f>
        <v>2.6101658762252926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19.878015740000748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93.476558052634857</v>
      </c>
      <c r="BJ95" s="62">
        <f t="shared" si="92"/>
        <v>450.62609125194581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23.121327103403516</v>
      </c>
      <c r="BQ95" s="23">
        <f>EXP(-LN(2)/25)*BQ94+(1-EXP(-LN(2)/25))/(LN(2)/25)*Calculateur!BL95*Calculateur!BN95*VLOOKUP('Données projet'!$B$11,Paramètres!$A$1:$I$89,3,0)*0.475*44/12</f>
        <v>3.4949631537479497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26.616290257151466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69.164469773165905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0.55000000000000004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2.0166666666666671</v>
      </c>
      <c r="H96" s="70">
        <f t="shared" si="56"/>
        <v>243.35666666666668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71.21549284533188</v>
      </c>
      <c r="T96" s="62">
        <f t="shared" si="88"/>
        <v>323.23997889461327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15.761654447765089</v>
      </c>
      <c r="AA96" s="23">
        <f>EXP(-LN(2)/25)*AA95+(1-EXP(-LN(2)/25))/(LN(2)/25)*Calculateur!V96*Calculateur!X96*VLOOKUP('Données projet'!$B$9,Paramètres!$A$1:$I$89,3,0)*0.475*44/12</f>
        <v>2.3636942723236745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18.125348720088763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76.025427276252003</v>
      </c>
      <c r="AO96" s="62">
        <f t="shared" si="90"/>
        <v>344.84838707994049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16.929237860295252</v>
      </c>
      <c r="AV96" s="23">
        <f>EXP(-LN(2)/25)*AV95+(1-EXP(-LN(2)/25))/(LN(2)/25)*Calculateur!AQ96*Calculateur!AS96*VLOOKUP('Données projet'!$B$10,Paramètres!$A$1:$I$89,3,0)*0.475*44/12</f>
        <v>2.538790753077254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19.468028613372507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93.476558052634857</v>
      </c>
      <c r="BJ96" s="62">
        <f t="shared" si="92"/>
        <v>450.62609125194581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22.667931981522788</v>
      </c>
      <c r="BQ96" s="23">
        <f>EXP(-LN(2)/25)*BQ95+(1-EXP(-LN(2)/25))/(LN(2)/25)*Calculateur!BL96*Calculateur!BN96*VLOOKUP('Données projet'!$B$11,Paramètres!$A$1:$I$89,3,0)*0.475*44/12</f>
        <v>3.3993932025165878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26.067325184039376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69.178964354635724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0.55000000000000004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2.0166666666666671</v>
      </c>
      <c r="H97" s="70">
        <f t="shared" si="56"/>
        <v>243.35666666666668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71.21549284533188</v>
      </c>
      <c r="T97" s="62">
        <f t="shared" si="88"/>
        <v>323.23997889461327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15.452578017704358</v>
      </c>
      <c r="AA97" s="23">
        <f>EXP(-LN(2)/25)*AA96+(1-EXP(-LN(2)/25))/(LN(2)/25)*Calculateur!V97*Calculateur!X97*VLOOKUP('Données projet'!$B$9,Paramètres!$A$1:$I$89,3,0)*0.475*44/12</f>
        <v>2.2990589281457039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17.751636945850063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76.025427276252003</v>
      </c>
      <c r="AO97" s="62">
        <f t="shared" si="90"/>
        <v>344.84838707994049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16.597265831670367</v>
      </c>
      <c r="AV97" s="23">
        <f>EXP(-LN(2)/25)*AV96+(1-EXP(-LN(2)/25))/(LN(2)/25)*Calculateur!AQ97*Calculateur!AS97*VLOOKUP('Données projet'!$B$10,Paramètres!$A$1:$I$89,3,0)*0.475*44/12</f>
        <v>2.4693673864251533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19.066633218095518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93.476558052634857</v>
      </c>
      <c r="BJ97" s="62">
        <f t="shared" si="92"/>
        <v>450.62609125194581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22.223427661438425</v>
      </c>
      <c r="BQ97" s="23">
        <f>EXP(-LN(2)/25)*BQ96+(1-EXP(-LN(2)/25))/(LN(2)/25)*Calculateur!BL97*Calculateur!BN97*VLOOKUP('Données projet'!$B$11,Paramètres!$A$1:$I$89,3,0)*0.475*44/12</f>
        <v>3.3064366166274528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25.52986427806588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69.193207487522074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0.55000000000000004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2.0166666666666671</v>
      </c>
      <c r="H98" s="70">
        <f t="shared" si="56"/>
        <v>243.35666666666668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71.21549284533188</v>
      </c>
      <c r="T98" s="62">
        <f t="shared" si="88"/>
        <v>323.23997889461327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15.149562387919111</v>
      </c>
      <c r="AA98" s="23">
        <f>EXP(-LN(2)/25)*AA97+(1-EXP(-LN(2)/25))/(LN(2)/25)*Calculateur!V98*Calculateur!X98*VLOOKUP('Données projet'!$B$9,Paramètres!$A$1:$I$89,3,0)*0.475*44/12</f>
        <v>2.236191040853305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17.385753428772418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76.025427276252003</v>
      </c>
      <c r="AO98" s="62">
        <f t="shared" si="90"/>
        <v>344.84838707994049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16.271803572043872</v>
      </c>
      <c r="AV98" s="23">
        <f>EXP(-LN(2)/25)*AV97+(1-EXP(-LN(2)/25))/(LN(2)/25)*Calculateur!AQ98*Calculateur!AS98*VLOOKUP('Données projet'!$B$10,Paramètres!$A$1:$I$89,3,0)*0.475*44/12</f>
        <v>2.4018424053849703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18.673645977428841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93.476558052634857</v>
      </c>
      <c r="BJ98" s="62">
        <f t="shared" si="92"/>
        <v>450.62609125194581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21.78763979995005</v>
      </c>
      <c r="BQ98" s="23">
        <f>EXP(-LN(2)/25)*BQ97+(1-EXP(-LN(2)/25))/(LN(2)/25)*Calculateur!BL98*Calculateur!BN98*VLOOKUP('Données projet'!$B$11,Paramètres!$A$1:$I$89,3,0)*0.475*44/12</f>
        <v>3.2160219334678306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25.003661733417879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69.207203533895736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0.55000000000000004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2.0166666666666671</v>
      </c>
      <c r="H99" s="70">
        <f t="shared" si="56"/>
        <v>243.35666666666668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71.21549284533188</v>
      </c>
      <c r="T99" s="62">
        <f t="shared" si="88"/>
        <v>323.23997889461327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14.852488709812668</v>
      </c>
      <c r="AA99" s="23">
        <f>EXP(-LN(2)/25)*AA98+(1-EXP(-LN(2)/25))/(LN(2)/25)*Calculateur!V99*Calculateur!X99*VLOOKUP('Données projet'!$B$9,Paramètres!$A$1:$I$89,3,0)*0.475*44/12</f>
        <v>2.1750422792449955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17.027530989057663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76.025427276252003</v>
      </c>
      <c r="AO99" s="62">
        <f t="shared" si="90"/>
        <v>344.84838707994049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15.952723428816276</v>
      </c>
      <c r="AV99" s="23">
        <f>EXP(-LN(2)/25)*AV98+(1-EXP(-LN(2)/25))/(LN(2)/25)*Calculateur!AQ99*Calculateur!AS99*VLOOKUP('Données projet'!$B$10,Paramètres!$A$1:$I$89,3,0)*0.475*44/12</f>
        <v>2.3361638985023157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18.288887327318591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93.476558052634857</v>
      </c>
      <c r="BJ99" s="62">
        <f t="shared" si="92"/>
        <v>450.62609125194581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21.360397472621113</v>
      </c>
      <c r="BQ99" s="23">
        <f>EXP(-LN(2)/25)*BQ98+(1-EXP(-LN(2)/25))/(LN(2)/25)*Calculateur!BL99*Calculateur!BN99*VLOOKUP('Données projet'!$B$11,Paramètres!$A$1:$I$89,3,0)*0.475*44/12</f>
        <v>3.1280796445739094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24.488477117195021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69.220956780155277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0.55000000000000004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2.0166666666666671</v>
      </c>
      <c r="H100" s="70">
        <f t="shared" si="56"/>
        <v>243.35666666666668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71.21549284533188</v>
      </c>
      <c r="T100" s="62">
        <f t="shared" si="88"/>
        <v>323.23997889461327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14.561240465336841</v>
      </c>
      <c r="AA100" s="23">
        <f>EXP(-LN(2)/25)*AA99+(1-EXP(-LN(2)/25))/(LN(2)/25)*Calculateur!V100*Calculateur!X100*VLOOKUP('Données projet'!$B$9,Paramètres!$A$1:$I$89,3,0)*0.475*44/12</f>
        <v>2.1155656337385387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16.676806099075378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76.025427276252003</v>
      </c>
      <c r="AO100" s="62">
        <f t="shared" si="90"/>
        <v>344.84838707994049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15.639900252577702</v>
      </c>
      <c r="AV100" s="23">
        <f>EXP(-LN(2)/25)*AV99+(1-EXP(-LN(2)/25))/(LN(2)/25)*Calculateur!AQ100*Calculateur!AS100*VLOOKUP('Données projet'!$B$10,Paramètres!$A$1:$I$89,3,0)*0.475*44/12</f>
        <v>2.2722813738442498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17.912181626421951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93.476558052634857</v>
      </c>
      <c r="BJ100" s="62">
        <f t="shared" si="92"/>
        <v>450.62609125194581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20.941533106739008</v>
      </c>
      <c r="BQ100" s="23">
        <f>EXP(-LN(2)/25)*BQ99+(1-EXP(-LN(2)/25))/(LN(2)/25)*Calculateur!BL100*Calculateur!BN100*VLOOKUP('Données projet'!$B$11,Paramètres!$A$1:$I$89,3,0)*0.475*44/12</f>
        <v>3.0425421421944767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23.984075248933486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69.234471438339853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0.55000000000000004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2.0166666666666671</v>
      </c>
      <c r="H101" s="70">
        <f t="shared" si="56"/>
        <v>243.35666666666668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71.21549284533188</v>
      </c>
      <c r="T101" s="62">
        <f t="shared" si="88"/>
        <v>323.23997889461327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14.275703421291295</v>
      </c>
      <c r="AA101" s="23">
        <f>EXP(-LN(2)/25)*AA100+(1-EXP(-LN(2)/25))/(LN(2)/25)*Calculateur!V101*Calculateur!X101*VLOOKUP('Données projet'!$B$9,Paramètres!$A$1:$I$89,3,0)*0.475*44/12</f>
        <v>2.0577153802311967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16.333418801522491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76.025427276252003</v>
      </c>
      <c r="AO101" s="62">
        <f t="shared" si="90"/>
        <v>344.84838707994049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15.333211348021869</v>
      </c>
      <c r="AV101" s="23">
        <f>EXP(-LN(2)/25)*AV100+(1-EXP(-LN(2)/25))/(LN(2)/25)*Calculateur!AQ101*Calculateur!AS101*VLOOKUP('Données projet'!$B$10,Paramètres!$A$1:$I$89,3,0)*0.475*44/12</f>
        <v>2.2101457201823949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17.543357068204266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93.476558052634857</v>
      </c>
      <c r="BJ101" s="62">
        <f t="shared" si="92"/>
        <v>450.62609125194581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20.530882415589815</v>
      </c>
      <c r="BQ101" s="23">
        <f>EXP(-LN(2)/25)*BQ100+(1-EXP(-LN(2)/25))/(LN(2)/25)*Calculateur!BL101*Calculateur!BN101*VLOOKUP('Données projet'!$B$11,Paramètres!$A$1:$I$89,3,0)*0.475*44/12</f>
        <v>2.9593436673158315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23.490226082905647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69.247751647419193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0.55000000000000004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2.0166666666666671</v>
      </c>
      <c r="H102" s="70">
        <f t="shared" si="56"/>
        <v>243.35666666666668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71.21549284533188</v>
      </c>
      <c r="T102" s="62">
        <f t="shared" si="88"/>
        <v>323.23997889461327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13.995765584519084</v>
      </c>
      <c r="AA102" s="23">
        <f>EXP(-LN(2)/25)*AA101+(1-EXP(-LN(2)/25))/(LN(2)/25)*Calculateur!V102*Calculateur!X102*VLOOKUP('Données projet'!$B$9,Paramètres!$A$1:$I$89,3,0)*0.475*44/12</f>
        <v>2.0014470449482258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15.99721262946731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76.025427276252003</v>
      </c>
      <c r="AO102" s="62">
        <f t="shared" si="90"/>
        <v>344.84838707994049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15.032536425822617</v>
      </c>
      <c r="AV102" s="23">
        <f>EXP(-LN(2)/25)*AV101+(1-EXP(-LN(2)/25))/(LN(2)/25)*Calculateur!AQ102*Calculateur!AS102*VLOOKUP('Données projet'!$B$10,Paramètres!$A$1:$I$89,3,0)*0.475*44/12</f>
        <v>2.1497091692374952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17.182245595060113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93.476558052634857</v>
      </c>
      <c r="BJ102" s="62">
        <f t="shared" si="92"/>
        <v>450.62609125194581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20.128284334021867</v>
      </c>
      <c r="BQ102" s="23">
        <f>EXP(-LN(2)/25)*BQ101+(1-EXP(-LN(2)/25))/(LN(2)/25)*Calculateur!BL102*Calculateur!BN102*VLOOKUP('Données projet'!$B$11,Paramètres!$A$1:$I$89,3,0)*0.475*44/12</f>
        <v>2.8784202591079602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23.006704593129825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69.260801474561106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0.55000000000000004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2.0166666666666671</v>
      </c>
      <c r="H103" s="70">
        <f t="shared" si="56"/>
        <v>243.35666666666668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71.21549284533188</v>
      </c>
      <c r="T103" s="62">
        <f t="shared" si="88"/>
        <v>323.23997889461327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13.721317157980755</v>
      </c>
      <c r="AA103" s="23">
        <f>EXP(-LN(2)/25)*AA102+(1-EXP(-LN(2)/25))/(LN(2)/25)*Calculateur!V103*Calculateur!X103*VLOOKUP('Données projet'!$B$9,Paramètres!$A$1:$I$89,3,0)*0.475*44/12</f>
        <v>1.9467173702525908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15.668034528233346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76.025427276252003</v>
      </c>
      <c r="AO103" s="62">
        <f t="shared" si="90"/>
        <v>344.84838707994049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14.737757555454097</v>
      </c>
      <c r="AV103" s="23">
        <f>EXP(-LN(2)/25)*AV102+(1-EXP(-LN(2)/25))/(LN(2)/25)*Calculateur!AQ103*Calculateur!AS103*VLOOKUP('Données projet'!$B$10,Paramètres!$A$1:$I$89,3,0)*0.475*44/12</f>
        <v>2.0909252589564038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16.828682814410502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93.476558052634857</v>
      </c>
      <c r="BJ103" s="62">
        <f t="shared" si="92"/>
        <v>450.62609125194581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19.733580955272885</v>
      </c>
      <c r="BQ103" s="23">
        <f>EXP(-LN(2)/25)*BQ102+(1-EXP(-LN(2)/25))/(LN(2)/25)*Calculateur!BL103*Calculateur!BN103*VLOOKUP('Données projet'!$B$11,Paramètres!$A$1:$I$89,3,0)*0.475*44/12</f>
        <v>2.7997097057531102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22.533290661025994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69.273624916377145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0.55000000000000004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2.0166666666666671</v>
      </c>
      <c r="H104" s="70">
        <f t="shared" si="56"/>
        <v>243.35666666666668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71.21549284533188</v>
      </c>
      <c r="T104" s="62">
        <f t="shared" si="88"/>
        <v>323.23997889461327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13.45225049768983</v>
      </c>
      <c r="AA104" s="23">
        <f>EXP(-LN(2)/25)*AA103+(1-EXP(-LN(2)/25))/(LN(2)/25)*Calculateur!V104*Calculateur!X104*VLOOKUP('Données projet'!$B$9,Paramètres!$A$1:$I$89,3,0)*0.475*44/12</f>
        <v>1.8934842813896164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15.345734779079446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76.025427276252003</v>
      </c>
      <c r="AO104" s="62">
        <f t="shared" si="90"/>
        <v>344.84838707994049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14.448759118936147</v>
      </c>
      <c r="AV104" s="23">
        <f>EXP(-LN(2)/25)*AV103+(1-EXP(-LN(2)/25))/(LN(2)/25)*Calculateur!AQ104*Calculateur!AS104*VLOOKUP('Données projet'!$B$10,Paramètres!$A$1:$I$89,3,0)*0.475*44/12</f>
        <v>2.0337487977932605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16.482507916729407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93.476558052634857</v>
      </c>
      <c r="BJ104" s="62">
        <f t="shared" si="92"/>
        <v>450.62609125194581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19.346617469035881</v>
      </c>
      <c r="BQ104" s="23">
        <f>EXP(-LN(2)/25)*BQ103+(1-EXP(-LN(2)/25))/(LN(2)/25)*Calculateur!BL104*Calculateur!BN104*VLOOKUP('Données projet'!$B$11,Paramètres!$A$1:$I$89,3,0)*0.475*44/12</f>
        <v>2.7231514966189567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22.069768965654838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69.28622590014659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0.55000000000000004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2.0166666666666671</v>
      </c>
      <c r="H105" s="70">
        <f t="shared" si="56"/>
        <v>243.35666666666668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71.21549284533188</v>
      </c>
      <c r="T105" s="62">
        <f t="shared" si="88"/>
        <v>323.23997889461327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13.188460070492754</v>
      </c>
      <c r="AA105" s="23">
        <f>EXP(-LN(2)/25)*AA104+(1-EXP(-LN(2)/25))/(LN(2)/25)*Calculateur!V105*Calculateur!X105*VLOOKUP('Données projet'!$B$9,Paramètres!$A$1:$I$89,3,0)*0.475*44/12</f>
        <v>1.8417068541410067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15.030166924633761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76.025427276252003</v>
      </c>
      <c r="AO105" s="62">
        <f t="shared" si="90"/>
        <v>344.84838707994049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14.165427765486672</v>
      </c>
      <c r="AV105" s="23">
        <f>EXP(-LN(2)/25)*AV104+(1-EXP(-LN(2)/25))/(LN(2)/25)*Calculateur!AQ105*Calculateur!AS105*VLOOKUP('Données projet'!$B$10,Paramètres!$A$1:$I$89,3,0)*0.475*44/12</f>
        <v>1.9781358299674026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16.143563595454076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93.476558052634857</v>
      </c>
      <c r="BJ105" s="62">
        <f t="shared" si="92"/>
        <v>450.62609125194581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18.967242100739561</v>
      </c>
      <c r="BQ105" s="23">
        <f>EXP(-LN(2)/25)*BQ104+(1-EXP(-LN(2)/25))/(LN(2)/25)*Calculateur!BL105*Calculateur!BN105*VLOOKUP('Données projet'!$B$11,Paramètres!$A$1:$I$89,3,0)*0.475*44/12</f>
        <v>2.648686775739598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21.61592887647916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69.298608285019228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0.55000000000000004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2.0166666666666671</v>
      </c>
      <c r="H106" s="70">
        <f t="shared" si="56"/>
        <v>243.35666666666668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71.21549284533188</v>
      </c>
      <c r="T106" s="62">
        <f t="shared" si="88"/>
        <v>323.23997889461327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12.929842412676738</v>
      </c>
      <c r="AA106" s="23">
        <f>EXP(-LN(2)/25)*AA105+(1-EXP(-LN(2)/25))/(LN(2)/25)*Calculateur!V106*Calculateur!X106*VLOOKUP('Données projet'!$B$9,Paramètres!$A$1:$I$89,3,0)*0.475*44/12</f>
        <v>1.7913452833633667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14.721187696040104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76.025427276252003</v>
      </c>
      <c r="AO106" s="62">
        <f t="shared" si="90"/>
        <v>344.84838707994049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13.88765236706328</v>
      </c>
      <c r="AV106" s="23">
        <f>EXP(-LN(2)/25)*AV105+(1-EXP(-LN(2)/25))/(LN(2)/25)*Calculateur!AQ106*Calculateur!AS106*VLOOKUP('Données projet'!$B$10,Paramètres!$A$1:$I$89,3,0)*0.475*44/12</f>
        <v>1.9240436016713018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15.811695968734583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93.476558052634857</v>
      </c>
      <c r="BJ106" s="62">
        <f t="shared" si="92"/>
        <v>450.62609125194581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18.59530605201941</v>
      </c>
      <c r="BQ106" s="23">
        <f>EXP(-LN(2)/25)*BQ105+(1-EXP(-LN(2)/25))/(LN(2)/25)*Calculateur!BL106*Calculateur!BN106*VLOOKUP('Données projet'!$B$11,Paramètres!$A$1:$I$89,3,0)*0.475*44/12</f>
        <v>2.5762582965686147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21.171564348588024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69.310775863197179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0.55000000000000004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2.0166666666666671</v>
      </c>
      <c r="H107" s="70">
        <f t="shared" si="56"/>
        <v>243.35666666666668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71.21549284533188</v>
      </c>
      <c r="T107" s="62">
        <f t="shared" si="88"/>
        <v>323.23997889461327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12.676296089389298</v>
      </c>
      <c r="AA107" s="23">
        <f>EXP(-LN(2)/25)*AA106+(1-EXP(-LN(2)/25))/(LN(2)/25)*Calculateur!V107*Calculateur!X107*VLOOKUP('Données projet'!$B$9,Paramètres!$A$1:$I$89,3,0)*0.475*44/12</f>
        <v>1.7423608523870413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14.418656941776339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76.025427276252003</v>
      </c>
      <c r="AO107" s="62">
        <f t="shared" si="90"/>
        <v>344.84838707994049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13.615323974776707</v>
      </c>
      <c r="AV107" s="23">
        <f>EXP(-LN(2)/25)*AV106+(1-EXP(-LN(2)/25))/(LN(2)/25)*Calculateur!AQ107*Calculateur!AS107*VLOOKUP('Données projet'!$B$10,Paramètres!$A$1:$I$89,3,0)*0.475*44/12</f>
        <v>1.8714305282025445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15.486754502979252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93.476558052634857</v>
      </c>
      <c r="BJ107" s="62">
        <f t="shared" si="92"/>
        <v>450.62609125194581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18.230663442356072</v>
      </c>
      <c r="BQ107" s="23">
        <f>EXP(-LN(2)/25)*BQ106+(1-EXP(-LN(2)/25))/(LN(2)/25)*Calculateur!BL107*Calculateur!BN107*VLOOKUP('Données projet'!$B$11,Paramètres!$A$1:$I$89,3,0)*0.475*44/12</f>
        <v>2.5058103779694103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20.736473820325482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69.322732361096385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0.55000000000000004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2.0166666666666671</v>
      </c>
      <c r="H108" s="70">
        <f t="shared" si="56"/>
        <v>243.35666666666668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71.21549284533188</v>
      </c>
      <c r="T108" s="62">
        <f t="shared" si="88"/>
        <v>323.23997889461327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12.427721654853539</v>
      </c>
      <c r="AA108" s="23">
        <f>EXP(-LN(2)/25)*AA107+(1-EXP(-LN(2)/25))/(LN(2)/25)*Calculateur!V108*Calculateur!X108*VLOOKUP('Données projet'!$B$9,Paramètres!$A$1:$I$89,3,0)*0.475*44/12</f>
        <v>1.6947159032517427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14.122437558105281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76.025427276252003</v>
      </c>
      <c r="AO108" s="62">
        <f t="shared" si="90"/>
        <v>344.84838707994049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13.348335776158956</v>
      </c>
      <c r="AV108" s="23">
        <f>EXP(-LN(2)/25)*AV107+(1-EXP(-LN(2)/25))/(LN(2)/25)*Calculateur!AQ108*Calculateur!AS108*VLOOKUP('Données projet'!$B$10,Paramètres!$A$1:$I$89,3,0)*0.475*44/12</f>
        <v>1.8202561619945916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15.168591938153547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93.476558052634857</v>
      </c>
      <c r="BJ108" s="62">
        <f t="shared" si="92"/>
        <v>450.62609125194581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17.873171251858199</v>
      </c>
      <c r="BQ108" s="23">
        <f>EXP(-LN(2)/25)*BQ107+(1-EXP(-LN(2)/25))/(LN(2)/25)*Calculateur!BL108*Calculateur!BN108*VLOOKUP('Données projet'!$B$11,Paramètres!$A$1:$I$89,3,0)*0.475*44/12</f>
        <v>2.4372888614089963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20.310460113267197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69.33448144048775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0.55000000000000004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2.0166666666666671</v>
      </c>
      <c r="H109" s="70">
        <f t="shared" si="56"/>
        <v>243.35666666666668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71.21549284533188</v>
      </c>
      <c r="T109" s="62">
        <f t="shared" si="88"/>
        <v>323.23997889461327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12.184021613363591</v>
      </c>
      <c r="AA109" s="23">
        <f>EXP(-LN(2)/25)*AA108+(1-EXP(-LN(2)/25))/(LN(2)/25)*Calculateur!V109*Calculateur!X109*VLOOKUP('Données projet'!$B$9,Paramètres!$A$1:$I$89,3,0)*0.475*44/12</f>
        <v>1.6483738077560879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13.832395421119678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76.025427276252003</v>
      </c>
      <c r="AO109" s="62">
        <f t="shared" si="90"/>
        <v>344.84838707994049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13.086583053269379</v>
      </c>
      <c r="AV109" s="23">
        <f>EXP(-LN(2)/25)*AV108+(1-EXP(-LN(2)/25))/(LN(2)/25)*Calculateur!AQ109*Calculateur!AS109*VLOOKUP('Données projet'!$B$10,Paramètres!$A$1:$I$89,3,0)*0.475*44/12</f>
        <v>1.7704811615217382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14.857064214791118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93.476558052634857</v>
      </c>
      <c r="BJ109" s="62">
        <f t="shared" si="92"/>
        <v>450.62609125194581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17.522689265167283</v>
      </c>
      <c r="BQ109" s="23">
        <f>EXP(-LN(2)/25)*BQ108+(1-EXP(-LN(2)/25))/(LN(2)/25)*Calculateur!BL109*Calculateur!BN109*VLOOKUP('Données projet'!$B$11,Paramètres!$A$1:$I$89,3,0)*0.475*44/12</f>
        <v>2.3706410693223163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19.893330334489601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69.34602669961869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0.55000000000000004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2.0166666666666671</v>
      </c>
      <c r="H110" s="70">
        <f t="shared" si="56"/>
        <v>243.35666666666668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71.21549284533188</v>
      </c>
      <c r="T110" s="62">
        <f t="shared" si="88"/>
        <v>323.23997889461327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11.945100381044913</v>
      </c>
      <c r="AA110" s="23">
        <f>EXP(-LN(2)/25)*AA109+(1-EXP(-LN(2)/25))/(LN(2)/25)*Calculateur!V110*Calculateur!X110*VLOOKUP('Données projet'!$B$9,Paramètres!$A$1:$I$89,3,0)*0.475*44/12</f>
        <v>1.6032989392987864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13.5483993203437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76.025427276252003</v>
      </c>
      <c r="AO110" s="62">
        <f t="shared" si="90"/>
        <v>344.84838707994049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12.829963141622269</v>
      </c>
      <c r="AV110" s="23">
        <f>EXP(-LN(2)/25)*AV109+(1-EXP(-LN(2)/25))/(LN(2)/25)*Calculateur!AQ110*Calculateur!AS110*VLOOKUP('Données projet'!$B$10,Paramètres!$A$1:$I$89,3,0)*0.475*44/12</f>
        <v>1.7220672610543684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14.552030402676637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93.476558052634857</v>
      </c>
      <c r="BJ110" s="62">
        <f t="shared" si="92"/>
        <v>450.62609125194581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17.179080016462475</v>
      </c>
      <c r="BQ110" s="23">
        <f>EXP(-LN(2)/25)*BQ109+(1-EXP(-LN(2)/25))/(LN(2)/25)*Calculateur!BL110*Calculateur!BN110*VLOOKUP('Données projet'!$B$11,Paramètres!$A$1:$I$89,3,0)*0.475*44/12</f>
        <v>2.3058157646151018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19.484895781077576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69.357371674315047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0.55000000000000004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2.0166666666666671</v>
      </c>
      <c r="H111" s="70">
        <f t="shared" si="56"/>
        <v>243.35666666666668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71.21549284533188</v>
      </c>
      <c r="T111" s="62">
        <f t="shared" si="88"/>
        <v>323.23997889461327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11.710864248364443</v>
      </c>
      <c r="AA111" s="23">
        <f>EXP(-LN(2)/25)*AA110+(1-EXP(-LN(2)/25))/(LN(2)/25)*Calculateur!V111*Calculateur!X111*VLOOKUP('Données projet'!$B$9,Paramètres!$A$1:$I$89,3,0)*0.475*44/12</f>
        <v>1.5594566454898342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13.270320893854278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76.025427276252003</v>
      </c>
      <c r="AO111" s="62">
        <f t="shared" si="90"/>
        <v>344.84838707994049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12.578375389919868</v>
      </c>
      <c r="AV111" s="23">
        <f>EXP(-LN(2)/25)*AV110+(1-EXP(-LN(2)/25))/(LN(2)/25)*Calculateur!AQ111*Calculateur!AS111*VLOOKUP('Données projet'!$B$10,Paramètres!$A$1:$I$89,3,0)*0.475*44/12</f>
        <v>1.6749772412412551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14.253352631161123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93.476558052634857</v>
      </c>
      <c r="BJ111" s="62">
        <f t="shared" si="92"/>
        <v>450.62609125194581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16.842208735543817</v>
      </c>
      <c r="BQ111" s="23">
        <f>EXP(-LN(2)/25)*BQ110+(1-EXP(-LN(2)/25))/(LN(2)/25)*Calculateur!BL111*Calculateur!BN111*VLOOKUP('Données projet'!$B$11,Paramètres!$A$1:$I$89,3,0)*0.475*44/12</f>
        <v>2.2427631112741206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19.084971846817936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69.368519839063978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0.55000000000000004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2.0166666666666671</v>
      </c>
      <c r="H112" s="70">
        <f t="shared" si="56"/>
        <v>243.35666666666668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71.21549284533188</v>
      </c>
      <c r="T112" s="62">
        <f t="shared" si="88"/>
        <v>323.23997889461327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11.481221343375903</v>
      </c>
      <c r="AA112" s="23">
        <f>EXP(-LN(2)/25)*AA111+(1-EXP(-LN(2)/25))/(LN(2)/25)*Calculateur!V112*Calculateur!X112*VLOOKUP('Données projet'!$B$9,Paramètres!$A$1:$I$89,3,0)*0.475*44/12</f>
        <v>1.5168132215106538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12.998034564886558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76.025427276252003</v>
      </c>
      <c r="AO112" s="62">
        <f t="shared" si="90"/>
        <v>344.84838707994049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12.331721120574976</v>
      </c>
      <c r="AV112" s="23">
        <f>EXP(-LN(2)/25)*AV111+(1-EXP(-LN(2)/25))/(LN(2)/25)*Calculateur!AQ112*Calculateur!AS112*VLOOKUP('Données projet'!$B$10,Paramètres!$A$1:$I$89,3,0)*0.475*44/12</f>
        <v>1.6291749004962881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13.960896021071264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93.476558052634857</v>
      </c>
      <c r="BJ112" s="62">
        <f t="shared" si="92"/>
        <v>450.62609125194581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16.511943294972784</v>
      </c>
      <c r="BQ112" s="23">
        <f>EXP(-LN(2)/25)*BQ111+(1-EXP(-LN(2)/25))/(LN(2)/25)*Calculateur!BL112*Calculateur!BN112*VLOOKUP('Données projet'!$B$11,Paramètres!$A$1:$I$89,3,0)*0.475*44/12</f>
        <v>2.1814346360545436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18.693377931027328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69.37947460807807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0.55000000000000004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2.0166666666666671</v>
      </c>
      <c r="H113" s="70">
        <f t="shared" si="56"/>
        <v>243.35666666666668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71.21549284533188</v>
      </c>
      <c r="T113" s="62">
        <f t="shared" si="88"/>
        <v>323.23997889461327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11.256081595685847</v>
      </c>
      <c r="AA113" s="23">
        <f>EXP(-LN(2)/25)*AA112+(1-EXP(-LN(2)/25))/(LN(2)/25)*Calculateur!V113*Calculateur!X113*VLOOKUP('Données projet'!$B$9,Paramètres!$A$1:$I$89,3,0)*0.475*44/12</f>
        <v>1.4753358842027045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12.731417479888552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76.025427276252003</v>
      </c>
      <c r="AO113" s="62">
        <f t="shared" si="90"/>
        <v>344.84838707994049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12.089903591007687</v>
      </c>
      <c r="AV113" s="23">
        <f>EXP(-LN(2)/25)*AV112+(1-EXP(-LN(2)/25))/(LN(2)/25)*Calculateur!AQ113*Calculateur!AS113*VLOOKUP('Données projet'!$B$10,Paramètres!$A$1:$I$89,3,0)*0.475*44/12</f>
        <v>1.5846250271676325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13.674528618175319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93.476558052634857</v>
      </c>
      <c r="BJ113" s="62">
        <f t="shared" si="92"/>
        <v>450.62609125194581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16.188154158249322</v>
      </c>
      <c r="BQ113" s="23">
        <f>EXP(-LN(2)/25)*BQ112+(1-EXP(-LN(2)/25))/(LN(2)/25)*Calculateur!BL113*Calculateur!BN113*VLOOKUP('Données projet'!$B$11,Paramètres!$A$1:$I$89,3,0)*0.475*44/12</f>
        <v>2.1217831912149703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18.309937349464292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69.390239336340969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0.55000000000000004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2.0166666666666671</v>
      </c>
      <c r="H114" s="70">
        <f t="shared" si="56"/>
        <v>243.35666666666668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71.21549284533188</v>
      </c>
      <c r="T114" s="62">
        <f t="shared" si="88"/>
        <v>323.23997889461327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11.035356701126306</v>
      </c>
      <c r="AA114" s="23">
        <f>EXP(-LN(2)/25)*AA113+(1-EXP(-LN(2)/25))/(LN(2)/25)*Calculateur!V114*Calculateur!X114*VLOOKUP('Données projet'!$B$9,Paramètres!$A$1:$I$89,3,0)*0.475*44/12</f>
        <v>1.4349927468646393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12.470349447990944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76.025427276252003</v>
      </c>
      <c r="AO114" s="62">
        <f t="shared" si="90"/>
        <v>344.84838707994049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11.852827955701084</v>
      </c>
      <c r="AV114" s="23">
        <f>EXP(-LN(2)/25)*AV113+(1-EXP(-LN(2)/25))/(LN(2)/25)*Calculateur!AQ114*Calculateur!AS114*VLOOKUP('Données projet'!$B$10,Paramètres!$A$1:$I$89,3,0)*0.475*44/12</f>
        <v>1.5412933724679252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13.394121328169009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93.476558052634857</v>
      </c>
      <c r="BJ114" s="62">
        <f t="shared" si="92"/>
        <v>450.62609125194581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15.870714329005132</v>
      </c>
      <c r="BQ114" s="23">
        <f>EXP(-LN(2)/25)*BQ113+(1-EXP(-LN(2)/25))/(LN(2)/25)*Calculateur!BL114*Calculateur!BN114*VLOOKUP('Données projet'!$B$11,Paramètres!$A$1:$I$89,3,0)*0.475*44/12</f>
        <v>2.0637629182714683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17.9344772472766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69.400817320634843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0.55000000000000004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2.0166666666666671</v>
      </c>
      <c r="H115" s="70">
        <f t="shared" si="56"/>
        <v>243.35666666666668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71.21549284533188</v>
      </c>
      <c r="T115" s="62">
        <f t="shared" si="88"/>
        <v>323.23997889461327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10.818960087120185</v>
      </c>
      <c r="AA115" s="23">
        <f>EXP(-LN(2)/25)*AA114+(1-EXP(-LN(2)/25))/(LN(2)/25)*Calculateur!V115*Calculateur!X115*VLOOKUP('Données projet'!$B$9,Paramètres!$A$1:$I$89,3,0)*0.475*44/12</f>
        <v>1.3957527947386368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12.214712881858823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76.025427276252003</v>
      </c>
      <c r="AO115" s="62">
        <f t="shared" si="90"/>
        <v>344.84838707994049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11.620401229000985</v>
      </c>
      <c r="AV115" s="23">
        <f>EXP(-LN(2)/25)*AV114+(1-EXP(-LN(2)/25))/(LN(2)/25)*Calculateur!AQ115*Calculateur!AS115*VLOOKUP('Données projet'!$B$10,Paramètres!$A$1:$I$89,3,0)*0.475*44/12</f>
        <v>1.499146624144694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13.119547853145679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93.476558052634857</v>
      </c>
      <c r="BJ115" s="62">
        <f t="shared" si="92"/>
        <v>450.62609125194581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15.559499301193243</v>
      </c>
      <c r="BQ115" s="23">
        <f>EXP(-LN(2)/25)*BQ114+(1-EXP(-LN(2)/25))/(LN(2)/25)*Calculateur!BL115*Calculateur!BN115*VLOOKUP('Données projet'!$B$11,Paramètres!$A$1:$I$89,3,0)*0.475*44/12</f>
        <v>2.0073292127427598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17.566828513936002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69.411211800550035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0.55000000000000004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2.0166666666666671</v>
      </c>
      <c r="H116" s="70">
        <f t="shared" si="56"/>
        <v>243.35666666666668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71.21549284533188</v>
      </c>
      <c r="T116" s="62">
        <f t="shared" si="88"/>
        <v>323.23997889461327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10.606806878725823</v>
      </c>
      <c r="AA116" s="23">
        <f>EXP(-LN(2)/25)*AA115+(1-EXP(-LN(2)/25))/(LN(2)/25)*Calculateur!V116*Calculateur!X116*VLOOKUP('Données projet'!$B$9,Paramètres!$A$1:$I$89,3,0)*0.475*44/12</f>
        <v>1.3575858611670593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11.964392739892883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76.025427276252003</v>
      </c>
      <c r="AO116" s="62">
        <f t="shared" si="90"/>
        <v>344.84838707994049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11.392532248645168</v>
      </c>
      <c r="AV116" s="23">
        <f>EXP(-LN(2)/25)*AV115+(1-EXP(-LN(2)/25))/(LN(2)/25)*Calculateur!AQ116*Calculateur!AS116*VLOOKUP('Données projet'!$B$10,Paramètres!$A$1:$I$89,3,0)*0.475*44/12</f>
        <v>1.4581523808707628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12.85068462951593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93.476558052634857</v>
      </c>
      <c r="BJ116" s="62">
        <f t="shared" si="92"/>
        <v>450.62609125194581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15.254387010254323</v>
      </c>
      <c r="BQ116" s="23">
        <f>EXP(-LN(2)/25)*BQ115+(1-EXP(-LN(2)/25))/(LN(2)/25)*Calculateur!BL116*Calculateur!BN116*VLOOKUP('Données projet'!$B$11,Paramètres!$A$1:$I$89,3,0)*0.475*44/12</f>
        <v>1.9524386898594535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17.206825700113775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69.421425959477276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0.55000000000000004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2.0166666666666671</v>
      </c>
      <c r="H117" s="70">
        <f t="shared" si="56"/>
        <v>243.35666666666668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71.21549284533188</v>
      </c>
      <c r="T117" s="62">
        <f t="shared" si="88"/>
        <v>323.23997889461327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10.398813865347394</v>
      </c>
      <c r="AA117" s="23">
        <f>EXP(-LN(2)/25)*AA116+(1-EXP(-LN(2)/25))/(LN(2)/25)*Calculateur!V117*Calculateur!X117*VLOOKUP('Données projet'!$B$9,Paramètres!$A$1:$I$89,3,0)*0.475*44/12</f>
        <v>1.3204626044011083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11.719276469748502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76.025427276252003</v>
      </c>
      <c r="AO117" s="62">
        <f t="shared" si="90"/>
        <v>344.84838707994049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11.169131640007775</v>
      </c>
      <c r="AV117" s="23">
        <f>EXP(-LN(2)/25)*AV116+(1-EXP(-LN(2)/25))/(LN(2)/25)*Calculateur!AQ117*Calculateur!AS117*VLOOKUP('Données projet'!$B$10,Paramètres!$A$1:$I$89,3,0)*0.475*44/12</f>
        <v>1.4182791273349507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12.587410767342725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93.476558052634857</v>
      </c>
      <c r="BJ117" s="62">
        <f t="shared" si="92"/>
        <v>450.62609125194581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14.955257785240592</v>
      </c>
      <c r="BQ117" s="23">
        <f>EXP(-LN(2)/25)*BQ116+(1-EXP(-LN(2)/25))/(LN(2)/25)*Calculateur!BL117*Calculateur!BN117*VLOOKUP('Données projet'!$B$11,Paramètres!$A$1:$I$89,3,0)*0.475*44/12</f>
        <v>1.8990491512109584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16.85430693645155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69.431462925582579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0.55000000000000004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2.0166666666666671</v>
      </c>
      <c r="H118" s="70">
        <f t="shared" si="56"/>
        <v>243.35666666666668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71.21549284533188</v>
      </c>
      <c r="T118" s="62">
        <f t="shared" si="88"/>
        <v>323.23997889461327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10.194899468098106</v>
      </c>
      <c r="AA118" s="23">
        <f>EXP(-LN(2)/25)*AA117+(1-EXP(-LN(2)/25))/(LN(2)/25)*Calculateur!V118*Calculateur!X118*VLOOKUP('Données projet'!$B$9,Paramètres!$A$1:$I$89,3,0)*0.475*44/12</f>
        <v>1.2843544850436497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11.479253953141756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76.025427276252003</v>
      </c>
      <c r="AO118" s="62">
        <f t="shared" si="90"/>
        <v>344.84838707994049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10.950111781044845</v>
      </c>
      <c r="AV118" s="23">
        <f>EXP(-LN(2)/25)*AV117+(1-EXP(-LN(2)/25))/(LN(2)/25)*Calculateur!AQ118*Calculateur!AS118*VLOOKUP('Données projet'!$B$10,Paramètres!$A$1:$I$89,3,0)*0.475*44/12</f>
        <v>1.3794962100139185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12.329607991058763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93.476558052634857</v>
      </c>
      <c r="BJ118" s="62">
        <f t="shared" si="92"/>
        <v>450.62609125194581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14.66199430187857</v>
      </c>
      <c r="BQ118" s="23">
        <f>EXP(-LN(2)/25)*BQ117+(1-EXP(-LN(2)/25))/(LN(2)/25)*Calculateur!BL118*Calculateur!BN118*VLOOKUP('Données projet'!$B$11,Paramètres!$A$1:$I$89,3,0)*0.475*44/12</f>
        <v>1.8471195523044401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16.50911385418301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69.441325772765239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0.55000000000000004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2.0166666666666671</v>
      </c>
      <c r="H119" s="70">
        <f t="shared" si="56"/>
        <v>243.35666666666668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71.21549284533188</v>
      </c>
      <c r="T119" s="62">
        <f t="shared" si="88"/>
        <v>323.23997889461327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9.9949837078033728</v>
      </c>
      <c r="AA119" s="23">
        <f>EXP(-LN(2)/25)*AA118+(1-EXP(-LN(2)/25))/(LN(2)/25)*Calculateur!V119*Calculateur!X119*VLOOKUP('Données projet'!$B$9,Paramètres!$A$1:$I$89,3,0)*0.475*44/12</f>
        <v>1.2492337441088641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11.244217451912236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76.025427276252003</v>
      </c>
      <c r="AO119" s="62">
        <f t="shared" si="90"/>
        <v>344.84838707994049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10.735386767927254</v>
      </c>
      <c r="AV119" s="23">
        <f>EXP(-LN(2)/25)*AV118+(1-EXP(-LN(2)/25))/(LN(2)/25)*Calculateur!AQ119*Calculateur!AS119*VLOOKUP('Données projet'!$B$10,Paramètres!$A$1:$I$89,3,0)*0.475*44/12</f>
        <v>1.3417738136065351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12.077160581533789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93.476558052634857</v>
      </c>
      <c r="BJ119" s="62">
        <f t="shared" si="92"/>
        <v>450.62609125194581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14.374481536552214</v>
      </c>
      <c r="BQ119" s="23">
        <f>EXP(-LN(2)/25)*BQ118+(1-EXP(-LN(2)/25))/(LN(2)/25)*Calculateur!BL119*Calculateur!BN119*VLOOKUP('Données projet'!$B$11,Paramètres!$A$1:$I$89,3,0)*0.475*44/12</f>
        <v>1.7966099710108796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16.171091507563094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69.451017521599312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0.55000000000000004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2.0166666666666671</v>
      </c>
      <c r="H120" s="70">
        <f t="shared" si="56"/>
        <v>243.35666666666668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71.21549284533188</v>
      </c>
      <c r="T120" s="62">
        <f t="shared" si="88"/>
        <v>323.23997889461327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9.7989881736314466</v>
      </c>
      <c r="AA120" s="23">
        <f>EXP(-LN(2)/25)*AA119+(1-EXP(-LN(2)/25))/(LN(2)/25)*Calculateur!V120*Calculateur!X120*VLOOKUP('Données projet'!$B$9,Paramètres!$A$1:$I$89,3,0)*0.475*44/12</f>
        <v>1.2150733816818597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11.014061555313306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76.025427276252003</v>
      </c>
      <c r="AO120" s="62">
        <f t="shared" si="90"/>
        <v>344.84838707994049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10.524872381347574</v>
      </c>
      <c r="AV120" s="23">
        <f>EXP(-LN(2)/25)*AV119+(1-EXP(-LN(2)/25))/(LN(2)/25)*Calculateur!AQ120*Calculateur!AS120*VLOOKUP('Données projet'!$B$10,Paramètres!$A$1:$I$89,3,0)*0.475*44/12</f>
        <v>1.3050829381126463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11.82995531946022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93.476558052634857</v>
      </c>
      <c r="BJ120" s="62">
        <f t="shared" si="92"/>
        <v>450.62609125194581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14.092606721188437</v>
      </c>
      <c r="BQ120" s="23">
        <f>EXP(-LN(2)/25)*BQ119+(1-EXP(-LN(2)/25))/(LN(2)/25)*Calculateur!BL120*Calculateur!BN120*VLOOKUP('Données projet'!$B$11,Paramètres!$A$1:$I$89,3,0)*0.475*44/12</f>
        <v>1.7474815768739749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15.840088298062412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69.460541140258599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0.55000000000000004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2.0166666666666671</v>
      </c>
      <c r="H121" s="70">
        <f t="shared" si="56"/>
        <v>243.35666666666668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71.21549284533188</v>
      </c>
      <c r="T121" s="62">
        <f t="shared" si="88"/>
        <v>323.23997889461327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9.6068359923391604</v>
      </c>
      <c r="AA121" s="23">
        <f>EXP(-LN(2)/25)*AA120+(1-EXP(-LN(2)/25))/(LN(2)/25)*Calculateur!V121*Calculateur!X121*VLOOKUP('Données projet'!$B$9,Paramètres!$A$1:$I$89,3,0)*0.475*44/12</f>
        <v>1.1818471361618372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10.788683128500997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76.025427276252003</v>
      </c>
      <c r="AO121" s="62">
        <f t="shared" si="90"/>
        <v>344.84838707994049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10.318486053487623</v>
      </c>
      <c r="AV121" s="23">
        <f>EXP(-LN(2)/25)*AV120+(1-EXP(-LN(2)/25))/(LN(2)/25)*Calculateur!AQ121*Calculateur!AS121*VLOOKUP('Données projet'!$B$10,Paramètres!$A$1:$I$89,3,0)*0.475*44/12</f>
        <v>1.269395376538627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11.58788143002625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93.476558052634857</v>
      </c>
      <c r="BJ121" s="62">
        <f t="shared" si="92"/>
        <v>450.62609125194581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13.816259299027282</v>
      </c>
      <c r="BQ121" s="23">
        <f>EXP(-LN(2)/25)*BQ120+(1-EXP(-LN(2)/25))/(LN(2)/25)*Calculateur!BL121*Calculateur!BN121*VLOOKUP('Données projet'!$B$11,Paramètres!$A$1:$I$89,3,0)*0.475*44/12</f>
        <v>1.6996966012582939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15.515955900285576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69.46989954542579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0.55000000000000004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2.0166666666666671</v>
      </c>
      <c r="H122" s="70">
        <f t="shared" si="56"/>
        <v>243.35666666666668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71.21549284533188</v>
      </c>
      <c r="T122" s="62">
        <f t="shared" si="88"/>
        <v>323.23997889461327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9.4184517981207581</v>
      </c>
      <c r="AA122" s="23">
        <f>EXP(-LN(2)/25)*AA121+(1-EXP(-LN(2)/25))/(LN(2)/25)*Calculateur!V122*Calculateur!X122*VLOOKUP('Données projet'!$B$9,Paramètres!$A$1:$I$89,3,0)*0.475*44/12</f>
        <v>1.1495294640728519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10.56798126219361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76.025427276252003</v>
      </c>
      <c r="AO122" s="62">
        <f t="shared" si="90"/>
        <v>344.84838707994049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10.116146835633776</v>
      </c>
      <c r="AV122" s="23">
        <f>EXP(-LN(2)/25)*AV121+(1-EXP(-LN(2)/25))/(LN(2)/25)*Calculateur!AQ122*Calculateur!AS122*VLOOKUP('Données projet'!$B$10,Paramètres!$A$1:$I$89,3,0)*0.475*44/12</f>
        <v>1.2346836932125766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11.350830528846352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93.476558052634857</v>
      </c>
      <c r="BJ122" s="62">
        <f t="shared" si="92"/>
        <v>450.62609125194581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13.545330881259423</v>
      </c>
      <c r="BQ122" s="23">
        <f>EXP(-LN(2)/25)*BQ121+(1-EXP(-LN(2)/25))/(LN(2)/25)*Calculateur!BL122*Calculateur!BN122*VLOOKUP('Données projet'!$B$11,Paramètres!$A$1:$I$89,3,0)*0.475*44/12</f>
        <v>1.6532183083137264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15.19854918957315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69.47909560318557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0.55000000000000004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2.0166666666666671</v>
      </c>
      <c r="H123" s="70">
        <f t="shared" si="56"/>
        <v>243.35666666666668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71.21549284533188</v>
      </c>
      <c r="T123" s="62">
        <f t="shared" si="88"/>
        <v>323.23997889461327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9.233761703047966</v>
      </c>
      <c r="AA123" s="23">
        <f>EXP(-LN(2)/25)*AA122+(1-EXP(-LN(2)/25))/(LN(2)/25)*Calculateur!V123*Calculateur!X123*VLOOKUP('Données projet'!$B$9,Paramètres!$A$1:$I$89,3,0)*0.475*44/12</f>
        <v>1.1180955204266525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10.351857223474619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76.025427276252003</v>
      </c>
      <c r="AO123" s="62">
        <f t="shared" si="90"/>
        <v>344.84838707994049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9.9177753664273069</v>
      </c>
      <c r="AV123" s="23">
        <f>EXP(-LN(2)/25)*AV122+(1-EXP(-LN(2)/25))/(LN(2)/25)*Calculateur!AQ123*Calculateur!AS123*VLOOKUP('Données projet'!$B$10,Paramètres!$A$1:$I$89,3,0)*0.475*44/12</f>
        <v>1.2009212026924851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11.118696569119791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93.476558052634857</v>
      </c>
      <c r="BJ123" s="62">
        <f t="shared" si="92"/>
        <v>450.62609125194581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13.279715204513975</v>
      </c>
      <c r="BQ123" s="23">
        <f>EXP(-LN(2)/25)*BQ122+(1-EXP(-LN(2)/25))/(LN(2)/25)*Calculateur!BL123*Calculateur!BN123*VLOOKUP('Données projet'!$B$11,Paramètres!$A$1:$I$89,3,0)*0.475*44/12</f>
        <v>1.6080109667339153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14.887726171247891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69.488132129902539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0.55000000000000004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2.0166666666666671</v>
      </c>
      <c r="H124" s="70">
        <f t="shared" si="56"/>
        <v>243.35666666666668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71.21549284533188</v>
      </c>
      <c r="T124" s="62">
        <f t="shared" si="88"/>
        <v>323.23997889461327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9.0526932680897172</v>
      </c>
      <c r="AA124" s="23">
        <f>EXP(-LN(2)/25)*AA123+(1-EXP(-LN(2)/25))/(LN(2)/25)*Calculateur!V124*Calculateur!X124*VLOOKUP('Données projet'!$B$9,Paramètres!$A$1:$I$89,3,0)*0.475*44/12</f>
        <v>1.0875211396224977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10.140214407712214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76.025427276252003</v>
      </c>
      <c r="AO124" s="62">
        <f t="shared" si="90"/>
        <v>344.84838707994049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9.7232938407373268</v>
      </c>
      <c r="AV124" s="23">
        <f>EXP(-LN(2)/25)*AV123+(1-EXP(-LN(2)/25))/(LN(2)/25)*Calculateur!AQ124*Calculateur!AS124*VLOOKUP('Données projet'!$B$10,Paramètres!$A$1:$I$89,3,0)*0.475*44/12</f>
        <v>1.1680819492511578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10.891375789988485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93.476558052634857</v>
      </c>
      <c r="BJ124" s="62">
        <f t="shared" si="92"/>
        <v>450.62609125194581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13.019308089179939</v>
      </c>
      <c r="BQ124" s="23">
        <f>EXP(-LN(2)/25)*BQ123+(1-EXP(-LN(2)/25))/(LN(2)/25)*Calculateur!BL124*Calculateur!BN124*VLOOKUP('Données projet'!$B$11,Paramètres!$A$1:$I$89,3,0)*0.475*44/12</f>
        <v>1.5640398222869547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14.583347911466893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69.497011893083609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0.55000000000000004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2.0166666666666671</v>
      </c>
      <c r="H125" s="70">
        <f t="shared" si="56"/>
        <v>243.35666666666668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71.21549284533188</v>
      </c>
      <c r="T125" s="62">
        <f t="shared" si="88"/>
        <v>323.23997889461327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8.8751754747001588</v>
      </c>
      <c r="AA125" s="23">
        <f>EXP(-LN(2)/25)*AA124+(1-EXP(-LN(2)/25))/(LN(2)/25)*Calculateur!V125*Calculateur!X125*VLOOKUP('Données projet'!$B$9,Paramètres!$A$1:$I$89,3,0)*0.475*44/12</f>
        <v>1.0577828168692693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9.9329582915694274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76.025427276252003</v>
      </c>
      <c r="AO125" s="62">
        <f t="shared" si="90"/>
        <v>344.84838707994049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9.532625979144111</v>
      </c>
      <c r="AV125" s="23">
        <f>EXP(-LN(2)/25)*AV124+(1-EXP(-LN(2)/25))/(LN(2)/25)*Calculateur!AQ125*Calculateur!AS125*VLOOKUP('Données projet'!$B$10,Paramètres!$A$1:$I$89,3,0)*0.475*44/12</f>
        <v>1.1361406869221249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10.668766666066237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93.476558052634857</v>
      </c>
      <c r="BJ125" s="62">
        <f t="shared" si="92"/>
        <v>450.62609125194581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12.764007398544946</v>
      </c>
      <c r="BQ125" s="23">
        <f>EXP(-LN(2)/25)*BQ124+(1-EXP(-LN(2)/25))/(LN(2)/25)*Calculateur!BL125*Calculateur!BN125*VLOOKUP('Données projet'!$B$11,Paramètres!$A$1:$I$89,3,0)*0.475*44/12</f>
        <v>1.5212710710972384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14.285278469642185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69.505737612225673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0.55000000000000004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2.0166666666666671</v>
      </c>
      <c r="H126" s="70">
        <f t="shared" si="56"/>
        <v>243.35666666666668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71.21549284533188</v>
      </c>
      <c r="T126" s="62">
        <f t="shared" si="88"/>
        <v>323.23997889461327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8.7011386969638078</v>
      </c>
      <c r="AA126" s="23">
        <f>EXP(-LN(2)/25)*AA125+(1-EXP(-LN(2)/25))/(LN(2)/25)*Calculateur!V126*Calculateur!X126*VLOOKUP('Données projet'!$B$9,Paramètres!$A$1:$I$89,3,0)*0.475*44/12</f>
        <v>1.0288576901155984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9.7299963870794066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76.025427276252003</v>
      </c>
      <c r="AO126" s="62">
        <f t="shared" si="90"/>
        <v>344.84838707994049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9.3456969980208253</v>
      </c>
      <c r="AV126" s="23">
        <f>EXP(-LN(2)/25)*AV125+(1-EXP(-LN(2)/25))/(LN(2)/25)*Calculateur!AQ126*Calculateur!AS126*VLOOKUP('Données projet'!$B$10,Paramètres!$A$1:$I$89,3,0)*0.475*44/12</f>
        <v>1.1050728600911974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10.450769858112023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93.476558052634857</v>
      </c>
      <c r="BJ126" s="62">
        <f t="shared" si="92"/>
        <v>450.62609125194581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12.51371299873526</v>
      </c>
      <c r="BQ126" s="23">
        <f>EXP(-LN(2)/25)*BQ125+(1-EXP(-LN(2)/25))/(LN(2)/25)*Calculateur!BL126*Calculateur!BN126*VLOOKUP('Données projet'!$B$11,Paramètres!$A$1:$I$89,3,0)*0.475*44/12</f>
        <v>1.4796718336579158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13.993384832393176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69.514311959648396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0.55000000000000004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2.0166666666666671</v>
      </c>
      <c r="H127" s="70">
        <f t="shared" si="56"/>
        <v>243.35666666666668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71.21549284533188</v>
      </c>
      <c r="T127" s="62">
        <f t="shared" si="88"/>
        <v>323.23997889461327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8.5305146742869127</v>
      </c>
      <c r="AA127" s="23">
        <f>EXP(-LN(2)/25)*AA126+(1-EXP(-LN(2)/25))/(LN(2)/25)*Calculateur!V127*Calculateur!X127*VLOOKUP('Données projet'!$B$9,Paramètres!$A$1:$I$89,3,0)*0.475*44/12</f>
        <v>1.0007235224741129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9.5312381967610253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76.025427276252003</v>
      </c>
      <c r="AO127" s="62">
        <f t="shared" si="90"/>
        <v>344.84838707994049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9.162433580201947</v>
      </c>
      <c r="AV127" s="23">
        <f>EXP(-LN(2)/25)*AV126+(1-EXP(-LN(2)/25))/(LN(2)/25)*Calculateur!AQ127*Calculateur!AS127*VLOOKUP('Données projet'!$B$10,Paramètres!$A$1:$I$89,3,0)*0.475*44/12</f>
        <v>1.0748545846187476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10.237288164820695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93.476558052634857</v>
      </c>
      <c r="BJ127" s="62">
        <f t="shared" si="92"/>
        <v>450.62609125194581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12.268326719441333</v>
      </c>
      <c r="BQ127" s="23">
        <f>EXP(-LN(2)/25)*BQ126+(1-EXP(-LN(2)/25))/(LN(2)/25)*Calculateur!BL127*Calculateur!BN127*VLOOKUP('Données projet'!$B$11,Paramètres!$A$1:$I$89,3,0)*0.475*44/12</f>
        <v>1.4392101295539801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13.707536848995314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69.522737561312709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0.55000000000000004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2.0166666666666671</v>
      </c>
      <c r="H128" s="70">
        <f t="shared" si="56"/>
        <v>243.35666666666668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71.21549284533188</v>
      </c>
      <c r="T128" s="62">
        <f t="shared" si="88"/>
        <v>323.23997889461327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8.3632364846243341</v>
      </c>
      <c r="AA128" s="23">
        <f>EXP(-LN(2)/25)*AA127+(1-EXP(-LN(2)/25))/(LN(2)/25)*Calculateur!V128*Calculateur!X128*VLOOKUP('Données projet'!$B$9,Paramètres!$A$1:$I$89,3,0)*0.475*44/12</f>
        <v>0.97335868512629542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9.3365951697506304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76.025427276252003</v>
      </c>
      <c r="AO128" s="62">
        <f t="shared" si="90"/>
        <v>344.84838707994049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8.9827638462268489</v>
      </c>
      <c r="AV128" s="23">
        <f>EXP(-LN(2)/25)*AV127+(1-EXP(-LN(2)/25))/(LN(2)/25)*Calculateur!AQ128*Calculateur!AS128*VLOOKUP('Données projet'!$B$10,Paramètres!$A$1:$I$89,3,0)*0.475*44/12</f>
        <v>1.0454626294782019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10.028226475705051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93.476558052634857</v>
      </c>
      <c r="BJ128" s="62">
        <f t="shared" si="92"/>
        <v>450.62609125194581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12.027752315413508</v>
      </c>
      <c r="BQ128" s="23">
        <f>EXP(-LN(2)/25)*BQ127+(1-EXP(-LN(2)/25))/(LN(2)/25)*Calculateur!BL128*Calculateur!BN128*VLOOKUP('Données projet'!$B$11,Paramètres!$A$1:$I$89,3,0)*0.475*44/12</f>
        <v>1.3998548528765551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13.427607168290063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69.531016997624974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0.55000000000000004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2.0166666666666671</v>
      </c>
      <c r="H129" s="70">
        <f t="shared" si="56"/>
        <v>243.35666666666668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71.21549284533188</v>
      </c>
      <c r="T129" s="62">
        <f t="shared" si="88"/>
        <v>323.23997889461327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8.199238518231418</v>
      </c>
      <c r="AA129" s="23">
        <f>EXP(-LN(2)/25)*AA128+(1-EXP(-LN(2)/25))/(LN(2)/25)*Calculateur!V129*Calculateur!X129*VLOOKUP('Données projet'!$B$9,Paramètres!$A$1:$I$89,3,0)*0.475*44/12</f>
        <v>0.94674214069480822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9.1459806589262271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76.025427276252003</v>
      </c>
      <c r="AO129" s="62">
        <f t="shared" si="90"/>
        <v>344.84838707994049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8.8066173261472862</v>
      </c>
      <c r="AV129" s="23">
        <f>EXP(-LN(2)/25)*AV128+(1-EXP(-LN(2)/25))/(LN(2)/25)*Calculateur!AQ129*Calculateur!AS129*VLOOKUP('Données projet'!$B$10,Paramètres!$A$1:$I$89,3,0)*0.475*44/12</f>
        <v>1.0168743988966302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9.8234917250439171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93.476558052634857</v>
      </c>
      <c r="BJ129" s="62">
        <f t="shared" si="92"/>
        <v>450.62609125194581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11.791895428712772</v>
      </c>
      <c r="BQ129" s="23">
        <f>EXP(-LN(2)/25)*BQ128+(1-EXP(-LN(2)/25))/(LN(2)/25)*Calculateur!BL129*Calculateur!BN129*VLOOKUP('Données projet'!$B$11,Paramètres!$A$1:$I$89,3,0)*0.475*44/12</f>
        <v>1.3615757483094784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13.153471177022251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69.539152804227257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0.55000000000000004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2.0166666666666671</v>
      </c>
      <c r="H130" s="70">
        <f t="shared" si="56"/>
        <v>243.35666666666668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71.21549284533188</v>
      </c>
      <c r="T130" s="62">
        <f t="shared" si="88"/>
        <v>323.23997889461327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8.0384564519305837</v>
      </c>
      <c r="AA130" s="23">
        <f>EXP(-LN(2)/25)*AA129+(1-EXP(-LN(2)/25))/(LN(2)/25)*Calculateur!V130*Calculateur!X130*VLOOKUP('Données projet'!$B$9,Paramètres!$A$1:$I$89,3,0)*0.475*44/12</f>
        <v>0.92085342707050333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8.9593098790010863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76.025427276252003</v>
      </c>
      <c r="AO130" s="62">
        <f t="shared" si="90"/>
        <v>344.84838707994049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8.633924931887714</v>
      </c>
      <c r="AV130" s="23">
        <f>EXP(-LN(2)/25)*AV129+(1-EXP(-LN(2)/25))/(LN(2)/25)*Calculateur!AQ130*Calculateur!AS130*VLOOKUP('Données projet'!$B$10,Paramètres!$A$1:$I$89,3,0)*0.475*44/12</f>
        <v>0.98906791498370128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9.6229928468714157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93.476558052634857</v>
      </c>
      <c r="BJ130" s="62">
        <f t="shared" si="92"/>
        <v>450.62609125194581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11.56066355170174</v>
      </c>
      <c r="BQ130" s="23">
        <f>EXP(-LN(2)/25)*BQ129+(1-EXP(-LN(2)/25))/(LN(2)/25)*Calculateur!BL130*Calculateur!BN130*VLOOKUP('Données projet'!$B$11,Paramètres!$A$1:$I$89,3,0)*0.475*44/12</f>
        <v>1.324343387869799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12.885006939571539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69.547147472773929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0.55000000000000004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2.0166666666666671</v>
      </c>
      <c r="H131" s="70">
        <f t="shared" si="56"/>
        <v>243.35666666666668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71.21549284533188</v>
      </c>
      <c r="T131" s="62">
        <f t="shared" si="88"/>
        <v>323.23997889461327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7.8808272238825321</v>
      </c>
      <c r="AA131" s="23">
        <f>EXP(-LN(2)/25)*AA130+(1-EXP(-LN(2)/25))/(LN(2)/25)*Calculateur!V131*Calculateur!X131*VLOOKUP('Données projet'!$B$9,Paramètres!$A$1:$I$89,3,0)*0.475*44/12</f>
        <v>0.89567264168168337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8.7764998655642152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76.025427276252003</v>
      </c>
      <c r="AO131" s="62">
        <f t="shared" si="90"/>
        <v>344.84838707994049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8.464618930147612</v>
      </c>
      <c r="AV131" s="23">
        <f>EXP(-LN(2)/25)*AV130+(1-EXP(-LN(2)/25))/(LN(2)/25)*Calculateur!AQ131*Calculateur!AS131*VLOOKUP('Données projet'!$B$10,Paramètres!$A$1:$I$89,3,0)*0.475*44/12</f>
        <v>0.96202180083565092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9.4266407309832623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93.476558052634857</v>
      </c>
      <c r="BJ131" s="62">
        <f t="shared" si="92"/>
        <v>450.62609125194581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11.333965990761376</v>
      </c>
      <c r="BQ131" s="23">
        <f>EXP(-LN(2)/25)*BQ130+(1-EXP(-LN(2)/25))/(LN(2)/25)*Calculateur!BL131*Calculateur!BN131*VLOOKUP('Données projet'!$B$11,Paramètres!$A$1:$I$89,3,0)*0.475*44/12</f>
        <v>1.2881291482843074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12.622095139045683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69.555003451694731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0.55000000000000004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2.0166666666666671</v>
      </c>
      <c r="H132" s="70">
        <f t="shared" ref="H132:H195" si="110">(B132+E132+F132)*44/12+(C132+D132)*0.475*44/12</f>
        <v>243.35666666666668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71.21549284533188</v>
      </c>
      <c r="T132" s="62">
        <f t="shared" si="88"/>
        <v>323.23997889461327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7.7262890088521674</v>
      </c>
      <c r="AA132" s="23">
        <f>EXP(-LN(2)/25)*AA131+(1-EXP(-LN(2)/25))/(LN(2)/25)*Calculateur!V132*Calculateur!X132*VLOOKUP('Données projet'!$B$9,Paramètres!$A$1:$I$89,3,0)*0.475*44/12</f>
        <v>0.87118042619352065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8.5974694350456886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76.025427276252003</v>
      </c>
      <c r="AO132" s="62">
        <f t="shared" si="90"/>
        <v>344.84838707994049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8.2986329158351708</v>
      </c>
      <c r="AV132" s="23">
        <f>EXP(-LN(2)/25)*AV131+(1-EXP(-LN(2)/25))/(LN(2)/25)*Calculateur!AQ132*Calculateur!AS132*VLOOKUP('Données projet'!$B$10,Paramètres!$A$1:$I$89,3,0)*0.475*44/12</f>
        <v>0.93571526410127226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9.2343481799364433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93.476558052634857</v>
      </c>
      <c r="BJ132" s="62">
        <f t="shared" si="92"/>
        <v>450.62609125194581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11.111713830719195</v>
      </c>
      <c r="BQ132" s="23">
        <f>EXP(-LN(2)/25)*BQ131+(1-EXP(-LN(2)/25))/(LN(2)/25)*Calculateur!BL132*Calculateur!BN132*VLOOKUP('Données projet'!$B$11,Paramètres!$A$1:$I$89,3,0)*0.475*44/12</f>
        <v>1.2529051889847052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12.3646190197039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69.562723146944577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0.55000000000000004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2.0166666666666671</v>
      </c>
      <c r="H133" s="70">
        <f t="shared" si="110"/>
        <v>243.35666666666668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71.21549284533188</v>
      </c>
      <c r="T133" s="62">
        <f t="shared" ref="T133:T196" si="142">$T$3</f>
        <v>323.23997889461327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7.5747811939595442</v>
      </c>
      <c r="AA133" s="23">
        <f>EXP(-LN(2)/25)*AA132+(1-EXP(-LN(2)/25))/(LN(2)/25)*Calculateur!V133*Calculateur!X133*VLOOKUP('Données projet'!$B$9,Paramètres!$A$1:$I$89,3,0)*0.475*44/12</f>
        <v>0.84735795162587135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8.4221391455854153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76.025427276252003</v>
      </c>
      <c r="AO133" s="62">
        <f t="shared" ref="AO133:AO196" si="144">$AO$3</f>
        <v>344.84838707994049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8.1359017860219236</v>
      </c>
      <c r="AV133" s="23">
        <f>EXP(-LN(2)/25)*AV132+(1-EXP(-LN(2)/25))/(LN(2)/25)*Calculateur!AQ133*Calculateur!AS133*VLOOKUP('Données projet'!$B$10,Paramètres!$A$1:$I$89,3,0)*0.475*44/12</f>
        <v>0.91012808099729581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9.0460298670192199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93.476558052634857</v>
      </c>
      <c r="BJ133" s="62">
        <f t="shared" ref="BJ133:BJ196" si="146">$BJ$3</f>
        <v>450.62609125194581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10.893819899975007</v>
      </c>
      <c r="BQ133" s="23">
        <f>EXP(-LN(2)/25)*BQ132+(1-EXP(-LN(2)/25))/(LN(2)/25)*Calculateur!BL133*Calculateur!BN133*VLOOKUP('Données projet'!$B$11,Paramètres!$A$1:$I$89,3,0)*0.475*44/12</f>
        <v>1.2186444307044981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12.112464330679504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69.570308922740509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0.55000000000000004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2.0166666666666671</v>
      </c>
      <c r="H134" s="70">
        <f t="shared" si="110"/>
        <v>243.35666666666668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71.21549284533188</v>
      </c>
      <c r="T134" s="62">
        <f t="shared" si="142"/>
        <v>323.23997889461327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7.4262443549063226</v>
      </c>
      <c r="AA134" s="23">
        <f>EXP(-LN(2)/25)*AA133+(1-EXP(-LN(2)/25))/(LN(2)/25)*Calculateur!V134*Calculateur!X134*VLOOKUP('Données projet'!$B$9,Paramètres!$A$1:$I$89,3,0)*0.475*44/12</f>
        <v>0.82418690387804394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8.2504312587843671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76.025427276252003</v>
      </c>
      <c r="AO134" s="62">
        <f t="shared" si="144"/>
        <v>344.84838707994049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7.9763617144081262</v>
      </c>
      <c r="AV134" s="23">
        <f>EXP(-LN(2)/25)*AV133+(1-EXP(-LN(2)/25))/(LN(2)/25)*Calculateur!AQ134*Calculateur!AS134*VLOOKUP('Données projet'!$B$10,Paramètres!$A$1:$I$89,3,0)*0.475*44/12</f>
        <v>0.88524058076086909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8.8616022951689946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93.476558052634857</v>
      </c>
      <c r="BJ134" s="62">
        <f t="shared" si="146"/>
        <v>450.62609125194581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10.680198736310539</v>
      </c>
      <c r="BQ134" s="23">
        <f>EXP(-LN(2)/25)*BQ133+(1-EXP(-LN(2)/25))/(LN(2)/25)*Calculateur!BL134*Calculateur!BN134*VLOOKUP('Données projet'!$B$11,Paramètres!$A$1:$I$89,3,0)*0.475*44/12</f>
        <v>1.1853205346611582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11.865519270971697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69.57776310228563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0.55000000000000004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2.0166666666666671</v>
      </c>
      <c r="H135" s="70">
        <f t="shared" si="110"/>
        <v>243.35666666666668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71.21549284533188</v>
      </c>
      <c r="T135" s="62">
        <f t="shared" si="142"/>
        <v>323.23997889461327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7.2806202326684089</v>
      </c>
      <c r="AA135" s="23">
        <f>EXP(-LN(2)/25)*AA134+(1-EXP(-LN(2)/25))/(LN(2)/25)*Calculateur!V135*Calculateur!X135*VLOOKUP('Données projet'!$B$9,Paramètres!$A$1:$I$89,3,0)*0.475*44/12</f>
        <v>0.80164946964939321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8.0822697023178023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76.025427276252003</v>
      </c>
      <c r="AO135" s="62">
        <f t="shared" si="144"/>
        <v>344.84838707994049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7.8199501262888402</v>
      </c>
      <c r="AV135" s="23">
        <f>EXP(-LN(2)/25)*AV134+(1-EXP(-LN(2)/25))/(LN(2)/25)*Calculateur!AQ135*Calculateur!AS135*VLOOKUP('Données projet'!$B$10,Paramètres!$A$1:$I$89,3,0)*0.475*44/12</f>
        <v>0.86103363052718418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8.6809837568160244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93.476558052634857</v>
      </c>
      <c r="BJ135" s="62">
        <f t="shared" si="146"/>
        <v>450.62609125194581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10.470766553369486</v>
      </c>
      <c r="BQ135" s="23">
        <f>EXP(-LN(2)/25)*BQ134+(1-EXP(-LN(2)/25))/(LN(2)/25)*Calculateur!BL135*Calculateur!BN135*VLOOKUP('Données projet'!$B$11,Paramètres!$A$1:$I$89,3,0)*0.475*44/12</f>
        <v>1.1529078823075509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11.623674435677037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69.585087968480693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0.55000000000000004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2.0166666666666671</v>
      </c>
      <c r="H136" s="70">
        <f t="shared" si="110"/>
        <v>243.35666666666668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71.21549284533188</v>
      </c>
      <c r="T136" s="62">
        <f t="shared" si="142"/>
        <v>323.23997889461327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7.1378517106456369</v>
      </c>
      <c r="AA136" s="23">
        <f>EXP(-LN(2)/25)*AA135+(1-EXP(-LN(2)/25))/(LN(2)/25)*Calculateur!V136*Calculateur!X136*VLOOKUP('Données projet'!$B$9,Paramètres!$A$1:$I$89,3,0)*0.475*44/12</f>
        <v>0.7797283227449171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7.9175800333905544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76.025427276252003</v>
      </c>
      <c r="AO136" s="62">
        <f t="shared" si="144"/>
        <v>344.84838707994049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7.6666056740109241</v>
      </c>
      <c r="AV136" s="23">
        <f>EXP(-LN(2)/25)*AV135+(1-EXP(-LN(2)/25))/(LN(2)/25)*Calculateur!AQ136*Calculateur!AS136*VLOOKUP('Données projet'!$B$10,Paramètres!$A$1:$I$89,3,0)*0.475*44/12</f>
        <v>0.83748862062062757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8.5040942946315514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93.476558052634857</v>
      </c>
      <c r="BJ136" s="62">
        <f t="shared" si="146"/>
        <v>450.62609125194581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10.26544120779489</v>
      </c>
      <c r="BQ136" s="23">
        <f>EXP(-LN(2)/25)*BQ135+(1-EXP(-LN(2)/25))/(LN(2)/25)*Calculateur!BL136*Calculateur!BN136*VLOOKUP('Données projet'!$B$11,Paramètres!$A$1:$I$89,3,0)*0.475*44/12</f>
        <v>1.1213815556370603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11.386822763431951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69.592285764623213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0.55000000000000004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2.0166666666666671</v>
      </c>
      <c r="H137" s="70">
        <f t="shared" si="110"/>
        <v>243.35666666666668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71.21549284533188</v>
      </c>
      <c r="T137" s="62">
        <f t="shared" si="142"/>
        <v>323.23997889461327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6.9978827922595315</v>
      </c>
      <c r="AA137" s="23">
        <f>EXP(-LN(2)/25)*AA136+(1-EXP(-LN(2)/25))/(LN(2)/25)*Calculateur!V137*Calculateur!X137*VLOOKUP('Données projet'!$B$9,Paramètres!$A$1:$I$89,3,0)*0.475*44/12</f>
        <v>0.75840661075532689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7.7562894030148586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76.025427276252003</v>
      </c>
      <c r="AO137" s="62">
        <f t="shared" si="144"/>
        <v>344.84838707994049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7.5162682129112977</v>
      </c>
      <c r="AV137" s="23">
        <f>EXP(-LN(2)/25)*AV136+(1-EXP(-LN(2)/25))/(LN(2)/25)*Calculateur!AQ137*Calculateur!AS137*VLOOKUP('Données projet'!$B$10,Paramètres!$A$1:$I$89,3,0)*0.475*44/12</f>
        <v>0.81458745024814405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8.3308556631594417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93.476558052634857</v>
      </c>
      <c r="BJ137" s="62">
        <f t="shared" si="146"/>
        <v>450.62609125194581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10.064142167010917</v>
      </c>
      <c r="BQ137" s="23">
        <f>EXP(-LN(2)/25)*BQ136+(1-EXP(-LN(2)/25))/(LN(2)/25)*Calculateur!BL137*Calculateur!BN137*VLOOKUP('Données projet'!$B$11,Paramètres!$A$1:$I$89,3,0)*0.475*44/12</f>
        <v>1.0907173180272718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11.154859485038189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69.599358695094523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0.55000000000000004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2.0166666666666671</v>
      </c>
      <c r="H138" s="70">
        <f t="shared" si="110"/>
        <v>243.35666666666668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71.21549284533188</v>
      </c>
      <c r="T138" s="62">
        <f t="shared" si="142"/>
        <v>323.23997889461327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6.8606585789903667</v>
      </c>
      <c r="AA138" s="23">
        <f>EXP(-LN(2)/25)*AA137+(1-EXP(-LN(2)/25))/(LN(2)/25)*Calculateur!V138*Calculateur!X138*VLOOKUP('Données projet'!$B$9,Paramètres!$A$1:$I$89,3,0)*0.475*44/12</f>
        <v>0.73766794210135223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7.5983265210917192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76.025427276252003</v>
      </c>
      <c r="AO138" s="62">
        <f t="shared" si="144"/>
        <v>344.84838707994049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7.3688787777270379</v>
      </c>
      <c r="AV138" s="23">
        <f>EXP(-LN(2)/25)*AV137+(1-EXP(-LN(2)/25))/(LN(2)/25)*Calculateur!AQ138*Calculateur!AS138*VLOOKUP('Données projet'!$B$10,Paramètres!$A$1:$I$89,3,0)*0.475*44/12</f>
        <v>0.79231251358381627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8.1611912913108533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93.476558052634857</v>
      </c>
      <c r="BJ138" s="62">
        <f t="shared" si="146"/>
        <v>450.62609125194581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9.8667904776364264</v>
      </c>
      <c r="BQ138" s="23">
        <f>EXP(-LN(2)/25)*BQ137+(1-EXP(-LN(2)/25))/(LN(2)/25)*Calculateur!BL138*Calculateur!BN138*VLOOKUP('Données projet'!$B$11,Paramètres!$A$1:$I$89,3,0)*0.475*44/12</f>
        <v>1.0608915956074851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10.927682073243911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69.606308926034856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0.55000000000000004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2.0166666666666671</v>
      </c>
      <c r="H139" s="70">
        <f t="shared" si="110"/>
        <v>243.35666666666668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71.21549284533188</v>
      </c>
      <c r="T139" s="62">
        <f t="shared" si="142"/>
        <v>323.23997889461327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6.7261252488449053</v>
      </c>
      <c r="AA139" s="23">
        <f>EXP(-LN(2)/25)*AA138+(1-EXP(-LN(2)/25))/(LN(2)/25)*Calculateur!V139*Calculateur!X139*VLOOKUP('Données projet'!$B$9,Paramètres!$A$1:$I$89,3,0)*0.475*44/12</f>
        <v>0.71749637343231965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7.4436216222772247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76.025427276252003</v>
      </c>
      <c r="AO139" s="62">
        <f t="shared" si="144"/>
        <v>344.84838707994049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7.2243795594680629</v>
      </c>
      <c r="AV139" s="23">
        <f>EXP(-LN(2)/25)*AV138+(1-EXP(-LN(2)/25))/(LN(2)/25)*Calculateur!AQ139*Calculateur!AS139*VLOOKUP('Données projet'!$B$10,Paramètres!$A$1:$I$89,3,0)*0.475*44/12</f>
        <v>0.7706466862339626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7.9950262457020251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93.476558052634857</v>
      </c>
      <c r="BJ139" s="62">
        <f t="shared" si="146"/>
        <v>450.62609125194581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9.6733087345179243</v>
      </c>
      <c r="BQ139" s="23">
        <f>EXP(-LN(2)/25)*BQ138+(1-EXP(-LN(2)/25))/(LN(2)/25)*Calculateur!BL139*Calculateur!BN139*VLOOKUP('Données projet'!$B$11,Paramètres!$A$1:$I$89,3,0)*0.475*44/12</f>
        <v>1.0318814591357341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10.705190193653658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69.61313858600677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0.55000000000000004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2.0166666666666671</v>
      </c>
      <c r="H140" s="70">
        <f t="shared" si="110"/>
        <v>243.35666666666668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71.21549284533188</v>
      </c>
      <c r="T140" s="62">
        <f t="shared" si="142"/>
        <v>323.23997889461327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6.5942300352463672</v>
      </c>
      <c r="AA140" s="23">
        <f>EXP(-LN(2)/25)*AA139+(1-EXP(-LN(2)/25))/(LN(2)/25)*Calculateur!V140*Calculateur!X140*VLOOKUP('Données projet'!$B$9,Paramètres!$A$1:$I$89,3,0)*0.475*44/12</f>
        <v>0.69787639736931839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7.2921064326156859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76.025427276252003</v>
      </c>
      <c r="AO140" s="62">
        <f t="shared" si="144"/>
        <v>344.84838707994049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7.0827138827433256</v>
      </c>
      <c r="AV140" s="23">
        <f>EXP(-LN(2)/25)*AV139+(1-EXP(-LN(2)/25))/(LN(2)/25)*Calculateur!AQ140*Calculateur!AS140*VLOOKUP('Données projet'!$B$10,Paramètres!$A$1:$I$89,3,0)*0.475*44/12</f>
        <v>0.74957331207234701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7.8322871948156729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93.476558052634857</v>
      </c>
      <c r="BJ140" s="62">
        <f t="shared" si="146"/>
        <v>450.62609125194581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9.4836210503697664</v>
      </c>
      <c r="BQ140" s="23">
        <f>EXP(-LN(2)/25)*BQ139+(1-EXP(-LN(2)/25))/(LN(2)/25)*Calculateur!BL140*Calculateur!BN140*VLOOKUP('Données projet'!$B$11,Paramètres!$A$1:$I$89,3,0)*0.475*44/12</f>
        <v>1.0036646063713799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10.487285656741147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69.619849766647008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0.55000000000000004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2.0166666666666671</v>
      </c>
      <c r="H141" s="70">
        <f t="shared" si="110"/>
        <v>243.35666666666668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71.21549284533188</v>
      </c>
      <c r="T141" s="62">
        <f t="shared" si="142"/>
        <v>323.23997889461327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6.4649212063383601</v>
      </c>
      <c r="AA141" s="23">
        <f>EXP(-LN(2)/25)*AA140+(1-EXP(-LN(2)/25))/(LN(2)/25)*Calculateur!V141*Calculateur!X141*VLOOKUP('Données projet'!$B$9,Paramètres!$A$1:$I$89,3,0)*0.475*44/12</f>
        <v>0.67879293058352963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7.1437141369218899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76.025427276252003</v>
      </c>
      <c r="AO141" s="62">
        <f t="shared" si="144"/>
        <v>344.84838707994049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6.9438261835316304</v>
      </c>
      <c r="AV141" s="23">
        <f>EXP(-LN(2)/25)*AV140+(1-EXP(-LN(2)/25))/(LN(2)/25)*Calculateur!AQ141*Calculateur!AS141*VLOOKUP('Données projet'!$B$10,Paramètres!$A$1:$I$89,3,0)*0.475*44/12</f>
        <v>0.72907619043538141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7.6729023739670117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93.476558052634857</v>
      </c>
      <c r="BJ141" s="62">
        <f t="shared" si="146"/>
        <v>450.62609125194581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9.2976530260096908</v>
      </c>
      <c r="BQ141" s="23">
        <f>EXP(-LN(2)/25)*BQ140+(1-EXP(-LN(2)/25))/(LN(2)/25)*Calculateur!BL141*Calculateur!BN141*VLOOKUP('Données projet'!$B$11,Paramètres!$A$1:$I$89,3,0)*0.475*44/12</f>
        <v>0.97621934492972673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10.273872370939417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69.626444523307072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0.55000000000000004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2.0166666666666671</v>
      </c>
      <c r="H142" s="70">
        <f t="shared" si="110"/>
        <v>243.35666666666668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71.21549284533188</v>
      </c>
      <c r="T142" s="62">
        <f t="shared" si="142"/>
        <v>323.23997889461327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6.3381480446946412</v>
      </c>
      <c r="AA142" s="23">
        <f>EXP(-LN(2)/25)*AA141+(1-EXP(-LN(2)/25))/(LN(2)/25)*Calculateur!V142*Calculateur!X142*VLOOKUP('Données projet'!$B$9,Paramètres!$A$1:$I$89,3,0)*0.475*44/12</f>
        <v>0.66023130220055415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6.9983793468951951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76.025427276252003</v>
      </c>
      <c r="AO142" s="62">
        <f t="shared" si="144"/>
        <v>344.84838707994049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6.8076619873883439</v>
      </c>
      <c r="AV142" s="23">
        <f>EXP(-LN(2)/25)*AV141+(1-EXP(-LN(2)/25))/(LN(2)/25)*Calculateur!AQ142*Calculateur!AS142*VLOOKUP('Données projet'!$B$10,Paramètres!$A$1:$I$89,3,0)*0.475*44/12</f>
        <v>0.70913956366747533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7.5168015510558188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93.476558052634857</v>
      </c>
      <c r="BJ142" s="62">
        <f t="shared" si="146"/>
        <v>450.62609125194581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9.1153317211780216</v>
      </c>
      <c r="BQ142" s="23">
        <f>EXP(-LN(2)/25)*BQ141+(1-EXP(-LN(2)/25))/(LN(2)/25)*Calculateur!BL142*Calculateur!BN142*VLOOKUP('Données projet'!$B$11,Paramètres!$A$1:$I$89,3,0)*0.475*44/12</f>
        <v>0.9495245756054792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10.064856296783502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69.632924875682761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0.55000000000000004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2.0166666666666671</v>
      </c>
      <c r="H143" s="70">
        <f t="shared" si="110"/>
        <v>243.35666666666668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71.21549284533188</v>
      </c>
      <c r="T143" s="62">
        <f t="shared" si="142"/>
        <v>323.23997889461327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6.2138608274267622</v>
      </c>
      <c r="AA143" s="23">
        <f>EXP(-LN(2)/25)*AA142+(1-EXP(-LN(2)/25))/(LN(2)/25)*Calculateur!V143*Calculateur!X143*VLOOKUP('Données projet'!$B$9,Paramètres!$A$1:$I$89,3,0)*0.475*44/12</f>
        <v>0.64217724252182484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6.8560380699485872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76.025427276252003</v>
      </c>
      <c r="AO143" s="62">
        <f t="shared" si="144"/>
        <v>344.84838707994049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6.6741678880794693</v>
      </c>
      <c r="AV143" s="23">
        <f>EXP(-LN(2)/25)*AV142+(1-EXP(-LN(2)/25))/(LN(2)/25)*Calculateur!AQ143*Calculateur!AS143*VLOOKUP('Données projet'!$B$10,Paramètres!$A$1:$I$89,3,0)*0.475*44/12</f>
        <v>0.68974810500695927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7.3639159930864286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93.476558052634857</v>
      </c>
      <c r="BJ143" s="62">
        <f t="shared" si="146"/>
        <v>450.62609125194581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8.9365856259290855</v>
      </c>
      <c r="BQ143" s="23">
        <f>EXP(-LN(2)/25)*BQ142+(1-EXP(-LN(2)/25))/(LN(2)/25)*Calculateur!BL143*Calculateur!BN143*VLOOKUP('Données projet'!$B$11,Paramètres!$A$1:$I$89,3,0)*0.475*44/12</f>
        <v>0.92355977615222007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9.8601454020813062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69.639292808432629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0.55000000000000004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2.0166666666666671</v>
      </c>
      <c r="H144" s="70">
        <f t="shared" si="110"/>
        <v>243.35666666666668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71.21549284533188</v>
      </c>
      <c r="T144" s="62">
        <f t="shared" si="142"/>
        <v>323.23997889461327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6.0920108066817891</v>
      </c>
      <c r="AA144" s="23">
        <f>EXP(-LN(2)/25)*AA143+(1-EXP(-LN(2)/25))/(LN(2)/25)*Calculateur!V144*Calculateur!X144*VLOOKUP('Données projet'!$B$9,Paramètres!$A$1:$I$89,3,0)*0.475*44/12</f>
        <v>0.62461687205443206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6.7166276787362209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76.025427276252003</v>
      </c>
      <c r="AO144" s="62">
        <f t="shared" si="144"/>
        <v>344.84838707994049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6.5432915266346807</v>
      </c>
      <c r="AV144" s="23">
        <f>EXP(-LN(2)/25)*AV143+(1-EXP(-LN(2)/25))/(LN(2)/25)*Calculateur!AQ144*Calculateur!AS144*VLOOKUP('Données projet'!$B$10,Paramètres!$A$1:$I$89,3,0)*0.475*44/12</f>
        <v>0.67088690680326757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7.2141784334379482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93.476558052634857</v>
      </c>
      <c r="BJ144" s="62">
        <f t="shared" si="146"/>
        <v>450.62609125194581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8.7613446325836275</v>
      </c>
      <c r="BQ144" s="23">
        <f>EXP(-LN(2)/25)*BQ143+(1-EXP(-LN(2)/25))/(LN(2)/25)*Calculateur!BL144*Calculateur!BN144*VLOOKUP('Données projet'!$B$11,Paramètres!$A$1:$I$89,3,0)*0.475*44/12</f>
        <v>0.8983049855054398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9.6596496180890679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69.645550271785865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0.55000000000000004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2.0166666666666671</v>
      </c>
      <c r="H145" s="70">
        <f t="shared" si="110"/>
        <v>243.35666666666668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71.21549284533188</v>
      </c>
      <c r="T145" s="62">
        <f t="shared" si="142"/>
        <v>323.23997889461327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5.9725501905224503</v>
      </c>
      <c r="AA145" s="23">
        <f>EXP(-LN(2)/25)*AA144+(1-EXP(-LN(2)/25))/(LN(2)/25)*Calculateur!V145*Calculateur!X145*VLOOKUP('Données projet'!$B$9,Paramètres!$A$1:$I$89,3,0)*0.475*44/12</f>
        <v>0.60753669084092987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6.5800868813633802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76.025427276252003</v>
      </c>
      <c r="AO145" s="62">
        <f t="shared" si="144"/>
        <v>344.84838707994049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6.4149815708111264</v>
      </c>
      <c r="AV145" s="23">
        <f>EXP(-LN(2)/25)*AV144+(1-EXP(-LN(2)/25))/(LN(2)/25)*Calculateur!AQ145*Calculateur!AS145*VLOOKUP('Données projet'!$B$10,Paramètres!$A$1:$I$89,3,0)*0.475*44/12</f>
        <v>0.65254146905632315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7.0675230398674493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93.476558052634857</v>
      </c>
      <c r="BJ145" s="62">
        <f t="shared" si="146"/>
        <v>450.62609125194581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8.5895400082312232</v>
      </c>
      <c r="BQ145" s="23">
        <f>EXP(-LN(2)/25)*BQ144+(1-EXP(-LN(2)/25))/(LN(2)/25)*Calculateur!BL145*Calculateur!BN145*VLOOKUP('Données projet'!$B$11,Paramètres!$A$1:$I$89,3,0)*0.475*44/12</f>
        <v>0.87374078843698744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9.4632807966682115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69.651699182139495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0.55000000000000004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2.0166666666666671</v>
      </c>
      <c r="H146" s="70">
        <f t="shared" si="110"/>
        <v>243.35666666666668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71.21549284533188</v>
      </c>
      <c r="T146" s="62">
        <f t="shared" si="142"/>
        <v>323.23997889461327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5.8554321241822151</v>
      </c>
      <c r="AA146" s="23">
        <f>EXP(-LN(2)/25)*AA145+(1-EXP(-LN(2)/25))/(LN(2)/25)*Calculateur!V146*Calculateur!X146*VLOOKUP('Données projet'!$B$9,Paramètres!$A$1:$I$89,3,0)*0.475*44/12</f>
        <v>0.59092356808091862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6.4463556922631335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76.025427276252003</v>
      </c>
      <c r="AO146" s="62">
        <f t="shared" si="144"/>
        <v>344.84838707994049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6.2891876949599261</v>
      </c>
      <c r="AV146" s="23">
        <f>EXP(-LN(2)/25)*AV145+(1-EXP(-LN(2)/25))/(LN(2)/25)*Calculateur!AQ146*Calculateur!AS146*VLOOKUP('Données projet'!$B$10,Paramètres!$A$1:$I$89,3,0)*0.475*44/12</f>
        <v>0.6346976882693135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6.9238853832292397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93.476558052634857</v>
      </c>
      <c r="BJ146" s="62">
        <f t="shared" si="146"/>
        <v>450.62609125194581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8.4211043677718962</v>
      </c>
      <c r="BQ146" s="23">
        <f>EXP(-LN(2)/25)*BQ145+(1-EXP(-LN(2)/25))/(LN(2)/25)*Calculateur!BL146*Calculateur!BN146*VLOOKUP('Données projet'!$B$11,Paramètres!$A$1:$I$89,3,0)*0.475*44/12</f>
        <v>0.84984830062914696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9.2709526684010424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69.657741422645401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0.55000000000000004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2.0166666666666671</v>
      </c>
      <c r="H147" s="70">
        <f t="shared" si="110"/>
        <v>243.35666666666668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71.21549284533188</v>
      </c>
      <c r="T147" s="62">
        <f t="shared" si="142"/>
        <v>323.23997889461327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5.7406106716879455</v>
      </c>
      <c r="AA147" s="23">
        <f>EXP(-LN(2)/25)*AA146+(1-EXP(-LN(2)/25))/(LN(2)/25)*Calculateur!V147*Calculateur!X147*VLOOKUP('Données projet'!$B$9,Paramètres!$A$1:$I$89,3,0)*0.475*44/12</f>
        <v>0.57476473203642597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6.3153754037243717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76.025427276252003</v>
      </c>
      <c r="AO147" s="62">
        <f t="shared" si="144"/>
        <v>344.84838707994049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6.1658605602874799</v>
      </c>
      <c r="AV147" s="23">
        <f>EXP(-LN(2)/25)*AV146+(1-EXP(-LN(2)/25))/(LN(2)/25)*Calculateur!AQ147*Calculateur!AS147*VLOOKUP('Données projet'!$B$10,Paramètres!$A$1:$I$89,3,0)*0.475*44/12</f>
        <v>0.61734184660628832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6.7832024068937677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93.476558052634857</v>
      </c>
      <c r="BJ147" s="62">
        <f t="shared" si="146"/>
        <v>450.62609125194581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8.2559716474863798</v>
      </c>
      <c r="BQ147" s="23">
        <f>EXP(-LN(2)/25)*BQ146+(1-EXP(-LN(2)/25))/(LN(2)/25)*Calculateur!BL147*Calculateur!BN147*VLOOKUP('Données projet'!$B$11,Paramètres!$A$1:$I$89,3,0)*0.475*44/12</f>
        <v>0.8266091541568632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9.0825808016432426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69.663678843786954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0.55000000000000004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2.0166666666666671</v>
      </c>
      <c r="H148" s="70">
        <f t="shared" si="110"/>
        <v>243.35666666666668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71.21549284533188</v>
      </c>
      <c r="T148" s="62">
        <f t="shared" si="142"/>
        <v>323.23997889461327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5.6280407978429174</v>
      </c>
      <c r="AA148" s="23">
        <f>EXP(-LN(2)/25)*AA147+(1-EXP(-LN(2)/25))/(LN(2)/25)*Calculateur!V148*Calculateur!X148*VLOOKUP('Données projet'!$B$9,Paramètres!$A$1:$I$89,3,0)*0.475*44/12</f>
        <v>0.55904776021332625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6.187088558056244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76.025427276252003</v>
      </c>
      <c r="AO148" s="62">
        <f t="shared" si="144"/>
        <v>344.84838707994049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6.0449517955038354</v>
      </c>
      <c r="AV148" s="23">
        <f>EXP(-LN(2)/25)*AV147+(1-EXP(-LN(2)/25))/(LN(2)/25)*Calculateur!AQ148*Calculateur!AS148*VLOOKUP('Données projet'!$B$10,Paramètres!$A$1:$I$89,3,0)*0.475*44/12</f>
        <v>0.60046060134624257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6.6454123968500785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93.476558052634857</v>
      </c>
      <c r="BJ148" s="62">
        <f t="shared" si="146"/>
        <v>450.62609125194581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8.0940770791246486</v>
      </c>
      <c r="BQ148" s="23">
        <f>EXP(-LN(2)/25)*BQ147+(1-EXP(-LN(2)/25))/(LN(2)/25)*Calculateur!BL148*Calculateur!BN148*VLOOKUP('Données projet'!$B$11,Paramètres!$A$1:$I$89,3,0)*0.475*44/12</f>
        <v>0.80400548336695765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8.8980825624916058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69.669513263945788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0.55000000000000004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2.0166666666666671</v>
      </c>
      <c r="H149" s="70">
        <f t="shared" si="110"/>
        <v>243.35666666666668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71.21549284533188</v>
      </c>
      <c r="T149" s="62">
        <f t="shared" si="142"/>
        <v>323.23997889461327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5.5176783505631466</v>
      </c>
      <c r="AA149" s="23">
        <f>EXP(-LN(2)/25)*AA148+(1-EXP(-LN(2)/25))/(LN(2)/25)*Calculateur!V149*Calculateur!X149*VLOOKUP('Données projet'!$B$9,Paramètres!$A$1:$I$89,3,0)*0.475*44/12</f>
        <v>0.54376056981124887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6.0614389203743952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76.025427276252003</v>
      </c>
      <c r="AO149" s="62">
        <f t="shared" si="144"/>
        <v>344.84838707994049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5.926413977850534</v>
      </c>
      <c r="AV149" s="23">
        <f>EXP(-LN(2)/25)*AV148+(1-EXP(-LN(2)/25))/(LN(2)/25)*Calculateur!AQ149*Calculateur!AS149*VLOOKUP('Données projet'!$B$10,Paramètres!$A$1:$I$89,3,0)*0.475*44/12</f>
        <v>0.58404097462557891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6.5104549524761133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93.476558052634857</v>
      </c>
      <c r="BJ149" s="62">
        <f t="shared" si="146"/>
        <v>450.62609125194581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7.9353571645025545</v>
      </c>
      <c r="BQ149" s="23">
        <f>EXP(-LN(2)/25)*BQ148+(1-EXP(-LN(2)/25))/(LN(2)/25)*Calculateur!BL149*Calculateur!BN149*VLOOKUP('Données projet'!$B$11,Paramètres!$A$1:$I$89,3,0)*0.475*44/12</f>
        <v>0.78201991114347735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8.7173770756460325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69.67524646995868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0.55000000000000004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2.0166666666666671</v>
      </c>
      <c r="H150" s="70">
        <f t="shared" si="110"/>
        <v>243.35666666666668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71.21549284533188</v>
      </c>
      <c r="T150" s="62">
        <f t="shared" si="142"/>
        <v>323.23997889461327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5.4094800435600865</v>
      </c>
      <c r="AA150" s="23">
        <f>EXP(-LN(2)/25)*AA149+(1-EXP(-LN(2)/25))/(LN(2)/25)*Calculateur!V150*Calculateur!X150*VLOOKUP('Données projet'!$B$9,Paramètres!$A$1:$I$89,3,0)*0.475*44/12</f>
        <v>0.52889140843463467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5.9383714519947208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76.025427276252003</v>
      </c>
      <c r="AO150" s="62">
        <f t="shared" si="144"/>
        <v>344.84838707994049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5.8102006145004843</v>
      </c>
      <c r="AV150" s="23">
        <f>EXP(-LN(2)/25)*AV149+(1-EXP(-LN(2)/25))/(LN(2)/25)*Calculateur!AQ150*Calculateur!AS150*VLOOKUP('Données projet'!$B$10,Paramètres!$A$1:$I$89,3,0)*0.475*44/12</f>
        <v>0.56807034346106244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6.3782709579615471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93.476558052634857</v>
      </c>
      <c r="BJ150" s="62">
        <f t="shared" si="146"/>
        <v>450.62609125194581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7.7797496505966102</v>
      </c>
      <c r="BQ150" s="23">
        <f>EXP(-LN(2)/25)*BQ149+(1-EXP(-LN(2)/25))/(LN(2)/25)*Calculateur!BL150*Calculateur!BN150*VLOOKUP('Données projet'!$B$11,Paramètres!$A$1:$I$89,3,0)*0.475*44/12</f>
        <v>0.76063553554861918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8.5403851861452296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69.680880217664779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0.55000000000000004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2.0166666666666671</v>
      </c>
      <c r="H151" s="70">
        <f t="shared" si="110"/>
        <v>243.35666666666668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71.21549284533188</v>
      </c>
      <c r="T151" s="62">
        <f t="shared" si="142"/>
        <v>323.23997889461327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5.3034034393629055</v>
      </c>
      <c r="AA151" s="23">
        <f>EXP(-LN(2)/25)*AA150+(1-EXP(-LN(2)/25))/(LN(2)/25)*Calculateur!V151*Calculateur!X151*VLOOKUP('Données projet'!$B$9,Paramètres!$A$1:$I$89,3,0)*0.475*44/12</f>
        <v>0.51442884505779918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5.8178322844207049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76.025427276252003</v>
      </c>
      <c r="AO151" s="62">
        <f t="shared" si="144"/>
        <v>344.84838707994049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5.6962661243225767</v>
      </c>
      <c r="AV151" s="23">
        <f>EXP(-LN(2)/25)*AV150+(1-EXP(-LN(2)/25))/(LN(2)/25)*Calculateur!AQ151*Calculateur!AS151*VLOOKUP('Données projet'!$B$10,Paramètres!$A$1:$I$89,3,0)*0.475*44/12</f>
        <v>0.55253643004559871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6.2488025543681758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93.476558052634857</v>
      </c>
      <c r="BJ151" s="62">
        <f t="shared" si="146"/>
        <v>450.62609125194581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7.62719350512715</v>
      </c>
      <c r="BQ151" s="23">
        <f>EXP(-LN(2)/25)*BQ150+(1-EXP(-LN(2)/25))/(LN(2)/25)*Calculateur!BL151*Calculateur!BN151*VLOOKUP('Données projet'!$B$11,Paramètres!$A$1:$I$89,3,0)*0.475*44/12</f>
        <v>0.73983591682895788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8.3670294219561079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69.686416232443335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0.55000000000000004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2.0166666666666671</v>
      </c>
      <c r="H152" s="70">
        <f t="shared" si="110"/>
        <v>243.35666666666668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71.21549284533188</v>
      </c>
      <c r="T152" s="62">
        <f t="shared" si="142"/>
        <v>323.23997889461327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5.1994069326736909</v>
      </c>
      <c r="AA152" s="23">
        <f>EXP(-LN(2)/25)*AA151+(1-EXP(-LN(2)/25))/(LN(2)/25)*Calculateur!V152*Calculateur!X152*VLOOKUP('Données projet'!$B$9,Paramètres!$A$1:$I$89,3,0)*0.475*44/12</f>
        <v>0.50036176123705645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5.6997686939107473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76.025427276252003</v>
      </c>
      <c r="AO152" s="62">
        <f t="shared" si="144"/>
        <v>344.84838707994049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5.5845658200038804</v>
      </c>
      <c r="AV152" s="23">
        <f>EXP(-LN(2)/25)*AV151+(1-EXP(-LN(2)/25))/(LN(2)/25)*Calculateur!AQ152*Calculateur!AS152*VLOOKUP('Données projet'!$B$10,Paramètres!$A$1:$I$89,3,0)*0.475*44/12</f>
        <v>0.53742729230937381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6.1219931123132545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93.476558052634857</v>
      </c>
      <c r="BJ152" s="62">
        <f t="shared" si="146"/>
        <v>450.62609125194581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7.4776288926202854</v>
      </c>
      <c r="BQ152" s="23">
        <f>EXP(-LN(2)/25)*BQ151+(1-EXP(-LN(2)/25))/(LN(2)/25)*Calculateur!BL152*Calculateur!BN152*VLOOKUP('Données projet'!$B$11,Paramètres!$A$1:$I$89,3,0)*0.475*44/12</f>
        <v>0.71960506477699004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8.197233957397275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69.69185620974217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0.55000000000000004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2.0166666666666671</v>
      </c>
      <c r="H153" s="70">
        <f t="shared" si="110"/>
        <v>243.35666666666668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71.21549284533188</v>
      </c>
      <c r="T153" s="62">
        <f t="shared" si="142"/>
        <v>323.23997889461327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5.0974497340490466</v>
      </c>
      <c r="AA153" s="23">
        <f>EXP(-LN(2)/25)*AA152+(1-EXP(-LN(2)/25))/(LN(2)/25)*Calculateur!V153*Calculateur!X153*VLOOKUP('Données projet'!$B$9,Paramètres!$A$1:$I$89,3,0)*0.475*44/12</f>
        <v>0.48667934256314771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5.5841290766121947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76.025427276252003</v>
      </c>
      <c r="AO153" s="62">
        <f t="shared" si="144"/>
        <v>344.84838707994049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5.4750558905224151</v>
      </c>
      <c r="AV153" s="23">
        <f>EXP(-LN(2)/25)*AV152+(1-EXP(-LN(2)/25))/(LN(2)/25)*Calculateur!AQ153*Calculateur!AS153*VLOOKUP('Données projet'!$B$10,Paramètres!$A$1:$I$89,3,0)*0.475*44/12</f>
        <v>0.52273131473910095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5.997787205261516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93.476558052634857</v>
      </c>
      <c r="BJ153" s="62">
        <f t="shared" si="146"/>
        <v>450.62609125194581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7.3309971509392744</v>
      </c>
      <c r="BQ153" s="23">
        <f>EXP(-LN(2)/25)*BQ152+(1-EXP(-LN(2)/25))/(LN(2)/25)*Calculateur!BL153*Calculateur!BN153*VLOOKUP('Données projet'!$B$11,Paramètres!$A$1:$I$89,3,0)*0.475*44/12</f>
        <v>0.69992742643827754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8.0309245773775526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69.697201815596827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0.55000000000000004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2.0166666666666671</v>
      </c>
      <c r="H154" s="70">
        <f t="shared" si="110"/>
        <v>243.35666666666668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71.21549284533188</v>
      </c>
      <c r="T154" s="62">
        <f t="shared" si="142"/>
        <v>323.23997889461327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4.997491853901681</v>
      </c>
      <c r="AA154" s="23">
        <f>EXP(-LN(2)/25)*AA153+(1-EXP(-LN(2)/25))/(LN(2)/25)*Calculateur!V154*Calculateur!X154*VLOOKUP('Données projet'!$B$9,Paramètres!$A$1:$I$89,3,0)*0.475*44/12</f>
        <v>0.47337107034740411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5.4708629242490847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76.025427276252003</v>
      </c>
      <c r="AO154" s="62">
        <f t="shared" si="144"/>
        <v>344.84838707994049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5.3676933839636201</v>
      </c>
      <c r="AV154" s="23">
        <f>EXP(-LN(2)/25)*AV153+(1-EXP(-LN(2)/25))/(LN(2)/25)*Calculateur!AQ154*Calculateur!AS154*VLOOKUP('Données projet'!$B$10,Paramètres!$A$1:$I$89,3,0)*0.475*44/12</f>
        <v>0.50843719944831511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5.8761305834119355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93.476558052634857</v>
      </c>
      <c r="BJ154" s="62">
        <f t="shared" si="146"/>
        <v>450.62609125194581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7.187240768276097</v>
      </c>
      <c r="BQ154" s="23">
        <f>EXP(-LN(2)/25)*BQ153+(1-EXP(-LN(2)/25))/(LN(2)/25)*Calculateur!BL154*Calculateur!BN154*VLOOKUP('Données projet'!$B$11,Paramètres!$A$1:$I$89,3,0)*0.475*44/12</f>
        <v>0.68078787415473918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7.8680286424308363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69.7024546871409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0.55000000000000004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2.0166666666666671</v>
      </c>
      <c r="H155" s="70">
        <f t="shared" si="110"/>
        <v>243.35666666666668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71.21549284533188</v>
      </c>
      <c r="T155" s="62">
        <f t="shared" si="142"/>
        <v>323.23997889461327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4.899494086815718</v>
      </c>
      <c r="AA155" s="23">
        <f>EXP(-LN(2)/25)*AA154+(1-EXP(-LN(2)/25))/(LN(2)/25)*Calculateur!V155*Calculateur!X155*VLOOKUP('Données projet'!$B$9,Paramètres!$A$1:$I$89,3,0)*0.475*44/12</f>
        <v>0.46042671353525166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5.3599208003509693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76.025427276252003</v>
      </c>
      <c r="AO155" s="62">
        <f t="shared" si="144"/>
        <v>344.84838707994049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5.26243619067378</v>
      </c>
      <c r="AV155" s="23">
        <f>EXP(-LN(2)/25)*AV154+(1-EXP(-LN(2)/25))/(LN(2)/25)*Calculateur!AQ155*Calculateur!AS155*VLOOKUP('Données projet'!$B$10,Paramètres!$A$1:$I$89,3,0)*0.475*44/12</f>
        <v>0.49453395749185064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5.7569701481656308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93.476558052634857</v>
      </c>
      <c r="BJ155" s="62">
        <f t="shared" si="146"/>
        <v>450.62609125194581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7.0463033605942087</v>
      </c>
      <c r="BQ155" s="23">
        <f>EXP(-LN(2)/25)*BQ154+(1-EXP(-LN(2)/25))/(LN(2)/25)*Calculateur!BL155*Calculateur!BN155*VLOOKUP('Données projet'!$B$11,Paramètres!$A$1:$I$89,3,0)*0.475*44/12</f>
        <v>0.6621716939348995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7.7084750545291083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69.707616433107347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0.55000000000000004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2.0166666666666671</v>
      </c>
      <c r="H156" s="70">
        <f t="shared" si="110"/>
        <v>243.35666666666668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71.21549284533188</v>
      </c>
      <c r="T156" s="62">
        <f t="shared" si="142"/>
        <v>323.23997889461327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4.8034179961695749</v>
      </c>
      <c r="AA156" s="23">
        <f>EXP(-LN(2)/25)*AA155+(1-EXP(-LN(2)/25))/(LN(2)/25)*Calculateur!V156*Calculateur!X156*VLOOKUP('Données projet'!$B$9,Paramètres!$A$1:$I$89,3,0)*0.475*44/12</f>
        <v>0.44783632084084168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5.2512543170104165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76.025427276252003</v>
      </c>
      <c r="AO156" s="62">
        <f t="shared" si="144"/>
        <v>344.84838707994049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5.1592430267438054</v>
      </c>
      <c r="AV156" s="23">
        <f>EXP(-LN(2)/25)*AV155+(1-EXP(-LN(2)/25))/(LN(2)/25)*Calculateur!AQ156*Calculateur!AS156*VLOOKUP('Données projet'!$B$10,Paramètres!$A$1:$I$89,3,0)*0.475*44/12</f>
        <v>0.48101090041782546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5.6402539271616305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93.476558052634857</v>
      </c>
      <c r="BJ156" s="62">
        <f t="shared" si="146"/>
        <v>450.62609125194581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6.908129649513632</v>
      </c>
      <c r="BQ156" s="23">
        <f>EXP(-LN(2)/25)*BQ155+(1-EXP(-LN(2)/25))/(LN(2)/25)*Calculateur!BL156*Calculateur!BN156*VLOOKUP('Données projet'!$B$11,Paramètres!$A$1:$I$89,3,0)*0.475*44/12</f>
        <v>0.64406457414215368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7.5521942236557855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69.712688634321211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0.55000000000000004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2.0166666666666671</v>
      </c>
      <c r="H157" s="70">
        <f t="shared" si="110"/>
        <v>243.35666666666668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71.21549284533188</v>
      </c>
      <c r="T157" s="62">
        <f t="shared" si="142"/>
        <v>323.23997889461327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4.7092258990603737</v>
      </c>
      <c r="AA157" s="23">
        <f>EXP(-LN(2)/25)*AA156+(1-EXP(-LN(2)/25))/(LN(2)/25)*Calculateur!V157*Calculateur!X157*VLOOKUP('Données projet'!$B$9,Paramètres!$A$1:$I$89,3,0)*0.475*44/12</f>
        <v>0.43559021309676033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5.1448161121571339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76.025427276252003</v>
      </c>
      <c r="AO157" s="62">
        <f t="shared" si="144"/>
        <v>344.84838707994049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5.0580734178168827</v>
      </c>
      <c r="AV157" s="23">
        <f>EXP(-LN(2)/25)*AV156+(1-EXP(-LN(2)/25))/(LN(2)/25)*Calculateur!AQ157*Calculateur!AS157*VLOOKUP('Données projet'!$B$10,Paramètres!$A$1:$I$89,3,0)*0.475*44/12</f>
        <v>0.46785763205063613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5.5259310498675189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93.476558052634857</v>
      </c>
      <c r="BJ157" s="62">
        <f t="shared" si="146"/>
        <v>450.62609125194581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6.7726654406297033</v>
      </c>
      <c r="BQ157" s="23">
        <f>EXP(-LN(2)/25)*BQ156+(1-EXP(-LN(2)/25))/(LN(2)/25)*Calculateur!BL157*Calculateur!BN157*VLOOKUP('Données projet'!$B$11,Paramètres!$A$1:$I$89,3,0)*0.475*44/12</f>
        <v>0.62645259449235258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7.399118035122056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69.717672844183738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0.55000000000000004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2.0166666666666671</v>
      </c>
      <c r="H158" s="70">
        <f t="shared" si="110"/>
        <v>243.35666666666668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71.21549284533188</v>
      </c>
      <c r="T158" s="62">
        <f t="shared" si="142"/>
        <v>323.23997889461327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4.6168808515239776</v>
      </c>
      <c r="AA158" s="23">
        <f>EXP(-LN(2)/25)*AA157+(1-EXP(-LN(2)/25))/(LN(2)/25)*Calculateur!V158*Calculateur!X158*VLOOKUP('Données projet'!$B$9,Paramètres!$A$1:$I$89,3,0)*0.475*44/12</f>
        <v>0.42367897581293568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5.0405598273369137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76.025427276252003</v>
      </c>
      <c r="AO158" s="62">
        <f t="shared" si="144"/>
        <v>344.84838707994049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4.9588876832136481</v>
      </c>
      <c r="AV158" s="23">
        <f>EXP(-LN(2)/25)*AV157+(1-EXP(-LN(2)/25))/(LN(2)/25)*Calculateur!AQ158*Calculateur!AS158*VLOOKUP('Données projet'!$B$10,Paramètres!$A$1:$I$89,3,0)*0.475*44/12</f>
        <v>0.4550640404986479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5.4139517237122963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93.476558052634857</v>
      </c>
      <c r="BJ158" s="62">
        <f t="shared" si="146"/>
        <v>450.62609125194581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6.6398576022569795</v>
      </c>
      <c r="BQ158" s="23">
        <f>EXP(-LN(2)/25)*BQ157+(1-EXP(-LN(2)/25))/(LN(2)/25)*Calculateur!BL158*Calculateur!BN158*VLOOKUP('Données projet'!$B$11,Paramètres!$A$1:$I$89,3,0)*0.475*44/12</f>
        <v>0.60932221535224906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7.2491798176092281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69.722570589148191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0.55000000000000004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2.0166666666666671</v>
      </c>
      <c r="H159" s="70">
        <f t="shared" si="110"/>
        <v>243.35666666666668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71.21549284533188</v>
      </c>
      <c r="T159" s="62">
        <f t="shared" si="142"/>
        <v>323.23997889461327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4.5263466340448533</v>
      </c>
      <c r="AA159" s="23">
        <f>EXP(-LN(2)/25)*AA158+(1-EXP(-LN(2)/25))/(LN(2)/25)*Calculateur!V159*Calculateur!X159*VLOOKUP('Données projet'!$B$9,Paramètres!$A$1:$I$89,3,0)*0.475*44/12</f>
        <v>0.41209345193902197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4.9384400859838751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76.025427276252003</v>
      </c>
      <c r="AO159" s="62">
        <f t="shared" si="144"/>
        <v>344.84838707994049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4.861646920368659</v>
      </c>
      <c r="AV159" s="23">
        <f>EXP(-LN(2)/25)*AV158+(1-EXP(-LN(2)/25))/(LN(2)/25)*Calculateur!AQ159*Calculateur!AS159*VLOOKUP('Données projet'!$B$10,Paramètres!$A$1:$I$89,3,0)*0.475*44/12</f>
        <v>0.44262029038043454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5.3042672107490931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93.476558052634857</v>
      </c>
      <c r="BJ159" s="62">
        <f t="shared" si="146"/>
        <v>450.62609125194581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6.5096540445899622</v>
      </c>
      <c r="BQ159" s="23">
        <f>EXP(-LN(2)/25)*BQ158+(1-EXP(-LN(2)/25))/(LN(2)/25)*Calculateur!BL159*Calculateur!BN159*VLOOKUP('Données projet'!$B$11,Paramètres!$A$1:$I$89,3,0)*0.475*44/12</f>
        <v>0.59266026733057908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7.1023143119205416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69.727383369187237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0.55000000000000004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2.0166666666666671</v>
      </c>
      <c r="H160" s="70">
        <f t="shared" si="110"/>
        <v>243.35666666666668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71.21549284533188</v>
      </c>
      <c r="T160" s="62">
        <f t="shared" si="142"/>
        <v>323.23997889461327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4.4375877373500741</v>
      </c>
      <c r="AA160" s="23">
        <f>EXP(-LN(2)/25)*AA159+(1-EXP(-LN(2)/25))/(LN(2)/25)*Calculateur!V160*Calculateur!X160*VLOOKUP('Données projet'!$B$9,Paramètres!$A$1:$I$89,3,0)*0.475*44/12</f>
        <v>0.4008247348246966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4.8384124721747703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76.025427276252003</v>
      </c>
      <c r="AO160" s="62">
        <f t="shared" si="144"/>
        <v>344.84838707994049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4.7663129895720511</v>
      </c>
      <c r="AV160" s="23">
        <f>EXP(-LN(2)/25)*AV159+(1-EXP(-LN(2)/25))/(LN(2)/25)*Calculateur!AQ160*Calculateur!AS160*VLOOKUP('Données projet'!$B$10,Paramètres!$A$1:$I$89,3,0)*0.475*44/12</f>
        <v>0.43051681526359209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5.1968298048356427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93.476558052634857</v>
      </c>
      <c r="BJ160" s="62">
        <f t="shared" si="146"/>
        <v>450.62609125194581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6.3820036992724667</v>
      </c>
      <c r="BQ160" s="23">
        <f>EXP(-LN(2)/25)*BQ159+(1-EXP(-LN(2)/25))/(LN(2)/25)*Calculateur!BL160*Calculateur!BN160*VLOOKUP('Données projet'!$B$11,Paramètres!$A$1:$I$89,3,0)*0.475*44/12</f>
        <v>0.57645394115377546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6.9584576404262419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69.732112658252348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0.55000000000000004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2.0166666666666671</v>
      </c>
      <c r="H161" s="70">
        <f t="shared" si="110"/>
        <v>243.35666666666668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71.21549284533188</v>
      </c>
      <c r="T161" s="62">
        <f t="shared" si="142"/>
        <v>323.23997889461327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4.3505693484818986</v>
      </c>
      <c r="AA161" s="23">
        <f>EXP(-LN(2)/25)*AA160+(1-EXP(-LN(2)/25))/(LN(2)/25)*Calculateur!V161*Calculateur!X161*VLOOKUP('Données projet'!$B$9,Paramètres!$A$1:$I$89,3,0)*0.475*44/12</f>
        <v>0.38986416137245855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4.7404335098543573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76.025427276252003</v>
      </c>
      <c r="AO161" s="62">
        <f t="shared" si="144"/>
        <v>344.84838707994049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4.6728484990104082</v>
      </c>
      <c r="AV161" s="23">
        <f>EXP(-LN(2)/25)*AV160+(1-EXP(-LN(2)/25))/(LN(2)/25)*Calculateur!AQ161*Calculateur!AS161*VLOOKUP('Données projet'!$B$10,Paramètres!$A$1:$I$89,3,0)*0.475*44/12</f>
        <v>0.41874431031031378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5.0915928093207219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93.476558052634857</v>
      </c>
      <c r="BJ161" s="62">
        <f t="shared" si="146"/>
        <v>450.62609125194581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6.2568564993676237</v>
      </c>
      <c r="BQ161" s="23">
        <f>EXP(-LN(2)/25)*BQ160+(1-EXP(-LN(2)/25))/(LN(2)/25)*Calculateur!BL161*Calculateur!BN161*VLOOKUP('Données projet'!$B$11,Paramètres!$A$1:$I$89,3,0)*0.475*44/12</f>
        <v>0.56069077781853016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6.8175472771861543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69.736759904725304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0.55000000000000004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2.0166666666666671</v>
      </c>
      <c r="H162" s="70">
        <f t="shared" si="110"/>
        <v>243.35666666666668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71.21549284533188</v>
      </c>
      <c r="T162" s="62">
        <f t="shared" si="142"/>
        <v>323.23997889461327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4.265257337143451</v>
      </c>
      <c r="AA162" s="23">
        <f>EXP(-LN(2)/25)*AA161+(1-EXP(-LN(2)/25))/(LN(2)/25)*Calculateur!V162*Calculateur!X162*VLOOKUP('Données projet'!$B$9,Paramètres!$A$1:$I$89,3,0)*0.475*44/12</f>
        <v>0.37920330537766345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4.6444606425211141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76.025427276252003</v>
      </c>
      <c r="AO162" s="62">
        <f t="shared" si="144"/>
        <v>344.84838707994049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4.581216790100969</v>
      </c>
      <c r="AV162" s="23">
        <f>EXP(-LN(2)/25)*AV161+(1-EXP(-LN(2)/25))/(LN(2)/25)*Calculateur!AQ162*Calculateur!AS162*VLOOKUP('Données projet'!$B$10,Paramètres!$A$1:$I$89,3,0)*0.475*44/12</f>
        <v>0.40729372512407203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4.9885105152250411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93.476558052634857</v>
      </c>
      <c r="BJ162" s="62">
        <f t="shared" si="146"/>
        <v>450.62609125194581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6.1341633597206604</v>
      </c>
      <c r="BQ162" s="23">
        <f>EXP(-LN(2)/25)*BQ161+(1-EXP(-LN(2)/25))/(LN(2)/25)*Calculateur!BL162*Calculateur!BN162*VLOOKUP('Données projet'!$B$11,Paramètres!$A$1:$I$89,3,0)*0.475*44/12</f>
        <v>0.54535865901363589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6.6795220187342963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69.741326531861631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0.55000000000000004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2.0166666666666671</v>
      </c>
      <c r="H163" s="70">
        <f t="shared" si="110"/>
        <v>243.35666666666668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71.21549284533188</v>
      </c>
      <c r="T163" s="62">
        <f t="shared" si="142"/>
        <v>323.23997889461327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4.1816182423121617</v>
      </c>
      <c r="AA163" s="23">
        <f>EXP(-LN(2)/25)*AA162+(1-EXP(-LN(2)/25))/(LN(2)/25)*Calculateur!V163*Calculateur!X163*VLOOKUP('Données projet'!$B$9,Paramètres!$A$1:$I$89,3,0)*0.475*44/12</f>
        <v>0.36883397105067611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4.5504522133628376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76.025427276252003</v>
      </c>
      <c r="AO163" s="62">
        <f t="shared" si="144"/>
        <v>344.84838707994049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4.49138192311342</v>
      </c>
      <c r="AV163" s="23">
        <f>EXP(-LN(2)/25)*AV162+(1-EXP(-LN(2)/25))/(LN(2)/25)*Calculateur!AQ163*Calculateur!AS163*VLOOKUP('Données projet'!$B$10,Paramètres!$A$1:$I$89,3,0)*0.475*44/12</f>
        <v>0.39615625679190813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4.8875381799053281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93.476558052634857</v>
      </c>
      <c r="BJ163" s="62">
        <f t="shared" si="146"/>
        <v>450.62609125194581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6.0138761577067479</v>
      </c>
      <c r="BQ163" s="23">
        <f>EXP(-LN(2)/25)*BQ162+(1-EXP(-LN(2)/25))/(LN(2)/25)*Calculateur!BL163*Calculateur!BN163*VLOOKUP('Données projet'!$B$11,Paramètres!$A$1:$I$89,3,0)*0.475*44/12</f>
        <v>0.53044579780374257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6.5443219555104903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69.74581393822659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0.55000000000000004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2.0166666666666671</v>
      </c>
      <c r="H164" s="70">
        <f t="shared" si="110"/>
        <v>243.35666666666668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71.21549284533188</v>
      </c>
      <c r="T164" s="62">
        <f t="shared" si="142"/>
        <v>323.23997889461327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4.0996192591157037</v>
      </c>
      <c r="AA164" s="23">
        <f>EXP(-LN(2)/25)*AA163+(1-EXP(-LN(2)/25))/(LN(2)/25)*Calculateur!V164*Calculateur!X164*VLOOKUP('Données projet'!$B$9,Paramètres!$A$1:$I$89,3,0)*0.475*44/12</f>
        <v>0.35874818671615982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4.4583674458318638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76.025427276252003</v>
      </c>
      <c r="AO164" s="62">
        <f t="shared" si="144"/>
        <v>344.84838707994049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4.4033086630736387</v>
      </c>
      <c r="AV164" s="23">
        <f>EXP(-LN(2)/25)*AV163+(1-EXP(-LN(2)/25))/(LN(2)/25)*Calculateur!AQ164*Calculateur!AS164*VLOOKUP('Données projet'!$B$10,Paramètres!$A$1:$I$89,3,0)*0.475*44/12</f>
        <v>0.3853233431169813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4.7886320061906202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93.476558052634857</v>
      </c>
      <c r="BJ164" s="62">
        <f t="shared" si="146"/>
        <v>450.62609125194581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5.8959477143563799</v>
      </c>
      <c r="BQ164" s="23">
        <f>EXP(-LN(2)/25)*BQ163+(1-EXP(-LN(2)/25))/(LN(2)/25)*Calculateur!BL164*Calculateur!BN164*VLOOKUP('Données projet'!$B$11,Paramètres!$A$1:$I$89,3,0)*0.475*44/12</f>
        <v>0.51594072956786707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6.4118884439242469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69.750223498123461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0.55000000000000004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2.0166666666666671</v>
      </c>
      <c r="H165" s="70">
        <f t="shared" si="110"/>
        <v>243.35666666666668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71.21549284533188</v>
      </c>
      <c r="T165" s="62">
        <f t="shared" si="142"/>
        <v>323.23997889461327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4.0192282259652865</v>
      </c>
      <c r="AA165" s="23">
        <f>EXP(-LN(2)/25)*AA164+(1-EXP(-LN(2)/25))/(LN(2)/25)*Calculateur!V165*Calculateur!X165*VLOOKUP('Données projet'!$B$9,Paramètres!$A$1:$I$89,3,0)*0.475*44/12</f>
        <v>0.3489381986846592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4.3681664246499459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76.025427276252003</v>
      </c>
      <c r="AO165" s="62">
        <f t="shared" si="144"/>
        <v>344.84838707994049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4.3169624659438526</v>
      </c>
      <c r="AV165" s="23">
        <f>EXP(-LN(2)/25)*AV164+(1-EXP(-LN(2)/25))/(LN(2)/25)*Calculateur!AQ165*Calculateur!AS165*VLOOKUP('Données projet'!$B$10,Paramètres!$A$1:$I$89,3,0)*0.475*44/12</f>
        <v>0.3747866560361735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4.6917491219800258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93.476558052634857</v>
      </c>
      <c r="BJ165" s="62">
        <f t="shared" si="146"/>
        <v>450.62609125194581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5.7803317758508648</v>
      </c>
      <c r="BQ165" s="23">
        <f>EXP(-LN(2)/25)*BQ164+(1-EXP(-LN(2)/25))/(LN(2)/25)*Calculateur!BL165*Calculateur!BN165*VLOOKUP('Données projet'!$B$11,Paramètres!$A$1:$I$89,3,0)*0.475*44/12</f>
        <v>0.50183230318568994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6.2821640790365549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69.754556562014415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0.55000000000000004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2.0166666666666671</v>
      </c>
      <c r="H166" s="70">
        <f t="shared" si="110"/>
        <v>243.35666666666668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71.21549284533188</v>
      </c>
      <c r="T166" s="62">
        <f t="shared" si="142"/>
        <v>323.23997889461327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3.9404136119412607</v>
      </c>
      <c r="AA166" s="23">
        <f>EXP(-LN(2)/25)*AA165+(1-EXP(-LN(2)/25))/(LN(2)/25)*Calculateur!V166*Calculateur!X166*VLOOKUP('Données projet'!$B$9,Paramètres!$A$1:$I$89,3,0)*0.475*44/12</f>
        <v>0.33939646529176482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4.2798100772330256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76.025427276252003</v>
      </c>
      <c r="AO166" s="62">
        <f t="shared" si="144"/>
        <v>344.84838707994049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4.2323094650738025</v>
      </c>
      <c r="AV166" s="23">
        <f>EXP(-LN(2)/25)*AV165+(1-EXP(-LN(2)/25))/(LN(2)/25)*Calculateur!AQ166*Calculateur!AS166*VLOOKUP('Données projet'!$B$10,Paramètres!$A$1:$I$89,3,0)*0.475*44/12</f>
        <v>0.36453809521769071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4.5968475602914936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93.476558052634857</v>
      </c>
      <c r="BJ166" s="62">
        <f t="shared" si="146"/>
        <v>450.62609125194581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5.6669829953806827</v>
      </c>
      <c r="BQ166" s="23">
        <f>EXP(-LN(2)/25)*BQ165+(1-EXP(-LN(2)/25))/(LN(2)/25)*Calculateur!BL166*Calculateur!BN166*VLOOKUP('Données projet'!$B$11,Paramètres!$A$1:$I$89,3,0)*0.475*44/12</f>
        <v>0.48810967246486336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6.1550926678455458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69.758814456934147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0.55000000000000004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2.0166666666666671</v>
      </c>
      <c r="H167" s="70">
        <f t="shared" si="110"/>
        <v>243.35666666666668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71.21549284533188</v>
      </c>
      <c r="T167" s="62">
        <f t="shared" si="142"/>
        <v>323.23997889461327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3.8631445044260784</v>
      </c>
      <c r="AA167" s="23">
        <f>EXP(-LN(2)/25)*AA166+(1-EXP(-LN(2)/25))/(LN(2)/25)*Calculateur!V167*Calculateur!X167*VLOOKUP('Données projet'!$B$9,Paramètres!$A$1:$I$89,3,0)*0.475*44/12</f>
        <v>0.33011565110027707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4.1932601555263558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76.025427276252003</v>
      </c>
      <c r="AO167" s="62">
        <f t="shared" si="144"/>
        <v>344.84838707994049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4.1493164579175819</v>
      </c>
      <c r="AV167" s="23">
        <f>EXP(-LN(2)/25)*AV166+(1-EXP(-LN(2)/25))/(LN(2)/25)*Calculateur!AQ167*Calculateur!AS167*VLOOKUP('Données projet'!$B$10,Paramètres!$A$1:$I$89,3,0)*0.475*44/12</f>
        <v>0.35456978183373766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4.5038862397513197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93.476558052634857</v>
      </c>
      <c r="BJ167" s="62">
        <f t="shared" si="146"/>
        <v>450.62609125194581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5.555856915359592</v>
      </c>
      <c r="BQ167" s="23">
        <f>EXP(-LN(2)/25)*BQ166+(1-EXP(-LN(2)/25))/(LN(2)/25)*Calculateur!BL167*Calculateur!BN167*VLOOKUP('Données projet'!$B$11,Paramètres!$A$1:$I$89,3,0)*0.475*44/12</f>
        <v>0.4747622878027396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6.030619203162332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69.762998486896251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0.55000000000000004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2.0166666666666671</v>
      </c>
      <c r="H168" s="70">
        <f t="shared" si="110"/>
        <v>243.35666666666668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71.21549284533188</v>
      </c>
      <c r="T168" s="62">
        <f t="shared" si="142"/>
        <v>323.23997889461327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3.7873905969797668</v>
      </c>
      <c r="AA168" s="23">
        <f>EXP(-LN(2)/25)*AA167+(1-EXP(-LN(2)/25))/(LN(2)/25)*Calculateur!V168*Calculateur!X168*VLOOKUP('Données projet'!$B$9,Paramètres!$A$1:$I$89,3,0)*0.475*44/12</f>
        <v>0.32108862126091242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4.1084792182406789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76.025427276252003</v>
      </c>
      <c r="AO168" s="62">
        <f t="shared" si="144"/>
        <v>344.84838707994049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4.0679508930109582</v>
      </c>
      <c r="AV168" s="23">
        <f>EXP(-LN(2)/25)*AV167+(1-EXP(-LN(2)/25))/(LN(2)/25)*Calculateur!AQ168*Calculateur!AS168*VLOOKUP('Données projet'!$B$10,Paramètres!$A$1:$I$89,3,0)*0.475*44/12</f>
        <v>0.34487405250347963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4.4128249455144379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93.476558052634857</v>
      </c>
      <c r="BJ168" s="62">
        <f t="shared" si="146"/>
        <v>450.62609125194581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5.4469099499874991</v>
      </c>
      <c r="BQ168" s="23">
        <f>EXP(-LN(2)/25)*BQ167+(1-EXP(-LN(2)/25))/(LN(2)/25)*Calculateur!BL168*Calculateur!BN168*VLOOKUP('Données projet'!$B$11,Paramètres!$A$1:$I$89,3,0)*0.475*44/12</f>
        <v>0.46177988807611003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5.9086898380636095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69.767109933292588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0.55000000000000004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2.0166666666666671</v>
      </c>
      <c r="H169" s="70">
        <f t="shared" si="110"/>
        <v>243.35666666666668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71.21549284533188</v>
      </c>
      <c r="T169" s="62">
        <f t="shared" si="142"/>
        <v>323.23997889461327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3.7131221774531564</v>
      </c>
      <c r="AA169" s="23">
        <f>EXP(-LN(2)/25)*AA168+(1-EXP(-LN(2)/25))/(LN(2)/25)*Calculateur!V169*Calculateur!X169*VLOOKUP('Données projet'!$B$9,Paramètres!$A$1:$I$89,3,0)*0.475*44/12</f>
        <v>0.31230843602721603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4.0254306134803723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76.025427276252003</v>
      </c>
      <c r="AO169" s="62">
        <f t="shared" si="144"/>
        <v>344.84838707994049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3.9881808572040596</v>
      </c>
      <c r="AV169" s="23">
        <f>EXP(-LN(2)/25)*AV168+(1-EXP(-LN(2)/25))/(LN(2)/25)*Calculateur!AQ169*Calculateur!AS169*VLOOKUP('Données projet'!$B$10,Paramètres!$A$1:$I$89,3,0)*0.475*44/12</f>
        <v>0.33544345340163378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4.3236243106056937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93.476558052634857</v>
      </c>
      <c r="BJ169" s="62">
        <f t="shared" si="146"/>
        <v>450.62609125194581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5.3400993681552649</v>
      </c>
      <c r="BQ169" s="23">
        <f>EXP(-LN(2)/25)*BQ168+(1-EXP(-LN(2)/25))/(LN(2)/25)*Calculateur!BL169*Calculateur!BN169*VLOOKUP('Données projet'!$B$11,Paramètres!$A$1:$I$89,3,0)*0.475*44/12</f>
        <v>0.4491524927527199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5.789251860907985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69.771150055285773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0.55000000000000004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2.0166666666666671</v>
      </c>
      <c r="H170" s="70">
        <f t="shared" si="110"/>
        <v>243.35666666666668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71.21549284533188</v>
      </c>
      <c r="T170" s="62">
        <f t="shared" si="142"/>
        <v>323.23997889461327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3.6403101163341995</v>
      </c>
      <c r="AA170" s="23">
        <f>EXP(-LN(2)/25)*AA169+(1-EXP(-LN(2)/25))/(LN(2)/25)*Calculateur!V170*Calculateur!X170*VLOOKUP('Données projet'!$B$9,Paramètres!$A$1:$I$89,3,0)*0.475*44/12</f>
        <v>0.30376834542046494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3.9440784617546645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76.025427276252003</v>
      </c>
      <c r="AO170" s="62">
        <f t="shared" si="144"/>
        <v>344.84838707994049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3.9099750631444166</v>
      </c>
      <c r="AV170" s="23">
        <f>EXP(-LN(2)/25)*AV169+(1-EXP(-LN(2)/25))/(LN(2)/25)*Calculateur!AQ170*Calculateur!AS170*VLOOKUP('Données projet'!$B$10,Paramètres!$A$1:$I$89,3,0)*0.475*44/12</f>
        <v>0.32627073452816158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4.236245797672578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93.476558052634857</v>
      </c>
      <c r="BJ170" s="62">
        <f t="shared" si="146"/>
        <v>450.62609125194581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5.2353832766847388</v>
      </c>
      <c r="BQ170" s="23">
        <f>EXP(-LN(2)/25)*BQ169+(1-EXP(-LN(2)/25))/(LN(2)/25)*Calculateur!BL170*Calculateur!BN170*VLOOKUP('Données projet'!$B$11,Paramètres!$A$1:$I$89,3,0)*0.475*44/12</f>
        <v>0.43687039421849372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5.672253670903233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69.775120090194733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0.55000000000000004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2.0166666666666671</v>
      </c>
      <c r="H171" s="70">
        <f t="shared" si="110"/>
        <v>243.35666666666668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71.21549284533188</v>
      </c>
      <c r="T171" s="62">
        <f t="shared" si="142"/>
        <v>323.23997889461327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3.5689258553228136</v>
      </c>
      <c r="AA171" s="23">
        <f>EXP(-LN(2)/25)*AA170+(1-EXP(-LN(2)/25))/(LN(2)/25)*Calculateur!V171*Calculateur!X171*VLOOKUP('Données projet'!$B$9,Paramètres!$A$1:$I$89,3,0)*0.475*44/12</f>
        <v>0.29546178404045931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3.8643876393632728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76.025427276252003</v>
      </c>
      <c r="AO171" s="62">
        <f t="shared" si="144"/>
        <v>344.84838707994049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3.8333028370054589</v>
      </c>
      <c r="AV171" s="23">
        <f>EXP(-LN(2)/25)*AV170+(1-EXP(-LN(2)/25))/(LN(2)/25)*Calculateur!AQ171*Calculateur!AS171*VLOOKUP('Données projet'!$B$10,Paramètres!$A$1:$I$89,3,0)*0.475*44/12</f>
        <v>0.31734884413465675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4.1506516811401157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93.476558052634857</v>
      </c>
      <c r="BJ171" s="62">
        <f t="shared" si="146"/>
        <v>450.62609125194581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5.1327206038974404</v>
      </c>
      <c r="BQ171" s="23">
        <f>EXP(-LN(2)/25)*BQ170+(1-EXP(-LN(2)/25))/(LN(2)/25)*Calculateur!BL171*Calculateur!BN171*VLOOKUP('Données projet'!$B$11,Paramètres!$A$1:$I$89,3,0)*0.475*44/12</f>
        <v>0.42492415031457348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5.5576447542120135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69.779021253873694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0.55000000000000004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2.0166666666666671</v>
      </c>
      <c r="H172" s="70">
        <f t="shared" si="110"/>
        <v>243.35666666666668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71.21549284533188</v>
      </c>
      <c r="T172" s="62">
        <f t="shared" si="142"/>
        <v>323.23997889461327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3.4989413961297609</v>
      </c>
      <c r="AA172" s="23">
        <f>EXP(-LN(2)/25)*AA171+(1-EXP(-LN(2)/25))/(LN(2)/25)*Calculateur!V172*Calculateur!X172*VLOOKUP('Données projet'!$B$9,Paramètres!$A$1:$I$89,3,0)*0.475*44/12</f>
        <v>0.28738236601821299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3.7863237621479739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76.025427276252003</v>
      </c>
      <c r="AO172" s="62">
        <f t="shared" si="144"/>
        <v>344.84838707994049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3.7581341064556457</v>
      </c>
      <c r="AV172" s="23">
        <f>EXP(-LN(2)/25)*AV171+(1-EXP(-LN(2)/25))/(LN(2)/25)*Calculateur!AQ172*Calculateur!AS172*VLOOKUP('Données projet'!$B$10,Paramètres!$A$1:$I$89,3,0)*0.475*44/12</f>
        <v>0.30867092330314416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4.0668050297587897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93.476558052634857</v>
      </c>
      <c r="BJ172" s="62">
        <f t="shared" si="146"/>
        <v>450.62609125194581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5.0320710835054543</v>
      </c>
      <c r="BQ172" s="23">
        <f>EXP(-LN(2)/25)*BQ171+(1-EXP(-LN(2)/25))/(LN(2)/25)*Calculateur!BL172*Calculateur!BN172*VLOOKUP('Données projet'!$B$11,Paramètres!$A$1:$I$89,3,0)*0.475*44/12</f>
        <v>0.4133045770784316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5.4453756605838857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69.78285474108452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0.55000000000000004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2.0166666666666671</v>
      </c>
      <c r="H173" s="70">
        <f t="shared" si="110"/>
        <v>243.35666666666668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71.21549284533188</v>
      </c>
      <c r="T173" s="62">
        <f t="shared" si="142"/>
        <v>323.23997889461327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3.4303292894951789</v>
      </c>
      <c r="AA173" s="23">
        <f>EXP(-LN(2)/25)*AA172+(1-EXP(-LN(2)/25))/(LN(2)/25)*Calculateur!V173*Calculateur!X173*VLOOKUP('Données projet'!$B$9,Paramètres!$A$1:$I$89,3,0)*0.475*44/12</f>
        <v>0.27952388010666313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3.7098531696018422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76.025427276252003</v>
      </c>
      <c r="AO173" s="62">
        <f t="shared" si="144"/>
        <v>344.84838707994049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3.6844393888635159</v>
      </c>
      <c r="AV173" s="23">
        <f>EXP(-LN(2)/25)*AV172+(1-EXP(-LN(2)/25))/(LN(2)/25)*Calculateur!AQ173*Calculateur!AS173*VLOOKUP('Données projet'!$B$10,Paramètres!$A$1:$I$89,3,0)*0.475*44/12</f>
        <v>0.30023030067312129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3.9846696895366369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93.476558052634857</v>
      </c>
      <c r="BJ173" s="62">
        <f t="shared" si="146"/>
        <v>450.62609125194581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4.9333952388182087</v>
      </c>
      <c r="BQ173" s="23">
        <f>EXP(-LN(2)/25)*BQ172+(1-EXP(-LN(2)/25))/(LN(2)/25)*Calculateur!BL173*Calculateur!BN173*VLOOKUP('Données projet'!$B$11,Paramètres!$A$1:$I$89,3,0)*0.475*44/12</f>
        <v>0.40200274168347883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5.3353979805016873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69.786621725862645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0.55000000000000004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2.0166666666666671</v>
      </c>
      <c r="H174" s="70">
        <f t="shared" si="110"/>
        <v>243.35666666666668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71.21549284533188</v>
      </c>
      <c r="T174" s="62">
        <f t="shared" si="142"/>
        <v>323.23997889461327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3.3630626244224482</v>
      </c>
      <c r="AA174" s="23">
        <f>EXP(-LN(2)/25)*AA173+(1-EXP(-LN(2)/25))/(LN(2)/25)*Calculateur!V174*Calculateur!X174*VLOOKUP('Données projet'!$B$9,Paramètres!$A$1:$I$89,3,0)*0.475*44/12</f>
        <v>0.27188028490562444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3.6349429093280725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76.025427276252003</v>
      </c>
      <c r="AO174" s="62">
        <f t="shared" si="144"/>
        <v>344.84838707994049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3.6121897797340283</v>
      </c>
      <c r="AV174" s="23">
        <f>EXP(-LN(2)/25)*AV173+(1-EXP(-LN(2)/25))/(LN(2)/25)*Calculateur!AQ174*Calculateur!AS174*VLOOKUP('Données projet'!$B$10,Paramètres!$A$1:$I$89,3,0)*0.475*44/12</f>
        <v>0.29202048731278946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3.904210267046818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93.476558052634857</v>
      </c>
      <c r="BJ174" s="62">
        <f t="shared" si="146"/>
        <v>450.62609125194581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4.8366543672589577</v>
      </c>
      <c r="BQ174" s="23">
        <f>EXP(-LN(2)/25)*BQ173+(1-EXP(-LN(2)/25))/(LN(2)/25)*Calculateur!BL174*Calculateur!BN174*VLOOKUP('Données projet'!$B$11,Paramètres!$A$1:$I$89,3,0)*0.475*44/12</f>
        <v>0.39100995557173868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5.2276643228306963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69.790323361876574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0.55000000000000004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2.0166666666666671</v>
      </c>
      <c r="H175" s="70">
        <f t="shared" si="110"/>
        <v>243.35666666666668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71.21549284533188</v>
      </c>
      <c r="T175" s="62">
        <f t="shared" si="142"/>
        <v>323.23997889461327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3.2971150176231792</v>
      </c>
      <c r="AA175" s="23">
        <f>EXP(-LN(2)/25)*AA174+(1-EXP(-LN(2)/25))/(LN(2)/25)*Calculateur!V175*Calculateur!X175*VLOOKUP('Données projet'!$B$9,Paramètres!$A$1:$I$89,3,0)*0.475*44/12</f>
        <v>0.26444570421731733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3.5615607218404963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76.025427276252003</v>
      </c>
      <c r="AO175" s="62">
        <f t="shared" si="144"/>
        <v>344.84838707994049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3.5413569413716601</v>
      </c>
      <c r="AV175" s="23">
        <f>EXP(-LN(2)/25)*AV174+(1-EXP(-LN(2)/25))/(LN(2)/25)*Calculateur!AQ175*Calculateur!AS175*VLOOKUP('Données projet'!$B$10,Paramètres!$A$1:$I$89,3,0)*0.475*44/12</f>
        <v>0.28403517173053122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3.8253921131021915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93.476558052634857</v>
      </c>
      <c r="BJ175" s="62">
        <f t="shared" si="146"/>
        <v>450.62609125194581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4.7418105251848788</v>
      </c>
      <c r="BQ175" s="23">
        <f>EXP(-LN(2)/25)*BQ174+(1-EXP(-LN(2)/25))/(LN(2)/25)*Calculateur!BL175*Calculateur!BN175*VLOOKUP('Données projet'!$B$11,Paramètres!$A$1:$I$89,3,0)*0.475*44/12</f>
        <v>0.38031776777430959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5.1221282929591885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69.793960782781269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0.55000000000000004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2.0166666666666671</v>
      </c>
      <c r="H176" s="70">
        <f t="shared" si="110"/>
        <v>243.35666666666668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71.21549284533188</v>
      </c>
      <c r="T176" s="62">
        <f t="shared" si="142"/>
        <v>323.23997889461327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3.2324606031691756</v>
      </c>
      <c r="AA176" s="23">
        <f>EXP(-LN(2)/25)*AA175+(1-EXP(-LN(2)/25))/(LN(2)/25)*Calculateur!V176*Calculateur!X176*VLOOKUP('Données projet'!$B$9,Paramètres!$A$1:$I$89,3,0)*0.475*44/12</f>
        <v>0.25721442252889959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3.4896750256980753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76.025427276252003</v>
      </c>
      <c r="AO176" s="62">
        <f t="shared" si="144"/>
        <v>344.84838707994049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3.4719130917658125</v>
      </c>
      <c r="AV176" s="23">
        <f>EXP(-LN(2)/25)*AV175+(1-EXP(-LN(2)/25))/(LN(2)/25)*Calculateur!AQ176*Calculateur!AS176*VLOOKUP('Données projet'!$B$10,Paramètres!$A$1:$I$89,3,0)*0.475*44/12</f>
        <v>0.27626821502279936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3.7481813067886121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93.476558052634857</v>
      </c>
      <c r="BJ176" s="62">
        <f t="shared" si="146"/>
        <v>450.62609125194581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4.648826513004841</v>
      </c>
      <c r="BQ176" s="23">
        <f>EXP(-LN(2)/25)*BQ175+(1-EXP(-LN(2)/25))/(LN(2)/25)*Calculateur!BL176*Calculateur!BN176*VLOOKUP('Données projet'!$B$11,Paramètres!$A$1:$I$89,3,0)*0.475*44/12</f>
        <v>0.36991795841447894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5.0187444714193195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69.797535102565334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0.55000000000000004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2.0166666666666671</v>
      </c>
      <c r="H177" s="70">
        <f t="shared" si="110"/>
        <v>243.35666666666668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71.21549284533188</v>
      </c>
      <c r="T177" s="62">
        <f t="shared" si="142"/>
        <v>323.23997889461327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3.1690740223473162</v>
      </c>
      <c r="AA177" s="23">
        <f>EXP(-LN(2)/25)*AA176+(1-EXP(-LN(2)/25))/(LN(2)/25)*Calculateur!V177*Calculateur!X177*VLOOKUP('Données projet'!$B$9,Paramètres!$A$1:$I$89,3,0)*0.475*44/12</f>
        <v>0.25018088061852822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3.4192549029658443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76.025427276252003</v>
      </c>
      <c r="AO177" s="62">
        <f t="shared" si="144"/>
        <v>344.84838707994049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3.4038309936941697</v>
      </c>
      <c r="AV177" s="23">
        <f>EXP(-LN(2)/25)*AV176+(1-EXP(-LN(2)/25))/(LN(2)/25)*Calculateur!AQ177*Calculateur!AS177*VLOOKUP('Données projet'!$B$10,Paramètres!$A$1:$I$89,3,0)*0.475*44/12</f>
        <v>0.2687136461546869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3.6725446398488568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93.476558052634857</v>
      </c>
      <c r="BJ177" s="62">
        <f t="shared" si="146"/>
        <v>450.62609125194581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4.5576658605890064</v>
      </c>
      <c r="BQ177" s="23">
        <f>EXP(-LN(2)/25)*BQ176+(1-EXP(-LN(2)/25))/(LN(2)/25)*Calculateur!BL177*Calculateur!BN177*VLOOKUP('Données projet'!$B$11,Paramètres!$A$1:$I$89,3,0)*0.475*44/12</f>
        <v>0.35980253238849502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4.9174683929775016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69.801047415892128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0.55000000000000004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2.0166666666666671</v>
      </c>
      <c r="H178" s="70">
        <f t="shared" si="110"/>
        <v>243.35666666666668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71.21549284533188</v>
      </c>
      <c r="T178" s="62">
        <f t="shared" si="142"/>
        <v>323.23997889461327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3.1069304137133766</v>
      </c>
      <c r="AA178" s="23">
        <f>EXP(-LN(2)/25)*AA177+(1-EXP(-LN(2)/25))/(LN(2)/25)*Calculateur!V178*Calculateur!X178*VLOOKUP('Données projet'!$B$9,Paramètres!$A$1:$I$89,3,0)*0.475*44/12</f>
        <v>0.24333967128157385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3.3502700849949507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76.025427276252003</v>
      </c>
      <c r="AO178" s="62">
        <f t="shared" si="144"/>
        <v>344.84838707994049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3.3370839440397324</v>
      </c>
      <c r="AV178" s="23">
        <f>EXP(-LN(2)/25)*AV177+(1-EXP(-LN(2)/25))/(LN(2)/25)*Calculateur!AQ178*Calculateur!AS178*VLOOKUP('Données projet'!$B$10,Paramètres!$A$1:$I$89,3,0)*0.475*44/12</f>
        <v>0.26136565736955047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3.5984496014092828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93.476558052634857</v>
      </c>
      <c r="BJ178" s="62">
        <f t="shared" si="146"/>
        <v>450.62609125194581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4.4682928129645383</v>
      </c>
      <c r="BQ178" s="23">
        <f>EXP(-LN(2)/25)*BQ177+(1-EXP(-LN(2)/25))/(LN(2)/25)*Calculateur!BL178*Calculateur!BN178*VLOOKUP('Données projet'!$B$11,Paramètres!$A$1:$I$89,3,0)*0.475*44/12</f>
        <v>0.34996371321913877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4.8182565261836769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69.804498798435048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0.55000000000000004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2.0166666666666671</v>
      </c>
      <c r="H179" s="70">
        <f t="shared" si="110"/>
        <v>243.35666666666668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71.21549284533188</v>
      </c>
      <c r="T179" s="62">
        <f t="shared" si="142"/>
        <v>323.23997889461327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3.0460054033408901</v>
      </c>
      <c r="AA179" s="23">
        <f>EXP(-LN(2)/25)*AA178+(1-EXP(-LN(2)/25))/(LN(2)/25)*Calculateur!V179*Calculateur!X179*VLOOKUP('Données projet'!$B$9,Paramètres!$A$1:$I$89,3,0)*0.475*44/12</f>
        <v>0.23668553517370206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3.2826909385145919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76.025427276252003</v>
      </c>
      <c r="AO179" s="62">
        <f t="shared" si="144"/>
        <v>344.84838707994049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3.2716457633173381</v>
      </c>
      <c r="AV179" s="23">
        <f>EXP(-LN(2)/25)*AV178+(1-EXP(-LN(2)/25))/(LN(2)/25)*Calculateur!AQ179*Calculateur!AS179*VLOOKUP('Données projet'!$B$10,Paramètres!$A$1:$I$89,3,0)*0.475*44/12</f>
        <v>0.25421859972415756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3.5258643630414959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93.476558052634857</v>
      </c>
      <c r="BJ179" s="62">
        <f t="shared" si="146"/>
        <v>450.62609125194581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4.3806723162918093</v>
      </c>
      <c r="BQ179" s="23">
        <f>EXP(-LN(2)/25)*BQ178+(1-EXP(-LN(2)/25))/(LN(2)/25)*Calculateur!BL179*Calculateur!BN179*VLOOKUP('Données projet'!$B$11,Paramètres!$A$1:$I$89,3,0)*0.475*44/12</f>
        <v>0.34039393707736959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4.7210662533691785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69.807890307207003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0.55000000000000004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2.0166666666666671</v>
      </c>
      <c r="H180" s="70">
        <f t="shared" si="110"/>
        <v>243.35666666666668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71.21549284533188</v>
      </c>
      <c r="T180" s="62">
        <f t="shared" si="142"/>
        <v>323.23997889461327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2.9862750952612207</v>
      </c>
      <c r="AA180" s="23">
        <f>EXP(-LN(2)/25)*AA179+(1-EXP(-LN(2)/25))/(LN(2)/25)*Calculateur!V180*Calculateur!X180*VLOOKUP('Données projet'!$B$9,Paramètres!$A$1:$I$89,3,0)*0.475*44/12</f>
        <v>0.23021335676762583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3.2164884520288464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76.025427276252003</v>
      </c>
      <c r="AO180" s="62">
        <f t="shared" si="144"/>
        <v>344.84838707994049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3.207490785405561</v>
      </c>
      <c r="AV180" s="23">
        <f>EXP(-LN(2)/25)*AV179+(1-EXP(-LN(2)/25))/(LN(2)/25)*Calculateur!AQ180*Calculateur!AS180*VLOOKUP('Données projet'!$B$10,Paramètres!$A$1:$I$89,3,0)*0.475*44/12</f>
        <v>0.24726697874592532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3.4547577641514864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93.476558052634857</v>
      </c>
      <c r="BJ180" s="62">
        <f t="shared" si="146"/>
        <v>450.62609125194581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4.2947700041156072</v>
      </c>
      <c r="BQ180" s="23">
        <f>EXP(-LN(2)/25)*BQ179+(1-EXP(-LN(2)/25))/(LN(2)/25)*Calculateur!BL180*Calculateur!BN180*VLOOKUP('Données projet'!$B$11,Paramètres!$A$1:$I$89,3,0)*0.475*44/12</f>
        <v>0.33108584696744975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4.625855851083057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69.811222980884025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0.55000000000000004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2.0166666666666671</v>
      </c>
      <c r="H181" s="70">
        <f t="shared" si="110"/>
        <v>243.35666666666668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71.21549284533188</v>
      </c>
      <c r="T181" s="62">
        <f t="shared" si="142"/>
        <v>323.23997889461327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2.9277160620911031</v>
      </c>
      <c r="AA181" s="23">
        <f>EXP(-LN(2)/25)*AA180+(1-EXP(-LN(2)/25))/(LN(2)/25)*Calculateur!V181*Calculateur!X181*VLOOKUP('Données projet'!$B$9,Paramètres!$A$1:$I$89,3,0)*0.475*44/12</f>
        <v>0.22391816042042084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3.1516342225115239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76.025427276252003</v>
      </c>
      <c r="AO181" s="62">
        <f t="shared" si="144"/>
        <v>344.84838707994049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3.1445938474799608</v>
      </c>
      <c r="AV181" s="23">
        <f>EXP(-LN(2)/25)*AV180+(1-EXP(-LN(2)/25))/(LN(2)/25)*Calculateur!AQ181*Calculateur!AS181*VLOOKUP('Données projet'!$B$10,Paramètres!$A$1:$I$89,3,0)*0.475*44/12</f>
        <v>0.24050545020891273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3.3850992976888734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93.476558052634857</v>
      </c>
      <c r="BJ181" s="62">
        <f t="shared" si="146"/>
        <v>450.62609125194581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4.2105521838859437</v>
      </c>
      <c r="BQ181" s="23">
        <f>EXP(-LN(2)/25)*BQ180+(1-EXP(-LN(2)/25))/(LN(2)/25)*Calculateur!BL181*Calculateur!BN181*VLOOKUP('Données projet'!$B$11,Paramètres!$A$1:$I$89,3,0)*0.475*44/12</f>
        <v>0.32203228707107684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4.5325844709570209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69.814497840123508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0.55000000000000004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2.0166666666666671</v>
      </c>
      <c r="H182" s="70">
        <f t="shared" si="110"/>
        <v>243.35666666666668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71.21549284533188</v>
      </c>
      <c r="T182" s="62">
        <f t="shared" si="142"/>
        <v>323.23997889461327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2.8703053358439683</v>
      </c>
      <c r="AA182" s="23">
        <f>EXP(-LN(2)/25)*AA181+(1-EXP(-LN(2)/25))/(LN(2)/25)*Calculateur!V182*Calculateur!X182*VLOOKUP('Données projet'!$B$9,Paramètres!$A$1:$I$89,3,0)*0.475*44/12</f>
        <v>0.21779510654838016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3.0881004423923484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76.025427276252003</v>
      </c>
      <c r="AO182" s="62">
        <f t="shared" si="144"/>
        <v>344.84838707994049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3.0829302801437377</v>
      </c>
      <c r="AV182" s="23">
        <f>EXP(-LN(2)/25)*AV181+(1-EXP(-LN(2)/25))/(LN(2)/25)*Calculateur!AQ182*Calculateur!AS182*VLOOKUP('Données projet'!$B$10,Paramètres!$A$1:$I$89,3,0)*0.475*44/12</f>
        <v>0.23392881602531806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3.3168590961690558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93.476558052634857</v>
      </c>
      <c r="BJ182" s="62">
        <f t="shared" si="146"/>
        <v>450.62609125194581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4.1279858237431855</v>
      </c>
      <c r="BQ182" s="23">
        <f>EXP(-LN(2)/25)*BQ181+(1-EXP(-LN(2)/25))/(LN(2)/25)*Calculateur!BL182*Calculateur!BN182*VLOOKUP('Données projet'!$B$11,Paramètres!$A$1:$I$89,3,0)*0.475*44/12</f>
        <v>0.31322629724617629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4.4412121209893618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69.817715887876659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0.55000000000000004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2.0166666666666671</v>
      </c>
      <c r="H183" s="70">
        <f t="shared" si="110"/>
        <v>243.35666666666668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71.21549284533188</v>
      </c>
      <c r="T183" s="62">
        <f t="shared" si="142"/>
        <v>323.23997889461327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2.8140203989214543</v>
      </c>
      <c r="AA183" s="23">
        <f>EXP(-LN(2)/25)*AA182+(1-EXP(-LN(2)/25))/(LN(2)/25)*Calculateur!V183*Calculateur!X183*VLOOKUP('Données projet'!$B$9,Paramètres!$A$1:$I$89,3,0)*0.475*44/12</f>
        <v>0.21183948790646784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3.0258598868279223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76.025427276252003</v>
      </c>
      <c r="AO183" s="62">
        <f t="shared" si="144"/>
        <v>344.84838707994049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3.0224758977519155</v>
      </c>
      <c r="AV183" s="23">
        <f>EXP(-LN(2)/25)*AV182+(1-EXP(-LN(2)/25))/(LN(2)/25)*Calculateur!AQ183*Calculateur!AS183*VLOOKUP('Données projet'!$B$10,Paramètres!$A$1:$I$89,3,0)*0.475*44/12</f>
        <v>0.22753202024932395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3.2500079180012396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93.476558052634857</v>
      </c>
      <c r="BJ183" s="62">
        <f t="shared" si="146"/>
        <v>450.62609125194581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4.0470385395623198</v>
      </c>
      <c r="BQ183" s="23">
        <f>EXP(-LN(2)/25)*BQ182+(1-EXP(-LN(2)/25))/(LN(2)/25)*Calculateur!BL183*Calculateur!BN183*VLOOKUP('Données projet'!$B$11,Paramètres!$A$1:$I$89,3,0)*0.475*44/12</f>
        <v>0.30466110767612453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4.3516996472384442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69.820878109695769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0.55000000000000004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2.0166666666666671</v>
      </c>
      <c r="H184" s="70">
        <f t="shared" si="110"/>
        <v>243.35666666666668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71.21549284533188</v>
      </c>
      <c r="T184" s="62">
        <f t="shared" si="142"/>
        <v>323.23997889461327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2.7588391752815693</v>
      </c>
      <c r="AA184" s="23">
        <f>EXP(-LN(2)/25)*AA183+(1-EXP(-LN(2)/25))/(LN(2)/25)*Calculateur!V184*Calculateur!X184*VLOOKUP('Données projet'!$B$9,Paramètres!$A$1:$I$89,3,0)*0.475*44/12</f>
        <v>0.20604672596951099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2.9648859012510802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76.025427276252003</v>
      </c>
      <c r="AO184" s="62">
        <f t="shared" si="144"/>
        <v>344.84838707994049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2.9632069889252648</v>
      </c>
      <c r="AV184" s="23">
        <f>EXP(-LN(2)/25)*AV183+(1-EXP(-LN(2)/25))/(LN(2)/25)*Calculateur!AQ184*Calculateur!AS184*VLOOKUP('Données projet'!$B$10,Paramètres!$A$1:$I$89,3,0)*0.475*44/12</f>
        <v>0.22131014519021727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3.1845171341154819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93.476558052634857</v>
      </c>
      <c r="BJ184" s="62">
        <f t="shared" si="146"/>
        <v>450.62609125194581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3.9676785822512728</v>
      </c>
      <c r="BQ184" s="23">
        <f>EXP(-LN(2)/25)*BQ183+(1-EXP(-LN(2)/25))/(LN(2)/25)*Calculateur!BL184*Calculateur!BN184*VLOOKUP('Données projet'!$B$11,Paramètres!$A$1:$I$89,3,0)*0.475*44/12</f>
        <v>0.29633013366528954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4.2640087159165621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69.823985474035993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0.55000000000000004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2.0166666666666671</v>
      </c>
      <c r="H185" s="70">
        <f t="shared" si="110"/>
        <v>243.35666666666668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71.21549284533188</v>
      </c>
      <c r="T185" s="62">
        <f t="shared" si="142"/>
        <v>323.23997889461327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2.7047400217800392</v>
      </c>
      <c r="AA185" s="23">
        <f>EXP(-LN(2)/25)*AA184+(1-EXP(-LN(2)/25))/(LN(2)/25)*Calculateur!V185*Calculateur!X185*VLOOKUP('Données projet'!$B$9,Paramètres!$A$1:$I$89,3,0)*0.475*44/12</f>
        <v>0.2004123674123483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2.9051523891923874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76.025427276252003</v>
      </c>
      <c r="AO185" s="62">
        <f t="shared" si="144"/>
        <v>344.84838707994049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2.9051003072502399</v>
      </c>
      <c r="AV185" s="23">
        <f>EXP(-LN(2)/25)*AV184+(1-EXP(-LN(2)/25))/(LN(2)/25)*Calculateur!AQ185*Calculateur!AS185*VLOOKUP('Données projet'!$B$10,Paramètres!$A$1:$I$89,3,0)*0.475*44/12</f>
        <v>0.21525840763179604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3.1203587148820358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93.476558052634857</v>
      </c>
      <c r="BJ185" s="62">
        <f t="shared" si="146"/>
        <v>450.62609125194581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3.8898748252983011</v>
      </c>
      <c r="BQ185" s="23">
        <f>EXP(-LN(2)/25)*BQ184+(1-EXP(-LN(2)/25))/(LN(2)/25)*Calculateur!BL185*Calculateur!BN185*VLOOKUP('Données projet'!$B$11,Paramètres!$A$1:$I$89,3,0)*0.475*44/12</f>
        <v>0.28822697057688773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4.1781017958751887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69.827038932551943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0.55000000000000004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2.0166666666666671</v>
      </c>
      <c r="H186" s="70">
        <f t="shared" si="110"/>
        <v>243.35666666666668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71.21549284533188</v>
      </c>
      <c r="T186" s="62">
        <f t="shared" si="142"/>
        <v>323.23997889461327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2.6517017196814487</v>
      </c>
      <c r="AA186" s="23">
        <f>EXP(-LN(2)/25)*AA185+(1-EXP(-LN(2)/25))/(LN(2)/25)*Calculateur!V186*Calculateur!X186*VLOOKUP('Données projet'!$B$9,Paramètres!$A$1:$I$89,3,0)*0.475*44/12</f>
        <v>0.19493208068622928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2.8466338003676781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76.025427276252003</v>
      </c>
      <c r="AO186" s="62">
        <f t="shared" si="144"/>
        <v>344.84838707994049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2.8481330621612861</v>
      </c>
      <c r="AV186" s="23">
        <f>EXP(-LN(2)/25)*AV185+(1-EXP(-LN(2)/25))/(LN(2)/25)*Calculateur!AQ186*Calculateur!AS186*VLOOKUP('Données projet'!$B$10,Paramètres!$A$1:$I$89,3,0)*0.475*44/12</f>
        <v>0.20937215515515689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3.057505217316443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93.476558052634857</v>
      </c>
      <c r="BJ186" s="62">
        <f t="shared" si="146"/>
        <v>450.62609125194581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3.813596752563571</v>
      </c>
      <c r="BQ186" s="23">
        <f>EXP(-LN(2)/25)*BQ185+(1-EXP(-LN(2)/25))/(LN(2)/25)*Calculateur!BL186*Calculateur!BN186*VLOOKUP('Données projet'!$B$11,Paramètres!$A$1:$I$89,3,0)*0.475*44/12</f>
        <v>0.28034538890926508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4.0939421414728363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69.830039420389156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0.55000000000000004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2.0166666666666671</v>
      </c>
      <c r="H187" s="70">
        <f t="shared" si="110"/>
        <v>243.35666666666668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71.21549284533188</v>
      </c>
      <c r="T187" s="62">
        <f t="shared" si="142"/>
        <v>323.23997889461327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2.5997034663368419</v>
      </c>
      <c r="AA187" s="23">
        <f>EXP(-LN(2)/25)*AA186+(1-EXP(-LN(2)/25))/(LN(2)/25)*Calculateur!V187*Calculateur!X187*VLOOKUP('Données projet'!$B$9,Paramètres!$A$1:$I$89,3,0)*0.475*44/12</f>
        <v>0.18960165268883172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2.7893051190256735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76.025427276252003</v>
      </c>
      <c r="AO187" s="62">
        <f t="shared" si="144"/>
        <v>344.84838707994049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2.792282910001938</v>
      </c>
      <c r="AV187" s="23">
        <f>EXP(-LN(2)/25)*AV186+(1-EXP(-LN(2)/25))/(LN(2)/25)*Calculateur!AQ187*Calculateur!AS187*VLOOKUP('Données projet'!$B$10,Paramètres!$A$1:$I$89,3,0)*0.475*44/12</f>
        <v>0.20364686256203601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2.995929772563974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93.476558052634857</v>
      </c>
      <c r="BJ187" s="62">
        <f t="shared" si="146"/>
        <v>450.62609125194581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3.7388144463101387</v>
      </c>
      <c r="BQ187" s="23">
        <f>EXP(-LN(2)/25)*BQ186+(1-EXP(-LN(2)/25))/(LN(2)/25)*Calculateur!BL187*Calculateur!BN187*VLOOKUP('Données projet'!$B$11,Paramètres!$A$1:$I$89,3,0)*0.475*44/12</f>
        <v>0.27267932950681795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4.0114937758169571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69.832987856470467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0.55000000000000004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2.0166666666666671</v>
      </c>
      <c r="H188" s="70">
        <f t="shared" si="110"/>
        <v>243.35666666666668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71.21549284533188</v>
      </c>
      <c r="T188" s="62">
        <f t="shared" si="142"/>
        <v>323.23997889461327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2.5487248670245197</v>
      </c>
      <c r="AA188" s="23">
        <f>EXP(-LN(2)/25)*AA187+(1-EXP(-LN(2)/25))/(LN(2)/25)*Calculateur!V188*Calculateur!X188*VLOOKUP('Données projet'!$B$9,Paramètres!$A$1:$I$89,3,0)*0.475*44/12</f>
        <v>0.18441698552533806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2.7331418525498576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76.025427276252003</v>
      </c>
      <c r="AO188" s="62">
        <f t="shared" si="144"/>
        <v>344.84838707994049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2.7375279452612054</v>
      </c>
      <c r="AV188" s="23">
        <f>EXP(-LN(2)/25)*AV187+(1-EXP(-LN(2)/25))/(LN(2)/25)*Calculateur!AQ188*Calculateur!AS188*VLOOKUP('Données projet'!$B$10,Paramètres!$A$1:$I$89,3,0)*0.475*44/12</f>
        <v>0.19807812839595407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2.9356060736571594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93.476558052634857</v>
      </c>
      <c r="BJ188" s="62">
        <f t="shared" si="146"/>
        <v>450.62609125194581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3.6654985754696332</v>
      </c>
      <c r="BQ188" s="23">
        <f>EXP(-LN(2)/25)*BQ187+(1-EXP(-LN(2)/25))/(LN(2)/25)*Calculateur!BL188*Calculateur!BN188*VLOOKUP('Données projet'!$B$11,Paramètres!$A$1:$I$89,3,0)*0.475*44/12</f>
        <v>0.26522289890187128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3.9307214743715044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69.835885143777489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0.55000000000000004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2.0166666666666671</v>
      </c>
      <c r="H189" s="70">
        <f t="shared" si="110"/>
        <v>243.35666666666668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71.21549284533188</v>
      </c>
      <c r="T189" s="62">
        <f t="shared" si="142"/>
        <v>323.23997889461327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2.498745926950837</v>
      </c>
      <c r="AA189" s="23">
        <f>EXP(-LN(2)/25)*AA188+(1-EXP(-LN(2)/25))/(LN(2)/25)*Calculateur!V189*Calculateur!X189*VLOOKUP('Données projet'!$B$9,Paramètres!$A$1:$I$89,3,0)*0.475*44/12</f>
        <v>0.17937409335807991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2.678120020308917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76.025427276252003</v>
      </c>
      <c r="AO189" s="62">
        <f t="shared" si="144"/>
        <v>344.84838707994049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2.6838466919818078</v>
      </c>
      <c r="AV189" s="23">
        <f>EXP(-LN(2)/25)*AV188+(1-EXP(-LN(2)/25))/(LN(2)/25)*Calculateur!AQ189*Calculateur!AS189*VLOOKUP('Données projet'!$B$10,Paramètres!$A$1:$I$89,3,0)*0.475*44/12</f>
        <v>0.19266167155849065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2.8765083635402986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93.476558052634857</v>
      </c>
      <c r="BJ189" s="62">
        <f t="shared" si="146"/>
        <v>450.62609125194581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3.5936203841380445</v>
      </c>
      <c r="BQ189" s="23">
        <f>EXP(-LN(2)/25)*BQ188+(1-EXP(-LN(2)/25))/(LN(2)/25)*Calculateur!BL189*Calculateur!BN189*VLOOKUP('Données projet'!$B$11,Paramètres!$A$1:$I$89,3,0)*0.475*44/12</f>
        <v>0.25797036478393354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3.8515907489219781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69.838732169627093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0.55000000000000004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2.0166666666666671</v>
      </c>
      <c r="H190" s="70">
        <f t="shared" si="110"/>
        <v>243.35666666666668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71.21549284533188</v>
      </c>
      <c r="T190" s="62">
        <f t="shared" si="142"/>
        <v>323.23997889461327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2.4497470434078554</v>
      </c>
      <c r="AA190" s="23">
        <f>EXP(-LN(2)/25)*AA189+(1-EXP(-LN(2)/25))/(LN(2)/25)*Calculateur!V190*Calculateur!X190*VLOOKUP('Données projet'!$B$9,Paramètres!$A$1:$I$89,3,0)*0.475*44/12</f>
        <v>0.1744690993423296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2.6242161427501851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76.025427276252003</v>
      </c>
      <c r="AO190" s="62">
        <f t="shared" si="144"/>
        <v>344.84838707994049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2.6312180953368878</v>
      </c>
      <c r="AV190" s="23">
        <f>EXP(-LN(2)/25)*AV189+(1-EXP(-LN(2)/25))/(LN(2)/25)*Calculateur!AQ190*Calculateur!AS190*VLOOKUP('Données projet'!$B$10,Paramètres!$A$1:$I$89,3,0)*0.475*44/12</f>
        <v>0.18739332801808675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2.8186114233549744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93.476558052634857</v>
      </c>
      <c r="BJ190" s="62">
        <f t="shared" si="146"/>
        <v>450.62609125194581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3.5231516802971004</v>
      </c>
      <c r="BQ190" s="23">
        <f>EXP(-LN(2)/25)*BQ189+(1-EXP(-LN(2)/25))/(LN(2)/25)*Calculateur!BL190*Calculateur!BN190*VLOOKUP('Données projet'!$B$11,Paramètres!$A$1:$I$89,3,0)*0.475*44/12</f>
        <v>0.25091615159284497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3.7740678318899454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69.84152980594321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0.55000000000000004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2.0166666666666671</v>
      </c>
      <c r="H191" s="70">
        <f t="shared" si="110"/>
        <v>243.35666666666668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71.21549284533188</v>
      </c>
      <c r="T191" s="62">
        <f t="shared" si="142"/>
        <v>323.23997889461327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2.4017089980847839</v>
      </c>
      <c r="AA191" s="23">
        <f>EXP(-LN(2)/25)*AA190+(1-EXP(-LN(2)/25))/(LN(2)/25)*Calculateur!V191*Calculateur!X191*VLOOKUP('Données projet'!$B$9,Paramètres!$A$1:$I$89,3,0)*0.475*44/12</f>
        <v>0.16969823264588241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2.5714072307306663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76.025427276252003</v>
      </c>
      <c r="AO191" s="62">
        <f t="shared" si="144"/>
        <v>344.84838707994049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2.5796215133719005</v>
      </c>
      <c r="AV191" s="23">
        <f>EXP(-LN(2)/25)*AV190+(1-EXP(-LN(2)/25))/(LN(2)/25)*Calculateur!AQ191*Calculateur!AS191*VLOOKUP('Données projet'!$B$10,Paramètres!$A$1:$I$89,3,0)*0.475*44/12</f>
        <v>0.18226904760884535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2.761890560980746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93.476558052634857</v>
      </c>
      <c r="BJ191" s="62">
        <f t="shared" si="146"/>
        <v>450.62609125194581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3.454064824756812</v>
      </c>
      <c r="BQ191" s="23">
        <f>EXP(-LN(2)/25)*BQ190+(1-EXP(-LN(2)/25))/(LN(2)/25)*Calculateur!BL191*Calculateur!BN191*VLOOKUP('Données projet'!$B$11,Paramètres!$A$1:$I$89,3,0)*0.475*44/12</f>
        <v>0.24405483623243168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3.6981196609892435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69.844278909523823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0.55000000000000004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2.0166666666666671</v>
      </c>
      <c r="H192" s="70">
        <f t="shared" si="110"/>
        <v>243.35666666666668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71.21549284533188</v>
      </c>
      <c r="T192" s="62">
        <f t="shared" si="142"/>
        <v>323.23997889461327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2.3546129495301833</v>
      </c>
      <c r="AA192" s="23">
        <f>EXP(-LN(2)/25)*AA191+(1-EXP(-LN(2)/25))/(LN(2)/25)*Calculateur!V192*Calculateur!X192*VLOOKUP('Données projet'!$B$9,Paramètres!$A$1:$I$89,3,0)*0.475*44/12</f>
        <v>0.16505782555013854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2.5196707750803218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76.025427276252003</v>
      </c>
      <c r="AO192" s="62">
        <f t="shared" si="144"/>
        <v>344.84838707994049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2.5290367089084391</v>
      </c>
      <c r="AV192" s="23">
        <f>EXP(-LN(2)/25)*AV191+(1-EXP(-LN(2)/25))/(LN(2)/25)*Calculateur!AQ192*Calculateur!AS192*VLOOKUP('Données projet'!$B$10,Paramètres!$A$1:$I$89,3,0)*0.475*44/12</f>
        <v>0.17728489091686883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2.7063215998253081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93.476558052634857</v>
      </c>
      <c r="BJ192" s="62">
        <f t="shared" si="146"/>
        <v>450.62609125194581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3.3863327203148477</v>
      </c>
      <c r="BQ192" s="23">
        <f>EXP(-LN(2)/25)*BQ191+(1-EXP(-LN(2)/25))/(LN(2)/25)*Calculateur!BL192*Calculateur!BN192*VLOOKUP('Données projet'!$B$11,Paramètres!$A$1:$I$89,3,0)*0.475*44/12</f>
        <v>0.2373811439013698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3.6237138642162177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69.846980322303381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0.55000000000000004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2.0166666666666671</v>
      </c>
      <c r="H193" s="70">
        <f t="shared" si="110"/>
        <v>243.35666666666668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71.21549284533188</v>
      </c>
      <c r="T193" s="62">
        <f t="shared" si="142"/>
        <v>323.23997889461327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2.3084404257619853</v>
      </c>
      <c r="AA193" s="23">
        <f>EXP(-LN(2)/25)*AA192+(1-EXP(-LN(2)/25))/(LN(2)/25)*Calculateur!V193*Calculateur!X193*VLOOKUP('Données projet'!$B$9,Paramètres!$A$1:$I$89,3,0)*0.475*44/12</f>
        <v>0.16054431063045621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2.4689847363924415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76.025427276252003</v>
      </c>
      <c r="AO193" s="62">
        <f t="shared" si="144"/>
        <v>344.84838707994049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2.4794438416068219</v>
      </c>
      <c r="AV193" s="23">
        <f>EXP(-LN(2)/25)*AV192+(1-EXP(-LN(2)/25))/(LN(2)/25)*Calculateur!AQ193*Calculateur!AS193*VLOOKUP('Données projet'!$B$10,Paramètres!$A$1:$I$89,3,0)*0.475*44/12</f>
        <v>0.17243702625173982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2.6518808678585617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93.476558052634857</v>
      </c>
      <c r="BJ193" s="62">
        <f t="shared" si="146"/>
        <v>450.62609125194581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3.3199288011284858</v>
      </c>
      <c r="BQ193" s="23">
        <f>EXP(-LN(2)/25)*BQ192+(1-EXP(-LN(2)/25))/(LN(2)/25)*Calculateur!BL193*Calculateur!BN193*VLOOKUP('Données projet'!$B$11,Paramètres!$A$1:$I$89,3,0)*0.475*44/12</f>
        <v>0.23088994403805502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3.5508187451665409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69.849634871610675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0.55000000000000004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2.0166666666666671</v>
      </c>
      <c r="H194" s="70">
        <f t="shared" si="110"/>
        <v>243.35666666666668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71.21549284533188</v>
      </c>
      <c r="T194" s="62">
        <f t="shared" si="142"/>
        <v>323.23997889461327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2.2631733170224231</v>
      </c>
      <c r="AA194" s="23">
        <f>EXP(-LN(2)/25)*AA193+(1-EXP(-LN(2)/25))/(LN(2)/25)*Calculateur!V194*Calculateur!X194*VLOOKUP('Données projet'!$B$9,Paramètres!$A$1:$I$89,3,0)*0.475*44/12</f>
        <v>0.15615421801360801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2.419327535036031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76.025427276252003</v>
      </c>
      <c r="AO194" s="62">
        <f t="shared" si="144"/>
        <v>344.84838707994049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2.4308234601843273</v>
      </c>
      <c r="AV194" s="23">
        <f>EXP(-LN(2)/25)*AV193+(1-EXP(-LN(2)/25))/(LN(2)/25)*Calculateur!AQ194*Calculateur!AS194*VLOOKUP('Données projet'!$B$10,Paramètres!$A$1:$I$89,3,0)*0.475*44/12</f>
        <v>0.16772172670081689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2.5985451868851444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93.476558052634857</v>
      </c>
      <c r="BJ194" s="62">
        <f t="shared" si="146"/>
        <v>450.62609125194581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3.2548270222949771</v>
      </c>
      <c r="BQ194" s="23">
        <f>EXP(-LN(2)/25)*BQ193+(1-EXP(-LN(2)/25))/(LN(2)/25)*Calculateur!BL194*Calculateur!BN194*VLOOKUP('Données projet'!$B$11,Paramètres!$A$1:$I$89,3,0)*0.475*44/12</f>
        <v>0.22457624637635995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3.4794032686713372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69.852243370422158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0.55000000000000004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2.0166666666666671</v>
      </c>
      <c r="H195" s="70">
        <f t="shared" si="110"/>
        <v>243.35666666666668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71.21549284533188</v>
      </c>
      <c r="T195" s="62">
        <f t="shared" si="142"/>
        <v>323.23997889461327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2.2187938686750335</v>
      </c>
      <c r="AA195" s="23">
        <f>EXP(-LN(2)/25)*AA194+(1-EXP(-LN(2)/25))/(LN(2)/25)*Calculateur!V195*Calculateur!X195*VLOOKUP('Données projet'!$B$9,Paramètres!$A$1:$I$89,3,0)*0.475*44/12</f>
        <v>0.15188417271023247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2.3706780413852657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76.025427276252003</v>
      </c>
      <c r="AO195" s="62">
        <f t="shared" si="144"/>
        <v>344.84838707994049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2.3831564947860233</v>
      </c>
      <c r="AV195" s="23">
        <f>EXP(-LN(2)/25)*AV194+(1-EXP(-LN(2)/25))/(LN(2)/25)*Calculateur!AQ195*Calculateur!AS195*VLOOKUP('Données projet'!$B$10,Paramètres!$A$1:$I$89,3,0)*0.475*44/12</f>
        <v>0.16313536726408079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2.5462918620501043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93.476558052634857</v>
      </c>
      <c r="BJ195" s="62">
        <f t="shared" si="146"/>
        <v>450.62609125194581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3.1910018496362293</v>
      </c>
      <c r="BQ195" s="23">
        <f>EXP(-LN(2)/25)*BQ194+(1-EXP(-LN(2)/25))/(LN(2)/25)*Calculateur!BL195*Calculateur!BN195*VLOOKUP('Données projet'!$B$11,Paramètres!$A$1:$I$89,3,0)*0.475*44/12</f>
        <v>0.21843519710924686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3.4094370467454764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69.854806617611004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0.55000000000000004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2.0166666666666671</v>
      </c>
      <c r="H196" s="70">
        <f t="shared" ref="H196:H203" si="192">(B196+E196+F196)*44/12+(C196+D196)*0.475*44/12</f>
        <v>243.35666666666668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71.21549284533188</v>
      </c>
      <c r="T196" s="62">
        <f t="shared" si="142"/>
        <v>323.23997889461327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2.1752846742409457</v>
      </c>
      <c r="AA196" s="23">
        <f>EXP(-LN(2)/25)*AA195+(1-EXP(-LN(2)/25))/(LN(2)/25)*Calculateur!V196*Calculateur!X196*VLOOKUP('Données projet'!$B$9,Paramètres!$A$1:$I$89,3,0)*0.475*44/12</f>
        <v>0.14773089202022965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2.3230155662611756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76.025427276252003</v>
      </c>
      <c r="AO196" s="62">
        <f t="shared" si="144"/>
        <v>344.84838707994049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2.3364242495052019</v>
      </c>
      <c r="AV196" s="23">
        <f>EXP(-LN(2)/25)*AV195+(1-EXP(-LN(2)/25))/(LN(2)/25)*Calculateur!AQ196*Calculateur!AS196*VLOOKUP('Données projet'!$B$10,Paramètres!$A$1:$I$89,3,0)*0.475*44/12</f>
        <v>0.15867442206732837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2.4950986715725301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93.476558052634857</v>
      </c>
      <c r="BJ196" s="62">
        <f t="shared" si="146"/>
        <v>450.62609125194581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3.1284282496838083</v>
      </c>
      <c r="BQ196" s="23">
        <f>EXP(-LN(2)/25)*BQ195+(1-EXP(-LN(2)/25))/(LN(2)/25)*Calculateur!BL196*Calculateur!BN196*VLOOKUP('Données projet'!$B$11,Paramètres!$A$1:$I$89,3,0)*0.475*44/12</f>
        <v>0.21246207515728674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3.3408903248410948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69.857325398191676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0.55000000000000004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2.0166666666666671</v>
      </c>
      <c r="H197" s="70">
        <f t="shared" si="192"/>
        <v>243.35666666666668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71.21549284533188</v>
      </c>
      <c r="T197" s="62">
        <f t="shared" ref="T197:T203" si="204">$T$3</f>
        <v>323.23997889461327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2.1326286685717224</v>
      </c>
      <c r="AA197" s="23">
        <f>EXP(-LN(2)/25)*AA196+(1-EXP(-LN(2)/25))/(LN(2)/25)*Calculateur!V197*Calculateur!X197*VLOOKUP('Données projet'!$B$9,Paramètres!$A$1:$I$89,3,0)*0.475*44/12</f>
        <v>0.14369118300910649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2.2763198515808289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76.025427276252003</v>
      </c>
      <c r="AO197" s="62">
        <f t="shared" ref="AO197:AO203" si="205">$AO$3</f>
        <v>344.84838707994049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2.2906083950504823</v>
      </c>
      <c r="AV197" s="23">
        <f>EXP(-LN(2)/25)*AV196+(1-EXP(-LN(2)/25))/(LN(2)/25)*Calculateur!AQ197*Calculateur!AS197*VLOOKUP('Données projet'!$B$10,Paramètres!$A$1:$I$89,3,0)*0.475*44/12</f>
        <v>0.15433546165157208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2.4449438567020545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93.476558052634857</v>
      </c>
      <c r="BJ197" s="62">
        <f t="shared" ref="BJ197:BJ203" si="206">$BJ$3</f>
        <v>450.62609125194581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3.0670816798603266</v>
      </c>
      <c r="BQ197" s="23">
        <f>EXP(-LN(2)/25)*BQ196+(1-EXP(-LN(2)/25))/(LN(2)/25)*Calculateur!BL197*Calculateur!BN197*VLOOKUP('Données projet'!$B$11,Paramètres!$A$1:$I$89,3,0)*0.475*44/12</f>
        <v>0.2066522885392158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3.2737339683995423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69.85980048356042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0.55000000000000004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2.0166666666666671</v>
      </c>
      <c r="H198" s="70">
        <f t="shared" si="192"/>
        <v>243.35666666666668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71.21549284533188</v>
      </c>
      <c r="T198" s="62">
        <f t="shared" si="204"/>
        <v>323.23997889461327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2.0908091211560778</v>
      </c>
      <c r="AA198" s="23">
        <f>EXP(-LN(2)/25)*AA197+(1-EXP(-LN(2)/25))/(LN(2)/25)*Calculateur!V198*Calculateur!X198*VLOOKUP('Données projet'!$B$9,Paramètres!$A$1:$I$89,3,0)*0.475*44/12</f>
        <v>0.13976194005333156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2.2305710612094094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76.025427276252003</v>
      </c>
      <c r="AO198" s="62">
        <f t="shared" si="205"/>
        <v>344.84838707994049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2.2456909615567078</v>
      </c>
      <c r="AV198" s="23">
        <f>EXP(-LN(2)/25)*AV197+(1-EXP(-LN(2)/25))/(LN(2)/25)*Calculateur!AQ198*Calculateur!AS198*VLOOKUP('Données projet'!$B$10,Paramètres!$A$1:$I$89,3,0)*0.475*44/12</f>
        <v>0.15011515033656064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2.3958061118932683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93.476558052634857</v>
      </c>
      <c r="BJ198" s="62">
        <f t="shared" si="206"/>
        <v>450.62609125194581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3.0069380788533704</v>
      </c>
      <c r="BQ198" s="23">
        <f>EXP(-LN(2)/25)*BQ197+(1-EXP(-LN(2)/25))/(LN(2)/25)*Calculateur!BL198*Calculateur!BN198*VLOOKUP('Données projet'!$B$11,Paramètres!$A$1:$I$89,3,0)*0.475*44/12</f>
        <v>0.20100137084173941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3.2079394496951097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69.862232631731487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0.55000000000000004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2.0166666666666671</v>
      </c>
      <c r="H199" s="70">
        <f t="shared" si="192"/>
        <v>243.35666666666668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71.21549284533188</v>
      </c>
      <c r="T199" s="62">
        <f t="shared" si="204"/>
        <v>323.23997889461327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2.0498096295578487</v>
      </c>
      <c r="AA199" s="23">
        <f>EXP(-LN(2)/25)*AA198+(1-EXP(-LN(2)/25))/(LN(2)/25)*Calculateur!V199*Calculateur!X199*VLOOKUP('Données projet'!$B$9,Paramètres!$A$1:$I$89,3,0)*0.475*44/12</f>
        <v>0.13594014245281222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2.1857497720106611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76.025427276252003</v>
      </c>
      <c r="AO199" s="62">
        <f t="shared" si="205"/>
        <v>344.84838707994049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2.2016543315368171</v>
      </c>
      <c r="AV199" s="23">
        <f>EXP(-LN(2)/25)*AV198+(1-EXP(-LN(2)/25))/(LN(2)/25)*Calculateur!AQ199*Calculateur!AS199*VLOOKUP('Données projet'!$B$10,Paramètres!$A$1:$I$89,3,0)*0.475*44/12</f>
        <v>0.14601024365639473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2.3476645751932117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93.476558052634857</v>
      </c>
      <c r="BJ199" s="62">
        <f t="shared" si="206"/>
        <v>450.62609125194581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2.9479738571781864</v>
      </c>
      <c r="BQ199" s="23">
        <f>EXP(-LN(2)/25)*BQ198+(1-EXP(-LN(2)/25))/(LN(2)/25)*Calculateur!BL199*Calculateur!BN199*VLOOKUP('Données projet'!$B$11,Paramètres!$A$1:$I$89,3,0)*0.475*44/12</f>
        <v>0.19550497778586934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3.1434788349640557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69.864622587569258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0.55000000000000004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2.0166666666666671</v>
      </c>
      <c r="H200" s="70">
        <f t="shared" si="192"/>
        <v>243.35666666666668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71.21549284533188</v>
      </c>
      <c r="T200" s="62">
        <f t="shared" si="204"/>
        <v>323.23997889461327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2.0096141129826406</v>
      </c>
      <c r="AA200" s="23">
        <f>EXP(-LN(2)/25)*AA199+(1-EXP(-LN(2)/25))/(LN(2)/25)*Calculateur!V200*Calculateur!X200*VLOOKUP('Données projet'!$B$9,Paramètres!$A$1:$I$89,3,0)*0.475*44/12</f>
        <v>0.13222285210865867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2.1418369650912994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76.025427276252003</v>
      </c>
      <c r="AO200" s="62">
        <f t="shared" si="205"/>
        <v>344.84838707994049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2.1584812329719245</v>
      </c>
      <c r="AV200" s="23">
        <f>EXP(-LN(2)/25)*AV199+(1-EXP(-LN(2)/25))/(LN(2)/25)*Calculateur!AQ200*Calculateur!AS200*VLOOKUP('Données projet'!$B$10,Paramètres!$A$1:$I$89,3,0)*0.475*44/12</f>
        <v>0.14201758586526561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2.3004988188371902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93.476558052634857</v>
      </c>
      <c r="BJ200" s="62">
        <f t="shared" si="206"/>
        <v>450.62609125194581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2.8901658879254288</v>
      </c>
      <c r="BQ200" s="23">
        <f>EXP(-LN(2)/25)*BQ199+(1-EXP(-LN(2)/25))/(LN(2)/25)*Calculateur!BL200*Calculateur!BN200*VLOOKUP('Données projet'!$B$11,Paramètres!$A$1:$I$89,3,0)*0.475*44/12</f>
        <v>0.19015888388715479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3.0803247718125837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69.866971083016381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0.55000000000000004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2.0166666666666671</v>
      </c>
      <c r="H201" s="70">
        <f t="shared" si="192"/>
        <v>243.35666666666668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71.21549284533188</v>
      </c>
      <c r="T201" s="62">
        <f t="shared" si="204"/>
        <v>323.23997889461327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1.9702068059706277</v>
      </c>
      <c r="AA201" s="23">
        <f>EXP(-LN(2)/25)*AA200+(1-EXP(-LN(2)/25))/(LN(2)/25)*Calculateur!V201*Calculateur!X201*VLOOKUP('Données projet'!$B$9,Paramètres!$A$1:$I$89,3,0)*0.475*44/12</f>
        <v>0.12860721126444979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2.0988140172350773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76.025427276252003</v>
      </c>
      <c r="AO201" s="62">
        <f t="shared" si="205"/>
        <v>344.84838707994049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2.1161547325368995</v>
      </c>
      <c r="AV201" s="23">
        <f>EXP(-LN(2)/25)*AV200+(1-EXP(-LN(2)/25))/(LN(2)/25)*Calculateur!AQ201*Calculateur!AS201*VLOOKUP('Données projet'!$B$10,Paramètres!$A$1:$I$89,3,0)*0.475*44/12</f>
        <v>0.13813410751139968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2.2542888400482992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93.476558052634857</v>
      </c>
      <c r="BJ201" s="62">
        <f t="shared" si="206"/>
        <v>450.62609125194581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2.8334914976903383</v>
      </c>
      <c r="BQ201" s="23">
        <f>EXP(-LN(2)/25)*BQ200+(1-EXP(-LN(2)/25))/(LN(2)/25)*Calculateur!BL201*Calculateur!BN201*VLOOKUP('Données projet'!$B$11,Paramètres!$A$1:$I$89,3,0)*0.475*44/12</f>
        <v>0.18495897920723947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3.0184504768975779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69.869278837317935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0.55000000000000004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2.0166666666666671</v>
      </c>
      <c r="H202" s="70">
        <f t="shared" si="192"/>
        <v>243.35666666666668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71.21549284533188</v>
      </c>
      <c r="T202" s="62">
        <f t="shared" si="204"/>
        <v>323.23997889461327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1.9315722522130365</v>
      </c>
      <c r="AA202" s="23">
        <f>EXP(-LN(2)/25)*AA201+(1-EXP(-LN(2)/25))/(LN(2)/25)*Calculateur!V202*Calculateur!X202*VLOOKUP('Données projet'!$B$9,Paramètres!$A$1:$I$89,3,0)*0.475*44/12</f>
        <v>0.12509044030926411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2.0566626925223006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76.025427276252003</v>
      </c>
      <c r="AO202" s="62">
        <f t="shared" si="205"/>
        <v>344.84838707994049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2.0746582289587892</v>
      </c>
      <c r="AV202" s="23">
        <f>EXP(-LN(2)/25)*AV201+(1-EXP(-LN(2)/25))/(LN(2)/25)*Calculateur!AQ202*Calculateur!AS202*VLOOKUP('Données projet'!$B$10,Paramètres!$A$1:$I$89,3,0)*0.475*44/12</f>
        <v>0.13435682307734345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2.2090150520361327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93.476558052634857</v>
      </c>
      <c r="BJ202" s="62">
        <f t="shared" si="206"/>
        <v>450.62609125194581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2.7779284576797929</v>
      </c>
      <c r="BQ202" s="23">
        <f>EXP(-LN(2)/25)*BQ201+(1-EXP(-LN(2)/25))/(LN(2)/25)*Calculateur!BL202*Calculateur!BN202*VLOOKUP('Données projet'!$B$11,Paramètres!$A$1:$I$89,3,0)*0.475*44/12</f>
        <v>0.17990126619424751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2.9578297238740405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69.871546557241729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0.55000000000000004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65.820000000000007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2.0166666666666671</v>
      </c>
      <c r="H203" s="70">
        <f t="shared" si="192"/>
        <v>243.35666666666668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71.21549284533188</v>
      </c>
      <c r="T203" s="62">
        <f t="shared" si="204"/>
        <v>323.23997889461327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1.8936952984898807</v>
      </c>
      <c r="AA203" s="23">
        <f>EXP(-LN(2)/25)*AA202+(1-EXP(-LN(2)/25))/(LN(2)/25)*Calculateur!V203*Calculateur!X203*VLOOKUP('Données projet'!$B$9,Paramètres!$A$1:$I$89,3,0)*0.475*44/12</f>
        <v>0.12166983564078693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2.0153651341306675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76.025427276252003</v>
      </c>
      <c r="AO203" s="62">
        <f t="shared" si="205"/>
        <v>344.84838707994049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2.0339754465054773</v>
      </c>
      <c r="AV203" s="23">
        <f>EXP(-LN(2)/25)*AV202+(1-EXP(-LN(2)/25))/(LN(2)/25)*Calculateur!AQ203*Calculateur!AS203*VLOOKUP('Données projet'!$B$10,Paramètres!$A$1:$I$89,3,0)*0.475*44/12</f>
        <v>0.13068282868477524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2.1646582751902526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93.476558052634857</v>
      </c>
      <c r="BJ203" s="62">
        <f t="shared" si="206"/>
        <v>450.62609125194581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2.7234549749937464</v>
      </c>
      <c r="BQ203" s="23">
        <f>EXP(-LN(2)/25)*BQ202+(1-EXP(-LN(2)/25))/(LN(2)/25)*Calculateur!BL203*Calculateur!BN203*VLOOKUP('Données projet'!$B$11,Paramètres!$A$1:$I$89,3,0)*0.475*44/12</f>
        <v>0.17498185660956939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2.8984368316033158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69.873774937294712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1.3642575862360187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1.3604941437265583</v>
      </c>
      <c r="BA205" s="88">
        <f>EXP(LN('Données projet'!B88)/'Données projet'!A88)</f>
        <v>1.3846407653603228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9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D25" sqref="D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0.89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0.11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M27" sqref="M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1.9584000000000001</v>
      </c>
      <c r="C6" s="156">
        <f ca="1">IF(OR('Données projet'!B9="",'Données projet'!C9="",'Données projet'!C9=0%),0,Calculateur!S3)</f>
        <v>71.21549284533188</v>
      </c>
      <c r="D6" s="156">
        <f>IF(OR('Données projet'!B9="",'Données projet'!C9="",'Données projet'!C9=0%),0,Calculateur!T3)</f>
        <v>323.23997889461327</v>
      </c>
      <c r="E6" s="156">
        <f ca="1">MIN(C6,D6)</f>
        <v>71.21549284533188</v>
      </c>
      <c r="F6" s="156">
        <f ca="1">E6*B6</f>
        <v>139.46842118829795</v>
      </c>
      <c r="G6" s="156">
        <f ca="1">F6*(100%-'Données projet'!$C$24)*(100%-'Données projet'!$C$25)*(100%-'Données projet'!$C$26)*(100%-'Données projet'!$C$27)</f>
        <v>95.396400092795801</v>
      </c>
      <c r="H6" s="157">
        <f>IF(OR('Données projet'!B9="",'Données projet'!C9="",'Données projet'!C9=0%),0,AVERAGE(Calculateur!$AC$3:$AC$33)*B6)</f>
        <v>64.122708602583913</v>
      </c>
      <c r="I6" s="158">
        <f>H6*(100%-'Données projet'!$C$24)*(100%-'Données projet'!$C$25)*(100%-'Données projet'!$C$26)*(100%-'Données projet'!$C$27)</f>
        <v>43.859932684167404</v>
      </c>
      <c r="J6" s="159">
        <f>IF(OR('Données projet'!B9="",'Données projet'!C9="",'Données projet'!C9=0%),0,SUM(Calculateur!$V$3:$V$33)*VLOOKUP('Données projet'!$B$9,Paramètres!$A$1:$I$89,9,0)*B6)</f>
        <v>540.59673600000008</v>
      </c>
      <c r="K6" s="160">
        <f>J6*(100%-'Données projet'!$C$24)*(100%-'Données projet'!$C$25)*(100%-'Données projet'!$C$26)*(100%-'Données projet'!$C$27)</f>
        <v>369.76816742400007</v>
      </c>
      <c r="L6" s="161">
        <f ca="1">G6+I6+K6</f>
        <v>509.0245002009633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Taro</v>
      </c>
      <c r="B7" s="163">
        <f>'Données projet'!D10</f>
        <v>0.24480000000000002</v>
      </c>
      <c r="C7" s="156">
        <f ca="1">IF(OR('Données projet'!B10="",'Données projet'!C10="",'Données projet'!C10=0%),0,Calculateur!AN3)</f>
        <v>76.025427276252003</v>
      </c>
      <c r="D7" s="156">
        <f>IF(OR('Données projet'!B10="",'Données projet'!C10="",'Données projet'!C10=0%),0,Calculateur!AO3)</f>
        <v>344.84838707994049</v>
      </c>
      <c r="E7" s="156">
        <f t="shared" ref="E7:E15" ca="1" si="0">MIN(C7,D7)</f>
        <v>76.025427276252003</v>
      </c>
      <c r="F7" s="156">
        <f t="shared" ref="F7:F15" ca="1" si="1">E7*B7</f>
        <v>18.611024597226493</v>
      </c>
      <c r="G7" s="156">
        <f ca="1">F7*(100%-'Données projet'!$C$24)*(100%-'Données projet'!$C$25)*(100%-'Données projet'!$C$26)*(100%-'Données projet'!$C$27)</f>
        <v>12.72994082450292</v>
      </c>
      <c r="H7" s="164">
        <f>IF(OR('Données projet'!B10="",'Données projet'!C10="",'Données projet'!C10=0%),0,AVERAGE(Calculateur!$AX$3:$AX$33)*B7)</f>
        <v>8.6090945415748248</v>
      </c>
      <c r="I7" s="158">
        <f>H7*(100%-'Données projet'!$C$24)*(100%-'Données projet'!$C$25)*(100%-'Données projet'!$C$26)*(100%-'Données projet'!$C$27)</f>
        <v>5.8886206664371805</v>
      </c>
      <c r="J7" s="159">
        <f>IF(OR('Données projet'!B10="",'Données projet'!C10="",'Données projet'!C10=0%),0,SUM(Calculateur!$AQ$3:$AQ$33)*VLOOKUP('Données projet'!$B$10,Paramètres!$A$1:$I$89,9,0)*B7)</f>
        <v>64.296720000000008</v>
      </c>
      <c r="K7" s="160">
        <f>J7*(100%-'Données projet'!$C$24)*(100%-'Données projet'!$C$25)*(100%-'Données projet'!$C$26)*(100%-'Données projet'!$C$27)</f>
        <v>43.978956480000001</v>
      </c>
      <c r="L7" s="161">
        <f t="shared" ref="L7:L15" ca="1" si="2">G7+I7+K7</f>
        <v>62.597517970940103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Lambro</v>
      </c>
      <c r="B8" s="163">
        <f>'Données projet'!D11</f>
        <v>0.51680000000000004</v>
      </c>
      <c r="C8" s="156">
        <f ca="1">IF(OR('Données projet'!B11="",'Données projet'!C11="",'Données projet'!C11=0%),0,Calculateur!BI3)</f>
        <v>93.476558052634857</v>
      </c>
      <c r="D8" s="156">
        <f>IF(OR('Données projet'!B11="",'Données projet'!C11="",'Données projet'!C11=0%),0,Calculateur!BJ3)</f>
        <v>450.62609125194581</v>
      </c>
      <c r="E8" s="156">
        <f t="shared" ca="1" si="0"/>
        <v>93.476558052634857</v>
      </c>
      <c r="F8" s="156">
        <f t="shared" ca="1" si="1"/>
        <v>48.308685201601698</v>
      </c>
      <c r="G8" s="156">
        <f ca="1">F8*(100%-'Données projet'!$C$24)*(100%-'Données projet'!$C$25)*(100%-'Données projet'!$C$26)*(100%-'Données projet'!$C$27)</f>
        <v>33.043140677895558</v>
      </c>
      <c r="H8" s="164">
        <f>IF(OR('Données projet'!B11="",'Données projet'!C11="",'Données projet'!C11=0%),0,AVERAGE(Calculateur!$BS$3:$BS$33)*B8)</f>
        <v>24.335656263413686</v>
      </c>
      <c r="I8" s="158">
        <f>H8*(100%-'Données projet'!$C$24)*(100%-'Données projet'!$C$25)*(100%-'Données projet'!$C$26)*(100%-'Données projet'!$C$27)</f>
        <v>16.645588884174959</v>
      </c>
      <c r="J8" s="159">
        <f>IF(OR('Données projet'!B11="",'Données projet'!C11="",'Données projet'!C11=0%),0,SUM(Calculateur!$BL$3:$BL$33)*VLOOKUP('Données projet'!$B$11,Paramètres!$A$1:$I$89,9,0)*B8)</f>
        <v>186.30640000000002</v>
      </c>
      <c r="K8" s="160">
        <f>J8*(100%-'Données projet'!$C$24)*(100%-'Données projet'!$C$25)*(100%-'Données projet'!$C$26)*(100%-'Données projet'!$C$27)</f>
        <v>127.43357760000001</v>
      </c>
      <c r="L8" s="161">
        <f t="shared" ca="1" si="2"/>
        <v>177.12230716207051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206.38813098712615</v>
      </c>
      <c r="G16" s="175">
        <f t="shared" ca="1" si="3"/>
        <v>141.16948159519427</v>
      </c>
      <c r="H16" s="176">
        <f t="shared" si="3"/>
        <v>97.067459407572414</v>
      </c>
      <c r="I16" s="176">
        <f t="shared" si="3"/>
        <v>66.394142234779537</v>
      </c>
      <c r="J16" s="177">
        <f t="shared" si="3"/>
        <v>791.19985600000018</v>
      </c>
      <c r="K16" s="177">
        <f t="shared" si="3"/>
        <v>541.18070150400013</v>
      </c>
      <c r="L16" s="178">
        <f t="shared" ca="1" si="3"/>
        <v>748.74432533397385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Taro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Lambro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55" zoomScaleNormal="55" workbookViewId="0">
      <selection activeCell="V39" sqref="V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1.9584000000000001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Taro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0.24480000000000002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Lambro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0.51680000000000004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268</v>
      </c>
      <c r="C23" s="206"/>
      <c r="D23" s="194">
        <f>B23*C23</f>
        <v>0</v>
      </c>
      <c r="E23" s="206"/>
      <c r="F23" s="261"/>
      <c r="H23" s="203"/>
      <c r="I23" s="204"/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61">
        <f ca="1">T23-T24</f>
        <v>0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n'est pas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Taro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255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Lambro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18</v>
      </c>
      <c r="B85" s="193">
        <f>'Données projet'!D88</f>
        <v>350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Peuplier Koster</v>
      </c>
      <c r="D3" s="292" t="str">
        <f>'Données projet'!B10</f>
        <v>Peuplier Taro</v>
      </c>
      <c r="E3" s="292" t="str">
        <f>'Données projet'!B11</f>
        <v>Peuplier Lambro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1.9584000000000001</v>
      </c>
      <c r="D4" s="300">
        <f>'Données projet'!$D$10</f>
        <v>0.24480000000000002</v>
      </c>
      <c r="E4" s="300">
        <f>'Données projet'!$D$11</f>
        <v>0.51680000000000004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2.72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2025-08-04T07:43:44Z</dcterms:modified>
</cp:coreProperties>
</file>