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SCEA de Plaisance - Aurélien Seguinotte SCAAP\"/>
    </mc:Choice>
  </mc:AlternateContent>
  <xr:revisionPtr revIDLastSave="0" documentId="13_ncr:1_{C7B97DAA-C48D-46D4-BFF8-22A8FA30F3C8}" xr6:coauthVersionLast="47" xr6:coauthVersionMax="47" xr10:uidLastSave="{00000000-0000-0000-0000-000000000000}"/>
  <bookViews>
    <workbookView xWindow="-108" yWindow="-108" windowWidth="23256" windowHeight="12576" tabRatio="647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D127" i="5"/>
  <c r="D130" i="5" s="1"/>
  <c r="D141" i="5" s="1"/>
  <c r="L127" i="5"/>
  <c r="L130" i="5" s="1"/>
  <c r="L141" i="5" s="1"/>
  <c r="G46" i="5"/>
  <c r="G49" i="5" s="1"/>
  <c r="G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I100" i="5"/>
  <c r="I103" i="5" s="1"/>
  <c r="I114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H127" i="5"/>
  <c r="H130" i="5" s="1"/>
  <c r="H141" i="5" s="1"/>
  <c r="C127" i="5"/>
  <c r="C130" i="5" s="1"/>
  <c r="C141" i="5" s="1"/>
  <c r="E100" i="5"/>
  <c r="E103" i="5" s="1"/>
  <c r="E114" i="5" s="1"/>
  <c r="G73" i="5"/>
  <c r="G76" i="5" s="1"/>
  <c r="G87" i="5" s="1"/>
  <c r="K73" i="5"/>
  <c r="K76" i="5" s="1"/>
  <c r="K87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H19" i="5"/>
  <c r="H22" i="5" s="1"/>
  <c r="H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<sst xmlns="http://schemas.openxmlformats.org/spreadsheetml/2006/main" count="893" uniqueCount="347">
  <si>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</si>
  <si>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</si>
  <si>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</si>
  <si>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</si>
  <si>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</si>
  <si>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</si>
  <si>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</si>
  <si>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</si>
  <si>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</si>
  <si>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</si>
  <si>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</si>
  <si>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</si>
  <si>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</si>
  <si>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</si>
  <si>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</si>
  <si>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</si>
  <si>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</si>
  <si>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</si>
  <si>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</si>
  <si>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</si>
  <si>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</si>
  <si>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</si>
  <si>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</si>
  <si>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</si>
  <si>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</si>
  <si>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</si>
  <si>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</si>
  <si>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</si>
  <si>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</si>
  <si>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</si>
  <si>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</si>
  <si>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</si>
  <si>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</si>
  <si>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</si>
  <si>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</si>
  <si>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</si>
  <si>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</si>
  <si>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</si>
  <si>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</si>
  <si>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</si>
  <si>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</si>
  <si>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</si>
  <si>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</si>
  <si>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</si>
  <si>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</si>
  <si>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</si>
  <si>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</si>
  <si>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</si>
  <si>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</si>
  <si>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</si>
  <si>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</si>
  <si>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</si>
  <si>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</si>
  <si>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</si>
  <si>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</si>
  <si>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</si>
  <si>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</si>
  <si>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</si>
  <si>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</si>
  <si>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</si>
  <si>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</si>
  <si>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</si>
  <si>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</si>
  <si>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</si>
  <si>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</si>
  <si>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</si>
  <si>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</si>
  <si>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</si>
  <si>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</si>
  <si>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</si>
  <si>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</si>
  <si>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</si>
  <si>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</si>
  <si>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</si>
  <si>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</si>
  <si>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</si>
  <si>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</si>
  <si>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</si>
  <si>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</si>
  <si>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</si>
  <si>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</si>
  <si>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</si>
  <si>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</si>
  <si>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</si>
  <si>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</si>
  <si>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</si>
  <si>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</si>
  <si>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</si>
  <si>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</si>
  <si>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</si>
  <si>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</si>
  <si>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</si>
  <si>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</si>
  <si>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</si>
  <si>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</si>
  <si>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</si>
  <si>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</si>
  <si>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</si>
  <si>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</si>
  <si>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</si>
  <si>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</si>
  <si>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</si>
  <si>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</si>
  <si>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</si>
  <si>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</si>
  <si>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</si>
  <si>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</si>
  <si>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</si>
  <si>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</si>
  <si>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</si>
  <si>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</si>
  <si>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</si>
  <si>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</si>
  <si>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</si>
  <si>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</si>
  <si>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</si>
  <si>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</si>
  <si>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</si>
  <si>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</si>
  <si>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</si>
  <si>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</si>
  <si>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</si>
  <si>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</si>
  <si>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</si>
  <si>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</si>
  <si>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</si>
  <si>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</si>
  <si>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</si>
  <si>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</si>
  <si>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</si>
  <si>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</si>
  <si>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</si>
  <si>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</si>
  <si>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</si>
  <si>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</si>
  <si>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</si>
  <si>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</si>
  <si>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</si>
  <si>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</si>
  <si>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</si>
  <si>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</si>
  <si>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</si>
  <si>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</si>
  <si>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</si>
  <si>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</si>
  <si>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</si>
  <si>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</si>
  <si>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</si>
  <si>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</si>
  <si>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</si>
  <si>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</si>
  <si>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</si>
  <si>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</si>
  <si>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</si>
  <si>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</si>
  <si>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</si>
  <si>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</si>
  <si>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</si>
  <si>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</si>
  <si>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</si>
  <si>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</si>
  <si>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</si>
  <si>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</si>
  <si>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</si>
  <si>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</si>
  <si>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</si>
  <si>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</si>
  <si>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</si>
  <si>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</si>
  <si>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</si>
  <si>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</si>
  <si>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</si>
  <si>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</si>
  <si>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</si>
  <si>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</si>
  <si>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</si>
  <si>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</si>
  <si>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</si>
  <si>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</si>
  <si>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</si>
  <si>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</si>
  <si>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</si>
  <si>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</si>
  <si>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</si>
  <si>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</si>
  <si>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</si>
  <si>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</si>
  <si>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</si>
  <si>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</si>
  <si>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</si>
  <si>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</si>
  <si>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</si>
  <si>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</si>
  <si>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</si>
  <si>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</si>
  <si>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</si>
  <si>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</si>
  <si>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</si>
  <si>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</si>
  <si>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</si>
  <si>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</si>
  <si>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</si>
  <si>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</si>
  <si>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</si>
  <si>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</si>
  <si>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</si>
  <si>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</si>
  <si>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</si>
  <si>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</si>
  <si>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</si>
  <si>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</si>
  <si>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</si>
  <si>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</si>
  <si>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</si>
  <si>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</si>
  <si>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</si>
  <si>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</si>
  <si>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</si>
  <si>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</si>
  <si>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</si>
  <si>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</si>
  <si>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</si>
  <si>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</si>
  <si>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</si>
  <si>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</si>
  <si>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</si>
  <si>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</si>
  <si>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</si>
  <si>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</si>
  <si>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</si>
  <si>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</si>
  <si>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</si>
  <si>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</si>
  <si>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</si>
  <si>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</si>
  <si>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</si>
  <si>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</si>
  <si>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</si>
  <si>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</si>
  <si>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</si>
  <si>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</si>
  <si>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</si>
  <si>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</si>
  <si>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</si>
  <si>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</si>
  <si>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</si>
  <si>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</si>
  <si>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</si>
  <si>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</si>
  <si>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</si>
  <si>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</si>
  <si>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</si>
  <si>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</si>
  <si>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</si>
  <si>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</si>
  <si>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</si>
  <si>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</si>
  <si>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</si>
  <si>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</si>
  <si>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</si>
  <si>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</si>
  <si>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</si>
  <si>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</si>
  <si>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</si>
  <si>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</si>
  <si>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</si>
  <si>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</si>
  <si>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</si>
  <si>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</si>
  <si>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</si>
  <si>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</si>
  <si>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</si>
  <si>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</si>
  <si>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</si>
  <si>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</si>
  <si>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</si>
  <si>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</si>
  <si>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</si>
  <si>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</si>
  <si>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</si>
  <si>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</si>
  <si>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</si>
  <si>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</si>
  <si>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</si>
  <si>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</si>
  <si>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</si>
  <si>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</si>
  <si>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</si>
  <si>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</si>
  <si>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</si>
  <si>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</si>
  <si>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</si>
  <si>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</si>
  <si>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</si>
  <si>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</si>
  <si>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</si>
  <si>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</si>
  <si>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</si>
  <si>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</si>
  <si>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</si>
  <si>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</si>
  <si>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</si>
  <si>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</si>
  <si>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</si>
  <si>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</si>
  <si>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</si>
  <si>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</si>
  <si>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</si>
  <si>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</si>
  <si>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</si>
  <si>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</si>
  <si>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</si>
  <si>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</si>
  <si>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</si>
  <si>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</si>
  <si>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</si>
  <si>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</si>
  <si>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</si>
  <si>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</si>
  <si>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</si>
  <si>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</si>
  <si>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</si>
  <si>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</si>
  <si>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</si>
  <si>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</si>
  <si>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</si>
  <si>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</si>
  <si>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</si>
  <si>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</si>
  <si>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</si>
  <si>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</si>
  <si>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</si>
  <si>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</si>
  <si>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</si>
  <si>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</si>
  <si>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</si>
  <si>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</si>
  <si>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</si>
  <si>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</si>
  <si>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</si>
  <si>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</si>
  <si>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</si>
  <si>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</si>
  <si>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</si>
  <si>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</si>
  <si>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</si>
  <si>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Piets-Plasence-Moustrou (64410)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</si>
</sst>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F14" sqref="F14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0.8</v>
      </c>
      <c r="C8" s="25">
        <v>0.7</v>
      </c>
      <c r="D8" s="25"/>
      <c r="E8" s="25"/>
      <c r="F8" s="25"/>
      <c r="G8" s="25"/>
      <c r="H8" s="25"/>
      <c r="I8" s="25"/>
      <c r="J8" s="25"/>
      <c r="K8" s="25"/>
      <c r="L8" s="88">
        <f>SUM(B8:K8)</f>
        <v>1.5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 t="s">
        <v>42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 t="s">
        <v>43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350</v>
      </c>
      <c r="C12" s="1">
        <v>350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>
        <v>1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126</v>
      </c>
      <c r="C17" s="1" t="s">
        <v>96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81</v>
      </c>
      <c r="C18" s="1" t="s">
        <v>81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1.5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>Kiwi - T-Barre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>
        <f>IF(C12="","",VLOOKUP(C26,'(ne pas modifier) BDD_REF'!$C$21:$D$42,2,FALSE))</f>
        <v>350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14.080000000000004</v>
      </c>
      <c r="C36" s="44">
        <f>RECant_sol!D9</f>
        <v>12.32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26.400000000000006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32.811428571428578</v>
      </c>
      <c r="C37" s="45">
        <f>RECant_biom!D28</f>
        <v>28.709999999999997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61.521428571428572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46.891428571428584</v>
      </c>
      <c r="C38" s="45">
        <f t="shared" si="3"/>
        <v>41.03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87.921428571428578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3.0851043072227999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2.6273636803771465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5.7124679875999469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-12.3404172288912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-9.1957728813200124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-21.536190110211212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="70" zoomScaleNormal="70" workbookViewId="0">
      <selection activeCell="E128" sqref="E12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3.0851043072227999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2.6273636803771465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5.7124679875999469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>
        <v>100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>
        <v>20</v>
      </c>
      <c r="E9" s="80"/>
      <c r="F9" s="80"/>
      <c r="G9" s="80"/>
      <c r="H9" s="80"/>
      <c r="I9" s="80"/>
      <c r="J9" s="80"/>
      <c r="K9" s="80"/>
      <c r="L9" s="80"/>
      <c r="M9" s="39">
        <f t="shared" si="0"/>
        <v>40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1.7200000000000002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3.4400000000000004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0.152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0.30399999999999999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0.31679999999999997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0.63359999999999994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>
        <v>100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200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0.30709999999999998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0.61419999999999997</v>
      </c>
    </row>
    <row r="20" spans="1:108" x14ac:dyDescent="0.3">
      <c r="B20" s="7" t="s">
        <v>325</v>
      </c>
      <c r="C20" s="80">
        <v>190</v>
      </c>
      <c r="D20" s="80">
        <v>190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380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1.0829999999999999E-2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2.1659999999999999E-2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0.31792999999999999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0.63585999999999998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>
        <v>75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150</v>
      </c>
    </row>
    <row r="24" spans="1:108" x14ac:dyDescent="0.3">
      <c r="B24" s="7" t="s">
        <v>327</v>
      </c>
      <c r="C24" s="80">
        <v>50</v>
      </c>
      <c r="D24" s="80">
        <v>50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100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0.59524999999999995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1.1904999999999999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>
        <v>0.5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1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3.0045000000000002E-3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3.0045000000000002E-3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6.0090000000000005E-3</v>
      </c>
    </row>
    <row r="32" spans="1:108" s="16" customFormat="1" x14ac:dyDescent="0.3">
      <c r="A32" s="18"/>
      <c r="B32" s="19" t="s">
        <v>187</v>
      </c>
      <c r="C32" s="81">
        <f>C25+C26+C31</f>
        <v>0.59825449999999991</v>
      </c>
      <c r="D32" s="81">
        <f t="shared" ref="D32:L32" si="2">D25+D26+D31</f>
        <v>0.59825449999999991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1.1965089999999998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1.8276633571428571</v>
      </c>
      <c r="D33" s="20">
        <f>((D10+D11+D12)/1000*44/28*'(ne pas modifier) BDD_REF'!$B$231)+'RECeff + REIamont (2)'!D22+'RECeff + REIamont (2)'!D32</f>
        <v>1.8276633571428571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3.6553267142857142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>
        <v>100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200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>
        <v>20</v>
      </c>
      <c r="E36" s="80"/>
      <c r="F36" s="80"/>
      <c r="G36" s="80"/>
      <c r="H36" s="80"/>
      <c r="I36" s="80"/>
      <c r="J36" s="80"/>
      <c r="K36" s="80"/>
      <c r="L36" s="80"/>
      <c r="M36" s="39">
        <f t="shared" si="0"/>
        <v>40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1.7200000000000002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3.4400000000000004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0.152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0.30399999999999999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0.31679999999999997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0.63359999999999994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>
        <v>100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200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0.30709999999999998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0.61419999999999997</v>
      </c>
    </row>
    <row r="47" spans="1:108" x14ac:dyDescent="0.3">
      <c r="B47" s="7" t="s">
        <v>325</v>
      </c>
      <c r="C47" s="80">
        <v>250</v>
      </c>
      <c r="D47" s="80">
        <v>250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500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1.4250000000000001E-2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2.8500000000000001E-2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0.32134999999999997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0.64269999999999994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>
        <v>75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150</v>
      </c>
    </row>
    <row r="51" spans="1:108" x14ac:dyDescent="0.3">
      <c r="B51" s="7" t="s">
        <v>327</v>
      </c>
      <c r="C51" s="80">
        <v>50</v>
      </c>
      <c r="D51" s="80">
        <v>50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100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0.59524999999999995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1.1904999999999999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>
        <v>2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4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1.2018000000000001E-2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1.2018000000000001E-2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2.4036000000000002E-2</v>
      </c>
    </row>
    <row r="59" spans="1:108" s="16" customFormat="1" x14ac:dyDescent="0.3">
      <c r="A59" s="18"/>
      <c r="B59" s="19" t="s">
        <v>187</v>
      </c>
      <c r="C59" s="81">
        <f>C52+C53+C58</f>
        <v>0.60726799999999992</v>
      </c>
      <c r="D59" s="81">
        <f t="shared" ref="D59:L59" si="5">D52+D53+D58</f>
        <v>0.60726799999999992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1.2145359999999998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1.8400968571428571</v>
      </c>
      <c r="D60" s="20">
        <f>((D37+D38+D39)/1000*44/28*'(ne pas modifier) BDD_REF'!$B$231)+'RECeff + REIamont (2)'!D49+'RECeff + REIamont (2)'!D59</f>
        <v>1.8400968571428571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3.6801937142857142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>
        <v>100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200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>
        <v>20</v>
      </c>
      <c r="E63" s="80"/>
      <c r="F63" s="80"/>
      <c r="G63" s="80"/>
      <c r="H63" s="80"/>
      <c r="I63" s="80"/>
      <c r="J63" s="80"/>
      <c r="K63" s="80"/>
      <c r="L63" s="80"/>
      <c r="M63" s="39">
        <f t="shared" si="3"/>
        <v>40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1.7200000000000002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3.4400000000000004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0.152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0.30399999999999999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0.31679999999999997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0.63359999999999994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>
        <v>100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200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0.30709999999999998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0.61419999999999997</v>
      </c>
    </row>
    <row r="74" spans="1:108" x14ac:dyDescent="0.3">
      <c r="B74" s="7" t="s">
        <v>325</v>
      </c>
      <c r="C74" s="80">
        <v>370</v>
      </c>
      <c r="D74" s="80">
        <v>370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740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2.1090000000000001E-2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4.2180000000000002E-2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0.32818999999999998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0.65637999999999996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>
        <v>75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150</v>
      </c>
    </row>
    <row r="78" spans="1:108" x14ac:dyDescent="0.3">
      <c r="B78" s="7" t="s">
        <v>327</v>
      </c>
      <c r="C78" s="80">
        <v>50</v>
      </c>
      <c r="D78" s="80">
        <v>50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100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0.59524999999999995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1.1904999999999999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>
        <v>2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4</v>
      </c>
    </row>
    <row r="82" spans="1:108" x14ac:dyDescent="0.3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1.2018000000000001E-2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1.2018000000000001E-2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2.4036000000000002E-2</v>
      </c>
    </row>
    <row r="86" spans="1:108" s="16" customFormat="1" x14ac:dyDescent="0.3">
      <c r="A86" s="18"/>
      <c r="B86" s="19" t="s">
        <v>187</v>
      </c>
      <c r="C86" s="81">
        <f>C79+C80+C85</f>
        <v>0.60726799999999992</v>
      </c>
      <c r="D86" s="81">
        <f t="shared" ref="D86:L86" si="8">D79+D80+D85</f>
        <v>0.60726799999999992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1.2145359999999998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1.846936857142857</v>
      </c>
      <c r="D87" s="20">
        <f>((D64+D65+D66)/1000*44/28*'(ne pas modifier) BDD_REF'!$B$231)+'RECeff + REIamont (2)'!D76+'RECeff + REIamont (2)'!D86</f>
        <v>1.846936857142857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3.6938737142857141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>
        <v>100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200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>
        <v>20</v>
      </c>
      <c r="E90" s="80"/>
      <c r="F90" s="80"/>
      <c r="G90" s="80"/>
      <c r="H90" s="80"/>
      <c r="I90" s="80"/>
      <c r="J90" s="80"/>
      <c r="K90" s="80"/>
      <c r="L90" s="80"/>
      <c r="M90" s="39">
        <f t="shared" si="6"/>
        <v>40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1.7200000000000002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3.4400000000000004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0.152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0.30399999999999999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0.31679999999999997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0.63359999999999994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>
        <v>100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0.30709999999999998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0.61419999999999997</v>
      </c>
    </row>
    <row r="101" spans="1:108" x14ac:dyDescent="0.3">
      <c r="B101" s="7" t="s">
        <v>325</v>
      </c>
      <c r="C101" s="80">
        <v>500</v>
      </c>
      <c r="D101" s="80">
        <v>500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1000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2.8500000000000001E-2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5.7000000000000002E-2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0.33560000000000001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0.67120000000000002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>
        <v>50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100</v>
      </c>
    </row>
    <row r="105" spans="1:108" x14ac:dyDescent="0.3">
      <c r="B105" s="7" t="s">
        <v>327</v>
      </c>
      <c r="C105" s="80">
        <v>100</v>
      </c>
      <c r="D105" s="80">
        <v>100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0.59450000000000003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1.1890000000000001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>
        <v>3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6</v>
      </c>
    </row>
    <row r="109" spans="1:108" x14ac:dyDescent="0.3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1.8027000000000001E-2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1.8027000000000001E-2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3.6054000000000003E-2</v>
      </c>
    </row>
    <row r="113" spans="1:108" s="16" customFormat="1" x14ac:dyDescent="0.3">
      <c r="A113" s="18"/>
      <c r="B113" s="19" t="s">
        <v>187</v>
      </c>
      <c r="C113" s="81">
        <f>C106+C107+C112</f>
        <v>0.61252700000000004</v>
      </c>
      <c r="D113" s="81">
        <f t="shared" ref="D113:L113" si="11">D106+D107+D112</f>
        <v>0.61252700000000004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1.2250540000000001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1.8596058571428573</v>
      </c>
      <c r="D114" s="20">
        <f>((D91+D92+D93)/1000*44/28*'(ne pas modifier) BDD_REF'!$B$231)+'RECeff + REIamont (2)'!D103+'RECeff + REIamont (2)'!D113</f>
        <v>1.8596058571428573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3.7192117142857146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>
        <v>110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220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>
        <v>20</v>
      </c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40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1.88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3.76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0.16300000000000001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0.32600000000000001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0.34319999999999995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0.6863999999999999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>
        <v>100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200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0.30709999999999998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0.61419999999999997</v>
      </c>
    </row>
    <row r="128" spans="1:108" x14ac:dyDescent="0.3">
      <c r="B128" s="7" t="s">
        <v>325</v>
      </c>
      <c r="C128" s="80">
        <v>600</v>
      </c>
      <c r="D128" s="80">
        <v>600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1200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3.4200000000000001E-2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6.8400000000000002E-2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0.34129999999999999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0.68259999999999998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>
        <v>50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100</v>
      </c>
    </row>
    <row r="132" spans="1:108" x14ac:dyDescent="0.3">
      <c r="B132" s="7" t="s">
        <v>327</v>
      </c>
      <c r="C132" s="80">
        <v>100</v>
      </c>
      <c r="D132" s="80">
        <v>100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0.63959999999999995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1.2791999999999999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>
        <v>3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6</v>
      </c>
    </row>
    <row r="136" spans="1:108" x14ac:dyDescent="0.3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1.8027000000000001E-2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1.8027000000000001E-2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3.6054000000000003E-2</v>
      </c>
    </row>
    <row r="140" spans="1:108" s="16" customFormat="1" x14ac:dyDescent="0.3">
      <c r="A140" s="18"/>
      <c r="B140" s="19" t="s">
        <v>187</v>
      </c>
      <c r="C140" s="81">
        <f>C133+C134+C139</f>
        <v>0.65762699999999996</v>
      </c>
      <c r="D140" s="81">
        <f t="shared" ref="D140:L140" si="14">D133+D134+D139</f>
        <v>0.65762699999999996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1.3152539999999999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1.9926088571428571</v>
      </c>
      <c r="D141" s="20">
        <f>((D118+D119+D120)/1000*44/28*'(ne pas modifier) BDD_REF'!$B$231)+'RECeff + REIamont (2)'!D130+'RECeff + REIamont (2)'!D140</f>
        <v>1.9926088571428571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3.9852177142857141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9.3669117857142865</v>
      </c>
      <c r="D142" s="71">
        <f t="shared" ref="D142:L142" si="15">D33+D60+D87+D114+D141</f>
        <v>9.3669117857142865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18.733823571428573</v>
      </c>
    </row>
    <row r="143" spans="1:108" x14ac:dyDescent="0.3">
      <c r="B143" s="71" t="s">
        <v>223</v>
      </c>
      <c r="C143" s="71">
        <f>(C142-C5*5)</f>
        <v>-6.0586097503997127</v>
      </c>
      <c r="D143" s="71">
        <f t="shared" ref="D143:L143" si="16">(D142-D5*5)</f>
        <v>-3.769906616171447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-4.8468878003197702</v>
      </c>
      <c r="D144" s="21">
        <f>D143*Eligibilité_projet!C8</f>
        <v>-2.6389346313200126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-7.4858224316397823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32.811428571428578</v>
      </c>
      <c r="D28" s="24">
        <f>((D25/D27)-D26)*Eligibilité_projet!C8*44/12</f>
        <v>28.709999999999997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61.521428571428572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1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14.080000000000004</v>
      </c>
      <c r="D9" s="21">
        <f>((D6-D5)+('(ne pas modifier) BDD_REF'!$B$275*D7*D8))*Eligibilité_projet!C8*44/12</f>
        <v>12.32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26.400000000000006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-7.4858224316397823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61.521428571428572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26.400000000000006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95.407251003068353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-7.4858224316397823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55.369285714285716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26.400000000000006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81.078179574496943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2022-12-12T09:10:46Z</dcterms:modified>
</cp:coreProperties>
</file>