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rina.giorgi\OneDrive - ECO ACT\Projets 2018_bis\Projets LBC\De Buxy\Dossier Buxy\"/>
    </mc:Choice>
  </mc:AlternateContent>
  <xr:revisionPtr revIDLastSave="238" documentId="8_{5D265D9F-9522-47C9-B0F0-6B4A7801C46D}" xr6:coauthVersionLast="44" xr6:coauthVersionMax="45" xr10:uidLastSave="{80DE2EC5-C38B-4F23-A502-4B9F2C28CCF9}"/>
  <bookViews>
    <workbookView xWindow="-110" yWindow="-110" windowWidth="19420" windowHeight="10420" firstSheet="1" activeTab="1" xr2:uid="{A33421AA-7335-45AF-A887-8EB8BDF315C5}"/>
  </bookViews>
  <sheets>
    <sheet name="Copie WCC Carbon" sheetId="2" state="hidden" r:id="rId1"/>
    <sheet name=" Buxy.moy" sheetId="7" r:id="rId2"/>
    <sheet name="Moyenne WCC" sheetId="4" state="hidden" r:id="rId3"/>
  </sheets>
  <definedNames>
    <definedName name="_xlnm._FilterDatabase" localSheetId="1" hidden="1">' Buxy.moy'!$A$9:$P$36</definedName>
    <definedName name="_xlnm._FilterDatabase" localSheetId="0" hidden="1">'Copie WCC Carbon'!$A$1:$O$73</definedName>
    <definedName name="Species_Looku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3" i="7" l="1"/>
  <c r="C62" i="7" l="1"/>
  <c r="C55" i="7"/>
  <c r="C54" i="7"/>
  <c r="C53" i="7"/>
  <c r="C52" i="7"/>
  <c r="C51" i="7"/>
  <c r="Q40" i="7"/>
  <c r="O10" i="7"/>
  <c r="N10" i="7"/>
  <c r="P10" i="7" s="1"/>
  <c r="C49" i="7"/>
  <c r="P39" i="7"/>
  <c r="M10" i="7"/>
  <c r="J27" i="7"/>
  <c r="C4" i="7"/>
  <c r="I14" i="7"/>
  <c r="I30" i="7"/>
  <c r="J10" i="7"/>
  <c r="I13" i="7"/>
  <c r="F31" i="7"/>
  <c r="F10" i="7"/>
  <c r="F36" i="7" l="1"/>
  <c r="J36" i="7" s="1"/>
  <c r="M36" i="7" s="1"/>
  <c r="N36" i="7" s="1"/>
  <c r="O36" i="7" s="1"/>
  <c r="F35" i="7"/>
  <c r="F34" i="7"/>
  <c r="J34" i="7" s="1"/>
  <c r="M34" i="7" s="1"/>
  <c r="N34" i="7" s="1"/>
  <c r="O34" i="7" s="1"/>
  <c r="F33" i="7"/>
  <c r="J33" i="7" s="1"/>
  <c r="M33" i="7" s="1"/>
  <c r="N33" i="7" s="1"/>
  <c r="O33" i="7" s="1"/>
  <c r="F32" i="7"/>
  <c r="J32" i="7" s="1"/>
  <c r="M32" i="7" s="1"/>
  <c r="N32" i="7" s="1"/>
  <c r="O32" i="7" s="1"/>
  <c r="J31" i="7"/>
  <c r="M31" i="7" s="1"/>
  <c r="N31" i="7" s="1"/>
  <c r="O31" i="7" s="1"/>
  <c r="P31" i="7" s="1"/>
  <c r="F30" i="7"/>
  <c r="J30" i="7" s="1"/>
  <c r="M30" i="7" s="1"/>
  <c r="N30" i="7" s="1"/>
  <c r="O30" i="7" s="1"/>
  <c r="F29" i="7"/>
  <c r="J29" i="7" s="1"/>
  <c r="M29" i="7" s="1"/>
  <c r="N29" i="7" s="1"/>
  <c r="O29" i="7" s="1"/>
  <c r="F28" i="7"/>
  <c r="J28" i="7" s="1"/>
  <c r="M28" i="7" s="1"/>
  <c r="N28" i="7" s="1"/>
  <c r="O28" i="7" s="1"/>
  <c r="P28" i="7" s="1"/>
  <c r="F27" i="7"/>
  <c r="M27" i="7" s="1"/>
  <c r="N27" i="7" s="1"/>
  <c r="O27" i="7" s="1"/>
  <c r="P27" i="7" s="1"/>
  <c r="F26" i="7"/>
  <c r="J26" i="7" s="1"/>
  <c r="M26" i="7" s="1"/>
  <c r="N26" i="7" s="1"/>
  <c r="O26" i="7" s="1"/>
  <c r="I25" i="7"/>
  <c r="F25" i="7"/>
  <c r="F24" i="7"/>
  <c r="J24" i="7" s="1"/>
  <c r="M24" i="7" s="1"/>
  <c r="N24" i="7" s="1"/>
  <c r="O24" i="7" s="1"/>
  <c r="P24" i="7" s="1"/>
  <c r="F23" i="7"/>
  <c r="J23" i="7" s="1"/>
  <c r="M23" i="7" s="1"/>
  <c r="N23" i="7" s="1"/>
  <c r="O23" i="7" s="1"/>
  <c r="P23" i="7" s="1"/>
  <c r="F22" i="7"/>
  <c r="J22" i="7" s="1"/>
  <c r="M22" i="7" s="1"/>
  <c r="N22" i="7" s="1"/>
  <c r="O22" i="7" s="1"/>
  <c r="F21" i="7"/>
  <c r="J21" i="7" s="1"/>
  <c r="M21" i="7" s="1"/>
  <c r="N21" i="7" s="1"/>
  <c r="O21" i="7" s="1"/>
  <c r="F20" i="7"/>
  <c r="J20" i="7" s="1"/>
  <c r="M20" i="7" s="1"/>
  <c r="N20" i="7" s="1"/>
  <c r="O20" i="7" s="1"/>
  <c r="I19" i="7"/>
  <c r="F19" i="7"/>
  <c r="F18" i="7"/>
  <c r="J18" i="7" s="1"/>
  <c r="M18" i="7" s="1"/>
  <c r="N18" i="7" s="1"/>
  <c r="O18" i="7" s="1"/>
  <c r="P18" i="7" s="1"/>
  <c r="F17" i="7"/>
  <c r="F16" i="7"/>
  <c r="J16" i="7" s="1"/>
  <c r="M16" i="7" s="1"/>
  <c r="N16" i="7" s="1"/>
  <c r="O16" i="7" s="1"/>
  <c r="P16" i="7" s="1"/>
  <c r="I15" i="7"/>
  <c r="J15" i="7" s="1"/>
  <c r="M15" i="7" s="1"/>
  <c r="N15" i="7" s="1"/>
  <c r="O15" i="7" s="1"/>
  <c r="F15" i="7"/>
  <c r="F14" i="7"/>
  <c r="J14" i="7" s="1"/>
  <c r="M14" i="7" s="1"/>
  <c r="N14" i="7" s="1"/>
  <c r="O14" i="7" s="1"/>
  <c r="F13" i="7"/>
  <c r="F12" i="7"/>
  <c r="J12" i="7" s="1"/>
  <c r="M12" i="7" s="1"/>
  <c r="N12" i="7" s="1"/>
  <c r="O12" i="7" s="1"/>
  <c r="P12" i="7" s="1"/>
  <c r="F11" i="7"/>
  <c r="J11" i="7" s="1"/>
  <c r="M11" i="7" s="1"/>
  <c r="N11" i="7" s="1"/>
  <c r="O11" i="7" s="1"/>
  <c r="J17" i="7" l="1"/>
  <c r="M17" i="7" s="1"/>
  <c r="N17" i="7" s="1"/>
  <c r="O17" i="7" s="1"/>
  <c r="P17" i="7" s="1"/>
  <c r="M35" i="7"/>
  <c r="N35" i="7" s="1"/>
  <c r="O35" i="7" s="1"/>
  <c r="P35" i="7" s="1"/>
  <c r="J35" i="7"/>
  <c r="P29" i="7"/>
  <c r="J13" i="7"/>
  <c r="M13" i="7" s="1"/>
  <c r="N13" i="7" s="1"/>
  <c r="O13" i="7" s="1"/>
  <c r="P13" i="7" s="1"/>
  <c r="P30" i="7"/>
  <c r="P36" i="7"/>
  <c r="P14" i="7"/>
  <c r="J19" i="7"/>
  <c r="M19" i="7" s="1"/>
  <c r="N19" i="7" s="1"/>
  <c r="O19" i="7" s="1"/>
  <c r="P19" i="7" s="1"/>
  <c r="J25" i="7"/>
  <c r="M25" i="7" s="1"/>
  <c r="N25" i="7" s="1"/>
  <c r="O25" i="7" s="1"/>
  <c r="P25" i="7" s="1"/>
  <c r="P15" i="7"/>
  <c r="P20" i="7"/>
  <c r="P26" i="7"/>
  <c r="P32" i="7"/>
  <c r="P21" i="7"/>
  <c r="P33" i="7"/>
  <c r="P11" i="7"/>
  <c r="P22" i="7"/>
  <c r="P34" i="7"/>
  <c r="P38" i="7" l="1"/>
  <c r="P40" i="7" s="1"/>
  <c r="B85" i="4"/>
  <c r="B88" i="4"/>
  <c r="B91" i="4"/>
  <c r="B82" i="4"/>
  <c r="B86" i="4"/>
  <c r="B89" i="4"/>
  <c r="B92" i="4"/>
  <c r="B83" i="4"/>
  <c r="B84" i="4"/>
  <c r="B87" i="4"/>
  <c r="B90" i="4"/>
  <c r="B81" i="4"/>
  <c r="C78" i="4"/>
  <c r="F78" i="4"/>
  <c r="G78" i="4"/>
  <c r="H78" i="4"/>
  <c r="I78" i="4"/>
  <c r="J78" i="4"/>
  <c r="K78" i="4"/>
  <c r="L78" i="4"/>
  <c r="M78" i="4"/>
  <c r="B78" i="4"/>
  <c r="C46" i="4"/>
  <c r="F46" i="4"/>
  <c r="G46" i="4"/>
  <c r="H46" i="4"/>
  <c r="I46" i="4"/>
  <c r="J46" i="4"/>
  <c r="K46" i="4"/>
  <c r="L46" i="4"/>
  <c r="M46" i="4"/>
  <c r="B46" i="4"/>
  <c r="B26" i="4"/>
  <c r="C26" i="4"/>
  <c r="F26" i="4"/>
  <c r="G26" i="4"/>
  <c r="H26" i="4"/>
  <c r="I26" i="4"/>
  <c r="J26" i="4"/>
  <c r="K26" i="4"/>
  <c r="L26" i="4"/>
  <c r="M26" i="4"/>
  <c r="P26" i="2" l="1"/>
  <c r="L2" i="2" l="1"/>
  <c r="P2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P44" i="2"/>
  <c r="L45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Q2" i="2" l="1"/>
  <c r="Q26" i="2"/>
  <c r="Q4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tc={66924609-28E9-4095-9AF4-9D32E632BD0E}</author>
  </authors>
  <commentList>
    <comment ref="C35" authorId="0" shapeId="0" xr:uid="{66924609-28E9-4095-9AF4-9D32E632BD0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Je ne retrouve pas ces noms, est-ce que ce sont les véritables noms des peupliers ?</t>
      </text>
    </comment>
  </commentList>
</comments>
</file>

<file path=xl/sharedStrings.xml><?xml version="1.0" encoding="utf-8"?>
<sst xmlns="http://schemas.openxmlformats.org/spreadsheetml/2006/main" count="815" uniqueCount="156">
  <si>
    <t>Nombre de plants</t>
  </si>
  <si>
    <t>Espèces</t>
  </si>
  <si>
    <t>Chêne sessile</t>
  </si>
  <si>
    <t>Chene rouge</t>
  </si>
  <si>
    <t>Chene vert</t>
  </si>
  <si>
    <t>Sorbier des oiseleurs</t>
  </si>
  <si>
    <t>Robinier</t>
  </si>
  <si>
    <t>Cerisier de Sainte Lucie</t>
  </si>
  <si>
    <t>Erable Sycomore</t>
  </si>
  <si>
    <t>Tilleul</t>
  </si>
  <si>
    <t>Noyer noir</t>
  </si>
  <si>
    <t>Bouleau</t>
  </si>
  <si>
    <t>Noisetier</t>
  </si>
  <si>
    <t>Merisier</t>
  </si>
  <si>
    <t>Chataignier</t>
  </si>
  <si>
    <t>Pommier</t>
  </si>
  <si>
    <t>Poirier</t>
  </si>
  <si>
    <t>Saule Marsault</t>
  </si>
  <si>
    <t>Cornoullier Marie</t>
  </si>
  <si>
    <t>Cornouiller Sanguin</t>
  </si>
  <si>
    <t>Aubépine</t>
  </si>
  <si>
    <t>Peuplier Koster</t>
  </si>
  <si>
    <t>Peuplier taro</t>
  </si>
  <si>
    <t>Oak</t>
  </si>
  <si>
    <t>sessile oak</t>
  </si>
  <si>
    <t>red oak</t>
  </si>
  <si>
    <t>holm oak</t>
  </si>
  <si>
    <t>Saint Lucia Cherry Tree/Blossom</t>
  </si>
  <si>
    <t>Country Maple</t>
  </si>
  <si>
    <t>Lime Tree/Linden Tree</t>
  </si>
  <si>
    <t>Black Walnut</t>
  </si>
  <si>
    <t>Birch</t>
  </si>
  <si>
    <t>Chestnut tree</t>
  </si>
  <si>
    <t>Hawthorn</t>
  </si>
  <si>
    <t>Koster Poplar</t>
  </si>
  <si>
    <t>Taro Poplar</t>
  </si>
  <si>
    <t>Nom anglais</t>
  </si>
  <si>
    <t>BE</t>
  </si>
  <si>
    <t>SAB</t>
  </si>
  <si>
    <t>Beech</t>
  </si>
  <si>
    <t>Sycamore, ash, birch (mix or pure species)</t>
  </si>
  <si>
    <t>Acer pseudoplatanus/Fraxinus excelsior/Betula spp.</t>
  </si>
  <si>
    <t xml:space="preserve"> 30-35</t>
  </si>
  <si>
    <t>NO_thin</t>
  </si>
  <si>
    <t xml:space="preserve"> 25-30</t>
  </si>
  <si>
    <t>Quercus spp.</t>
  </si>
  <si>
    <t xml:space="preserve">OK </t>
  </si>
  <si>
    <t>Fagus sylvatica</t>
  </si>
  <si>
    <t xml:space="preserve">BE </t>
  </si>
  <si>
    <t>Column L Mean Total Sequestrn (tCO2e/ha) of coloured cells (25 to 35 years for each yield class ( C) each spacing (B))</t>
  </si>
  <si>
    <t>Column J Mean Cum. Biomass Sequestrn (tCO2e/ha) of coloured cells (25 to 35 years for each yield class ( C) each spacing (B))</t>
  </si>
  <si>
    <t>Botanical Name</t>
  </si>
  <si>
    <t>Species name</t>
  </si>
  <si>
    <t>Removed from Forest (tCO2e/ha/yr)</t>
  </si>
  <si>
    <t>Cumulative Total Sequestrn (tCO2e/ha)</t>
  </si>
  <si>
    <t>Cum. Emis. Ongoing Mgmt (tCO2e/ha)</t>
  </si>
  <si>
    <t>Cum. Biomass Sequestrn (tCO2e/ha)</t>
  </si>
  <si>
    <t>Cumulative       in-period (tCO2e/ha/ 5yr period)</t>
  </si>
  <si>
    <t>Total (tCO2/ha/yr)</t>
  </si>
  <si>
    <t>Debris (tCO2e/ha/yr)</t>
  </si>
  <si>
    <t>Carbon Standing (tCO2e/ ha/yr)</t>
  </si>
  <si>
    <t>Period (year)</t>
  </si>
  <si>
    <t>Management</t>
  </si>
  <si>
    <t>Yield Class</t>
  </si>
  <si>
    <t>Spacing (m)</t>
  </si>
  <si>
    <t>Species</t>
  </si>
  <si>
    <t>OK</t>
  </si>
  <si>
    <t>Robinier/Robinia/black locust</t>
  </si>
  <si>
    <t>tC/tMS</t>
  </si>
  <si>
    <t>Biomasse aérienne (tMS)</t>
  </si>
  <si>
    <t>Biomasse racinaire (tMS)</t>
  </si>
  <si>
    <t>tC</t>
  </si>
  <si>
    <t>Famille</t>
  </si>
  <si>
    <t>Rosaceae</t>
  </si>
  <si>
    <t>Flat Maple/Norway Maple</t>
  </si>
  <si>
    <t>Sycomore</t>
  </si>
  <si>
    <t>Alisier Tormical</t>
  </si>
  <si>
    <r>
      <t>wild service tree/chequers/checker tree</t>
    </r>
    <r>
      <rPr>
        <sz val="7"/>
        <color rgb="FF222222"/>
        <rFont val="Arial"/>
        <family val="2"/>
      </rPr>
      <t> </t>
    </r>
  </si>
  <si>
    <t>Tulipier de virginie</t>
  </si>
  <si>
    <t>Tulip tree</t>
  </si>
  <si>
    <t>Hazel</t>
  </si>
  <si>
    <t>Cormier</t>
  </si>
  <si>
    <t>Sorb tree/Sorbus domestica/true service tree</t>
  </si>
  <si>
    <t>Wild cherry/sweet cherry/gean</t>
  </si>
  <si>
    <t>Apple tree/malus/crab apple</t>
  </si>
  <si>
    <t>Pear tree/pyrus</t>
  </si>
  <si>
    <t>Goat willow/pussy willow/sallow</t>
  </si>
  <si>
    <t>Prunellier</t>
  </si>
  <si>
    <t>Blackthorn/sloe</t>
  </si>
  <si>
    <t>Cornelius cherry</t>
  </si>
  <si>
    <t>Bloody Dogwood/common dogwood</t>
  </si>
  <si>
    <t>Moyenne</t>
  </si>
  <si>
    <t>Fabaceae</t>
  </si>
  <si>
    <t>Erable Plane</t>
  </si>
  <si>
    <t>Fagaceae</t>
  </si>
  <si>
    <t>Sapindaceae</t>
  </si>
  <si>
    <t>Tiliaceae</t>
  </si>
  <si>
    <t>Magnoliaceae</t>
  </si>
  <si>
    <t>Juglandaceae</t>
  </si>
  <si>
    <t>Betulaceae</t>
  </si>
  <si>
    <t>Salicaceae</t>
  </si>
  <si>
    <t>Cornaceae</t>
  </si>
  <si>
    <t>Hypothetical spacing (m) http://www.fao.org/3/t0122e/t0122e08.htm</t>
  </si>
  <si>
    <t>Proxy WCC</t>
  </si>
  <si>
    <t>Rowan</t>
  </si>
  <si>
    <t>Erable de Norvège</t>
  </si>
  <si>
    <t>Stock à 30 ans (V7) m3/ha (incl thinning as a sum)</t>
  </si>
  <si>
    <t>Stock à 30 ans (V7) m3</t>
  </si>
  <si>
    <t>tCO2/tC</t>
  </si>
  <si>
    <t>TCO2e</t>
  </si>
  <si>
    <t>Surfaces occupées par espèces (ha)</t>
  </si>
  <si>
    <t>GJ Hamilton Forest Management Tables (metrics) // with thinning
Oak yield class 6 p179</t>
  </si>
  <si>
    <t>Sources</t>
  </si>
  <si>
    <t>GJ Hamilton Forest Management Tables (metrics) // with thinning
Beech, class 8 p183</t>
  </si>
  <si>
    <t>GJ Hamilton Forest Management Tables (metrics) // with thinning
Sycamore, ash, birch class 8 p187</t>
  </si>
  <si>
    <t>GJ Hamilton Forest Management Tables (metrics) // with thinning
Sycamore, ash, birch class 8 p188</t>
  </si>
  <si>
    <t>GJ Hamilton Forest Management Tables (metrics) // with thinning
Sycamore, ash, birch class 8 p189</t>
  </si>
  <si>
    <t>GJ Hamilton Forest Management Tables (metrics)
Poplar cumulative production class 8 p192</t>
  </si>
  <si>
    <t>OAK</t>
  </si>
  <si>
    <t>non comptabilisé arbuste</t>
  </si>
  <si>
    <t>Traditional plants in forest gardens of West Kutai, Indonesia:
Production and financial sustainability</t>
  </si>
  <si>
    <t>arbres fruitiers</t>
  </si>
  <si>
    <t>GJ Hamilton Forest Management Tables (metrics) // with thinning
Sycamore, ash, birch class 8 p190</t>
  </si>
  <si>
    <t>Facteur d'Expansion (LBC)</t>
  </si>
  <si>
    <t>Infradensité 
(LBC - annexe 3)</t>
  </si>
  <si>
    <t>Tonnes de C dans la matière sèche</t>
  </si>
  <si>
    <t>Valeurs moyennes</t>
  </si>
  <si>
    <t xml:space="preserve">Evaluation du stock carbone dans le scénario projet </t>
  </si>
  <si>
    <t>Stock carbone biomasse aérienne et racinaire</t>
  </si>
  <si>
    <t>téqCO2</t>
  </si>
  <si>
    <t>Facteur de conversion carbone en équivalent CO2</t>
  </si>
  <si>
    <t>Stock carbone de la litière</t>
  </si>
  <si>
    <t>téqCO3</t>
  </si>
  <si>
    <t xml:space="preserve">Stock de carbone total de l’écosystème forestier </t>
  </si>
  <si>
    <t xml:space="preserve">Définition du scénario de référence </t>
  </si>
  <si>
    <t>Choix du scénario de référence :</t>
  </si>
  <si>
    <t>Colonisation naturelle ou enfrichement</t>
  </si>
  <si>
    <t>Le terrain n'étant plus utilisé pour le pâturage ou une autre activité agricole, on considérera qu'un enfrichement naturel survient sur le terrain</t>
  </si>
  <si>
    <t>m3/ha/an</t>
  </si>
  <si>
    <t>m3</t>
  </si>
  <si>
    <t>Infradensité moyenne</t>
  </si>
  <si>
    <t>tMS/m3</t>
  </si>
  <si>
    <t>tMS</t>
  </si>
  <si>
    <t>Biomasse aérienne</t>
  </si>
  <si>
    <t>Biomasse racinaire</t>
  </si>
  <si>
    <t>Biomasse totale</t>
  </si>
  <si>
    <t xml:space="preserve">Stock de carbone </t>
  </si>
  <si>
    <t>Volume enfrichement total à l'année 30</t>
  </si>
  <si>
    <t>Volume d'enfrichement annuel</t>
  </si>
  <si>
    <t xml:space="preserve">Les réductions d'émissions anticipées correspondent à  la différence de stock de carbone à l’année 30 entre le scénario de projet et le scénario de référence </t>
  </si>
  <si>
    <t>REA forêt</t>
  </si>
  <si>
    <t xml:space="preserve">Calcul des REA forêt générables </t>
  </si>
  <si>
    <t xml:space="preserve">Rabais à appliquer </t>
  </si>
  <si>
    <t>Rabais pour les risques généraux non maitrisables</t>
  </si>
  <si>
    <t>Rabais pour classes de fertilité moyenne</t>
  </si>
  <si>
    <t>REA forêt générables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</si>
</sst>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u/>
      <sz val="11"/>
      <color theme="10"/>
      <name val="Calibri"/>
      <family val="2"/>
      <scheme val="minor"/>
    </font>
    <font>
      <sz val="7"/>
      <color rgb="FF222222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3" fillId="0" borderId="0"/>
    <xf numFmtId="0" fontId="3" fillId="0" borderId="0"/>
  </cellStyleXfs>
  <cellXfs count="74">
    <xf numFmtId="0" fontId="0" fillId="0" borderId="0" xfId="0"/>
    <xf numFmtId="164" fontId="0" fillId="0" borderId="0" xfId="0" applyNumberFormat="1"/>
    <xf numFmtId="2" fontId="0" fillId="3" borderId="1" xfId="0" applyNumberFormat="1" applyFill="1" applyBorder="1"/>
    <xf numFmtId="164" fontId="0" fillId="4" borderId="1" xfId="0" applyNumberFormat="1" applyFill="1" applyBorder="1"/>
    <xf numFmtId="2" fontId="0" fillId="5" borderId="1" xfId="0" applyNumberFormat="1" applyFill="1" applyBorder="1"/>
    <xf numFmtId="164" fontId="0" fillId="6" borderId="1" xfId="0" applyNumberFormat="1" applyFill="1" applyBorder="1"/>
    <xf numFmtId="2" fontId="0" fillId="6" borderId="1" xfId="0" applyNumberForma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2" fontId="4" fillId="5" borderId="3" xfId="0" applyNumberFormat="1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2" fontId="4" fillId="6" borderId="2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164" fontId="4" fillId="7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8" borderId="2" xfId="0" applyFill="1" applyBorder="1"/>
    <xf numFmtId="2" fontId="0" fillId="0" borderId="0" xfId="0" applyNumberFormat="1"/>
    <xf numFmtId="0" fontId="0" fillId="0" borderId="0" xfId="0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Fill="1" applyBorder="1"/>
    <xf numFmtId="0" fontId="0" fillId="0" borderId="0" xfId="0" applyFill="1"/>
    <xf numFmtId="165" fontId="0" fillId="8" borderId="2" xfId="0" applyNumberFormat="1" applyFill="1" applyBorder="1"/>
    <xf numFmtId="164" fontId="7" fillId="8" borderId="2" xfId="1" applyNumberFormat="1" applyFont="1" applyFill="1" applyBorder="1" applyAlignment="1">
      <alignment horizontal="center"/>
    </xf>
    <xf numFmtId="164" fontId="0" fillId="8" borderId="2" xfId="0" applyNumberFormat="1" applyFill="1" applyBorder="1" applyAlignment="1">
      <alignment horizontal="center"/>
    </xf>
    <xf numFmtId="0" fontId="7" fillId="0" borderId="2" xfId="0" applyFont="1" applyFill="1" applyBorder="1"/>
    <xf numFmtId="0" fontId="7" fillId="8" borderId="2" xfId="0" applyFont="1" applyFill="1" applyBorder="1"/>
    <xf numFmtId="0" fontId="2" fillId="0" borderId="0" xfId="0" applyFont="1"/>
    <xf numFmtId="165" fontId="0" fillId="8" borderId="2" xfId="0" applyNumberFormat="1" applyFill="1" applyBorder="1" applyAlignment="1">
      <alignment wrapText="1"/>
    </xf>
    <xf numFmtId="0" fontId="0" fillId="8" borderId="2" xfId="0" applyFill="1" applyBorder="1" applyAlignment="1">
      <alignment horizontal="center"/>
    </xf>
    <xf numFmtId="2" fontId="0" fillId="8" borderId="2" xfId="0" applyNumberFormat="1" applyFill="1" applyBorder="1" applyAlignment="1">
      <alignment horizontal="center"/>
    </xf>
    <xf numFmtId="2" fontId="0" fillId="8" borderId="2" xfId="0" applyNumberFormat="1" applyFill="1" applyBorder="1"/>
    <xf numFmtId="0" fontId="0" fillId="2" borderId="2" xfId="0" applyFill="1" applyBorder="1" applyAlignment="1">
      <alignment horizontal="center" vertical="center" wrapText="1"/>
    </xf>
    <xf numFmtId="0" fontId="0" fillId="8" borderId="0" xfId="0" applyFill="1"/>
    <xf numFmtId="0" fontId="8" fillId="0" borderId="0" xfId="0" applyFont="1"/>
    <xf numFmtId="2" fontId="2" fillId="0" borderId="0" xfId="0" applyNumberFormat="1" applyFont="1"/>
    <xf numFmtId="2" fontId="2" fillId="8" borderId="0" xfId="0" applyNumberFormat="1" applyFont="1" applyFill="1"/>
    <xf numFmtId="0" fontId="2" fillId="8" borderId="0" xfId="0" applyFont="1" applyFill="1"/>
    <xf numFmtId="0" fontId="10" fillId="9" borderId="1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center" vertical="center"/>
    </xf>
    <xf numFmtId="0" fontId="0" fillId="9" borderId="0" xfId="0" applyFill="1"/>
    <xf numFmtId="0" fontId="12" fillId="8" borderId="0" xfId="0" applyFont="1" applyFill="1" applyAlignment="1">
      <alignment horizontal="left"/>
    </xf>
    <xf numFmtId="0" fontId="11" fillId="8" borderId="0" xfId="0" applyFont="1" applyFill="1" applyAlignment="1">
      <alignment horizontal="left"/>
    </xf>
    <xf numFmtId="2" fontId="11" fillId="8" borderId="0" xfId="0" applyNumberFormat="1" applyFont="1" applyFill="1" applyAlignment="1">
      <alignment horizontal="left"/>
    </xf>
    <xf numFmtId="0" fontId="9" fillId="8" borderId="0" xfId="0" applyFont="1" applyFill="1" applyAlignment="1">
      <alignment horizontal="left"/>
    </xf>
    <xf numFmtId="0" fontId="9" fillId="0" borderId="0" xfId="0" applyFont="1"/>
    <xf numFmtId="9" fontId="0" fillId="0" borderId="0" xfId="0" applyNumberFormat="1"/>
    <xf numFmtId="9" fontId="2" fillId="0" borderId="0" xfId="0" applyNumberFormat="1" applyFont="1"/>
    <xf numFmtId="10" fontId="0" fillId="0" borderId="0" xfId="0" applyNumberFormat="1"/>
    <xf numFmtId="0" fontId="9" fillId="8" borderId="0" xfId="0" applyFont="1" applyFill="1"/>
    <xf numFmtId="0" fontId="2" fillId="8" borderId="0" xfId="0" applyFont="1" applyFill="1" applyAlignment="1">
      <alignment horizontal="left"/>
    </xf>
    <xf numFmtId="0" fontId="10" fillId="8" borderId="11" xfId="0" applyFont="1" applyFill="1" applyBorder="1" applyAlignment="1">
      <alignment horizontal="left" vertical="center"/>
    </xf>
    <xf numFmtId="0" fontId="10" fillId="8" borderId="12" xfId="0" applyFont="1" applyFill="1" applyBorder="1" applyAlignment="1">
      <alignment horizontal="left" vertical="center"/>
    </xf>
    <xf numFmtId="0" fontId="10" fillId="8" borderId="13" xfId="0" applyFont="1" applyFill="1" applyBorder="1" applyAlignment="1">
      <alignment horizontal="left" vertical="center"/>
    </xf>
    <xf numFmtId="0" fontId="11" fillId="8" borderId="0" xfId="0" applyFont="1" applyFill="1" applyAlignment="1">
      <alignment horizontal="left" vertical="center"/>
    </xf>
    <xf numFmtId="0" fontId="0" fillId="0" borderId="0" xfId="0" applyAlignment="1">
      <alignment horizontal="left" wrapText="1"/>
    </xf>
    <xf numFmtId="164" fontId="4" fillId="7" borderId="7" xfId="0" applyNumberFormat="1" applyFont="1" applyFill="1" applyBorder="1" applyAlignment="1">
      <alignment horizontal="center" vertical="center" wrapText="1"/>
    </xf>
    <xf numFmtId="164" fontId="4" fillId="7" borderId="0" xfId="0" applyNumberFormat="1" applyFont="1" applyFill="1" applyBorder="1" applyAlignment="1">
      <alignment horizontal="center" vertical="center" wrapText="1"/>
    </xf>
    <xf numFmtId="164" fontId="4" fillId="7" borderId="10" xfId="0" applyNumberFormat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164" fontId="4" fillId="6" borderId="7" xfId="0" applyNumberFormat="1" applyFont="1" applyFill="1" applyBorder="1" applyAlignment="1">
      <alignment horizontal="center" vertical="center" wrapText="1"/>
    </xf>
    <xf numFmtId="164" fontId="4" fillId="6" borderId="0" xfId="0" applyNumberFormat="1" applyFont="1" applyFill="1" applyBorder="1" applyAlignment="1">
      <alignment horizontal="center" vertical="center" wrapText="1"/>
    </xf>
  </cellXfs>
  <cellStyles count="4">
    <cellStyle name="Lien hypertexte" xfId="1" builtinId="8"/>
    <cellStyle name="Normal" xfId="0" builtinId="0"/>
    <cellStyle name="Normal 2" xfId="2" xr:uid="{CC6C00B7-9CB4-4648-8716-06792B25213C}"/>
    <cellStyle name="Normal 4" xfId="3" xr:uid="{7B63C0E1-6530-42F3-AA43-589F2085E8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iara Jeay-Bizot" id="{3978E4CE-90FD-474A-BE28-50612A332178}" userId="S::chiara.jeay-bizot@eco-act.com::8c7795ef-a02c-44fd-9fa6-81b26f310e10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5" dT="2020-03-26T16:45:32.36" personId="{3978E4CE-90FD-474A-BE28-50612A332178}" id="{66924609-28E9-4095-9AF4-9D32E632BD0E}">
    <text>Je ne retrouve pas ces noms, est-ce que ce sont les véritables noms des peupliers ?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4765-C476-495F-908B-AFD12B4D4930}">
  <dimension ref="A1:Q73"/>
  <sheetViews>
    <sheetView topLeftCell="G1" zoomScale="70" zoomScaleNormal="70" workbookViewId="0">
      <selection activeCell="I41" sqref="I41"/>
    </sheetView>
  </sheetViews>
  <sheetFormatPr baseColWidth="10" defaultRowHeight="14.5" x14ac:dyDescent="0.35"/>
  <cols>
    <col min="1" max="1" width="10.90625" style="8"/>
    <col min="2" max="2" width="11.08984375" style="9" customWidth="1"/>
    <col min="3" max="3" width="11.36328125" style="8" customWidth="1"/>
    <col min="4" max="4" width="16.1796875" style="8" customWidth="1"/>
    <col min="5" max="5" width="12.54296875" style="7" customWidth="1"/>
    <col min="6" max="6" width="14.08984375" style="6" customWidth="1"/>
    <col min="7" max="7" width="14.90625" style="6" bestFit="1" customWidth="1"/>
    <col min="8" max="8" width="13.7265625" style="6" bestFit="1" customWidth="1"/>
    <col min="9" max="9" width="15.6328125" style="5" customWidth="1"/>
    <col min="10" max="10" width="14.08984375" style="5" customWidth="1"/>
    <col min="11" max="11" width="14.1796875" style="4" customWidth="1"/>
    <col min="12" max="12" width="14.1796875" style="3" customWidth="1"/>
    <col min="13" max="13" width="17.7265625" style="2" customWidth="1"/>
    <col min="14" max="14" width="24.81640625" customWidth="1"/>
    <col min="15" max="15" width="22.08984375" customWidth="1"/>
    <col min="16" max="16" width="20.6328125" customWidth="1"/>
    <col min="17" max="17" width="27.1796875" customWidth="1"/>
  </cols>
  <sheetData>
    <row r="1" spans="1:17" ht="54" x14ac:dyDescent="0.35">
      <c r="A1" s="16" t="s">
        <v>65</v>
      </c>
      <c r="B1" s="17" t="s">
        <v>64</v>
      </c>
      <c r="C1" s="16" t="s">
        <v>63</v>
      </c>
      <c r="D1" s="16" t="s">
        <v>62</v>
      </c>
      <c r="E1" s="16" t="s">
        <v>61</v>
      </c>
      <c r="F1" s="15" t="s">
        <v>60</v>
      </c>
      <c r="G1" s="15" t="s">
        <v>59</v>
      </c>
      <c r="H1" s="15" t="s">
        <v>58</v>
      </c>
      <c r="I1" s="14" t="s">
        <v>57</v>
      </c>
      <c r="J1" s="14" t="s">
        <v>56</v>
      </c>
      <c r="K1" s="13" t="s">
        <v>55</v>
      </c>
      <c r="L1" s="12" t="s">
        <v>54</v>
      </c>
      <c r="M1" s="11" t="s">
        <v>53</v>
      </c>
      <c r="N1" t="s">
        <v>52</v>
      </c>
      <c r="O1" t="s">
        <v>51</v>
      </c>
      <c r="P1" t="s">
        <v>50</v>
      </c>
      <c r="Q1" t="s">
        <v>49</v>
      </c>
    </row>
    <row r="2" spans="1:17" x14ac:dyDescent="0.35">
      <c r="A2" s="8" t="s">
        <v>48</v>
      </c>
      <c r="B2" s="9">
        <v>1.2</v>
      </c>
      <c r="C2" s="8">
        <v>4</v>
      </c>
      <c r="D2" s="8" t="s">
        <v>43</v>
      </c>
      <c r="E2" s="7" t="s">
        <v>44</v>
      </c>
      <c r="F2" s="6">
        <v>16.55</v>
      </c>
      <c r="G2" s="6">
        <v>0.36</v>
      </c>
      <c r="H2" s="6">
        <v>16.91</v>
      </c>
      <c r="I2" s="10">
        <v>84.54</v>
      </c>
      <c r="J2" s="10">
        <v>133.41999999999999</v>
      </c>
      <c r="K2" s="4">
        <v>0</v>
      </c>
      <c r="L2" s="3">
        <f t="shared" ref="L2:L45" si="0">J2+K2</f>
        <v>133.41999999999999</v>
      </c>
      <c r="M2" s="2">
        <v>0</v>
      </c>
      <c r="N2" t="s">
        <v>39</v>
      </c>
      <c r="O2" t="s">
        <v>47</v>
      </c>
      <c r="P2" s="1">
        <f>AVERAGE(J2:J25)</f>
        <v>404.77333333333331</v>
      </c>
      <c r="Q2" s="1">
        <f>AVERAGE(L2:L25)</f>
        <v>404.77333333333331</v>
      </c>
    </row>
    <row r="3" spans="1:17" x14ac:dyDescent="0.35">
      <c r="A3" s="8" t="s">
        <v>48</v>
      </c>
      <c r="B3" s="9">
        <v>1.2</v>
      </c>
      <c r="C3" s="8">
        <v>4</v>
      </c>
      <c r="D3" s="8" t="s">
        <v>43</v>
      </c>
      <c r="E3" s="7" t="s">
        <v>42</v>
      </c>
      <c r="F3" s="6">
        <v>27.62</v>
      </c>
      <c r="G3" s="6">
        <v>1.72</v>
      </c>
      <c r="H3" s="6">
        <v>29.34</v>
      </c>
      <c r="I3" s="10">
        <v>146.69999999999999</v>
      </c>
      <c r="J3" s="10">
        <v>280.11</v>
      </c>
      <c r="K3" s="4">
        <v>0</v>
      </c>
      <c r="L3" s="3">
        <f t="shared" si="0"/>
        <v>280.11</v>
      </c>
      <c r="M3" s="2">
        <v>0</v>
      </c>
      <c r="N3" t="s">
        <v>39</v>
      </c>
      <c r="O3" t="s">
        <v>47</v>
      </c>
    </row>
    <row r="4" spans="1:17" x14ac:dyDescent="0.35">
      <c r="A4" s="8" t="s">
        <v>48</v>
      </c>
      <c r="B4" s="9">
        <v>1.2</v>
      </c>
      <c r="C4" s="8">
        <v>6</v>
      </c>
      <c r="D4" s="8" t="s">
        <v>43</v>
      </c>
      <c r="E4" s="7" t="s">
        <v>44</v>
      </c>
      <c r="F4" s="6">
        <v>33.36</v>
      </c>
      <c r="G4" s="6">
        <v>1.73</v>
      </c>
      <c r="H4" s="6">
        <v>35.090000000000003</v>
      </c>
      <c r="I4" s="10">
        <v>175.45</v>
      </c>
      <c r="J4" s="10">
        <v>326.33999999999997</v>
      </c>
      <c r="K4" s="4">
        <v>0</v>
      </c>
      <c r="L4" s="3">
        <f t="shared" si="0"/>
        <v>326.33999999999997</v>
      </c>
      <c r="M4" s="2">
        <v>0</v>
      </c>
      <c r="N4" t="s">
        <v>39</v>
      </c>
      <c r="O4" t="s">
        <v>47</v>
      </c>
    </row>
    <row r="5" spans="1:17" x14ac:dyDescent="0.35">
      <c r="A5" s="8" t="s">
        <v>48</v>
      </c>
      <c r="B5" s="9">
        <v>1.2</v>
      </c>
      <c r="C5" s="8">
        <v>6</v>
      </c>
      <c r="D5" s="8" t="s">
        <v>43</v>
      </c>
      <c r="E5" s="7" t="s">
        <v>42</v>
      </c>
      <c r="F5" s="6">
        <v>15.9</v>
      </c>
      <c r="G5" s="6">
        <v>4.05</v>
      </c>
      <c r="H5" s="6">
        <v>19.95</v>
      </c>
      <c r="I5" s="10">
        <v>99.73</v>
      </c>
      <c r="J5" s="10">
        <v>426.07</v>
      </c>
      <c r="K5" s="4">
        <v>0</v>
      </c>
      <c r="L5" s="3">
        <f t="shared" si="0"/>
        <v>426.07</v>
      </c>
      <c r="M5" s="2">
        <v>0</v>
      </c>
      <c r="N5" t="s">
        <v>39</v>
      </c>
      <c r="O5" t="s">
        <v>47</v>
      </c>
    </row>
    <row r="6" spans="1:17" x14ac:dyDescent="0.35">
      <c r="A6" s="8" t="s">
        <v>48</v>
      </c>
      <c r="B6" s="9">
        <v>1.2</v>
      </c>
      <c r="C6" s="8">
        <v>8</v>
      </c>
      <c r="D6" s="8" t="s">
        <v>43</v>
      </c>
      <c r="E6" s="7" t="s">
        <v>44</v>
      </c>
      <c r="F6" s="6">
        <v>17.75</v>
      </c>
      <c r="G6" s="6">
        <v>5.8</v>
      </c>
      <c r="H6" s="6">
        <v>23.54</v>
      </c>
      <c r="I6" s="10">
        <v>117.72</v>
      </c>
      <c r="J6" s="10">
        <v>454.79</v>
      </c>
      <c r="K6" s="4">
        <v>0</v>
      </c>
      <c r="L6" s="3">
        <f t="shared" si="0"/>
        <v>454.79</v>
      </c>
      <c r="M6" s="2">
        <v>0</v>
      </c>
      <c r="N6" t="s">
        <v>39</v>
      </c>
      <c r="O6" t="s">
        <v>47</v>
      </c>
    </row>
    <row r="7" spans="1:17" x14ac:dyDescent="0.35">
      <c r="A7" s="8" t="s">
        <v>48</v>
      </c>
      <c r="B7" s="9">
        <v>1.2</v>
      </c>
      <c r="C7" s="8">
        <v>8</v>
      </c>
      <c r="D7" s="8" t="s">
        <v>43</v>
      </c>
      <c r="E7" s="7" t="s">
        <v>42</v>
      </c>
      <c r="F7" s="6">
        <v>11.02</v>
      </c>
      <c r="G7" s="6">
        <v>5.68</v>
      </c>
      <c r="H7" s="6">
        <v>16.690000000000001</v>
      </c>
      <c r="I7" s="10">
        <v>83.46</v>
      </c>
      <c r="J7" s="10">
        <v>538.25</v>
      </c>
      <c r="K7" s="4">
        <v>0</v>
      </c>
      <c r="L7" s="3">
        <f t="shared" si="0"/>
        <v>538.25</v>
      </c>
      <c r="M7" s="2">
        <v>0</v>
      </c>
      <c r="N7" t="s">
        <v>39</v>
      </c>
      <c r="O7" t="s">
        <v>47</v>
      </c>
    </row>
    <row r="8" spans="1:17" x14ac:dyDescent="0.35">
      <c r="A8" s="8" t="s">
        <v>48</v>
      </c>
      <c r="B8" s="9">
        <v>1.2</v>
      </c>
      <c r="C8" s="8">
        <v>10</v>
      </c>
      <c r="D8" s="8" t="s">
        <v>43</v>
      </c>
      <c r="E8" s="7" t="s">
        <v>44</v>
      </c>
      <c r="F8" s="6">
        <v>15.9</v>
      </c>
      <c r="G8" s="6">
        <v>8.24</v>
      </c>
      <c r="H8" s="6">
        <v>24.14</v>
      </c>
      <c r="I8" s="10">
        <v>120.69</v>
      </c>
      <c r="J8" s="10">
        <v>529.52</v>
      </c>
      <c r="K8" s="4">
        <v>0</v>
      </c>
      <c r="L8" s="3">
        <f t="shared" si="0"/>
        <v>529.52</v>
      </c>
      <c r="M8" s="2">
        <v>0</v>
      </c>
      <c r="N8" t="s">
        <v>39</v>
      </c>
      <c r="O8" t="s">
        <v>47</v>
      </c>
    </row>
    <row r="9" spans="1:17" x14ac:dyDescent="0.35">
      <c r="A9" s="8" t="s">
        <v>48</v>
      </c>
      <c r="B9" s="9">
        <v>1.2</v>
      </c>
      <c r="C9" s="8">
        <v>10</v>
      </c>
      <c r="D9" s="8" t="s">
        <v>43</v>
      </c>
      <c r="E9" s="7" t="s">
        <v>42</v>
      </c>
      <c r="F9" s="6">
        <v>11.05</v>
      </c>
      <c r="G9" s="6">
        <v>5.32</v>
      </c>
      <c r="H9" s="6">
        <v>16.37</v>
      </c>
      <c r="I9" s="10">
        <v>81.86</v>
      </c>
      <c r="J9" s="10">
        <v>611.38</v>
      </c>
      <c r="K9" s="4">
        <v>0</v>
      </c>
      <c r="L9" s="3">
        <f t="shared" si="0"/>
        <v>611.38</v>
      </c>
      <c r="M9" s="2">
        <v>0</v>
      </c>
      <c r="N9" t="s">
        <v>39</v>
      </c>
      <c r="O9" t="s">
        <v>47</v>
      </c>
    </row>
    <row r="10" spans="1:17" x14ac:dyDescent="0.35">
      <c r="A10" s="8" t="s">
        <v>48</v>
      </c>
      <c r="B10" s="9">
        <v>2.5</v>
      </c>
      <c r="C10" s="8">
        <v>4</v>
      </c>
      <c r="D10" s="8" t="s">
        <v>43</v>
      </c>
      <c r="E10" s="7" t="s">
        <v>44</v>
      </c>
      <c r="F10" s="6">
        <v>14.13</v>
      </c>
      <c r="G10" s="6">
        <v>0.46</v>
      </c>
      <c r="H10" s="6">
        <v>14.6</v>
      </c>
      <c r="I10" s="10">
        <v>72.98</v>
      </c>
      <c r="J10" s="10">
        <v>107.75</v>
      </c>
      <c r="K10" s="4">
        <v>0</v>
      </c>
      <c r="L10" s="3">
        <f t="shared" si="0"/>
        <v>107.75</v>
      </c>
      <c r="M10" s="2">
        <v>0</v>
      </c>
      <c r="N10" t="s">
        <v>39</v>
      </c>
      <c r="O10" t="s">
        <v>47</v>
      </c>
    </row>
    <row r="11" spans="1:17" x14ac:dyDescent="0.35">
      <c r="A11" s="8" t="s">
        <v>48</v>
      </c>
      <c r="B11" s="9">
        <v>2.5</v>
      </c>
      <c r="C11" s="8">
        <v>4</v>
      </c>
      <c r="D11" s="8" t="s">
        <v>43</v>
      </c>
      <c r="E11" s="7" t="s">
        <v>42</v>
      </c>
      <c r="F11" s="6">
        <v>27.32</v>
      </c>
      <c r="G11" s="6">
        <v>1.76</v>
      </c>
      <c r="H11" s="6">
        <v>29.08</v>
      </c>
      <c r="I11" s="10">
        <v>145.41999999999999</v>
      </c>
      <c r="J11" s="10">
        <v>253.17</v>
      </c>
      <c r="K11" s="4">
        <v>0</v>
      </c>
      <c r="L11" s="3">
        <f t="shared" si="0"/>
        <v>253.17</v>
      </c>
      <c r="M11" s="2">
        <v>0</v>
      </c>
      <c r="N11" t="s">
        <v>39</v>
      </c>
      <c r="O11" t="s">
        <v>47</v>
      </c>
    </row>
    <row r="12" spans="1:17" x14ac:dyDescent="0.35">
      <c r="A12" s="8" t="s">
        <v>48</v>
      </c>
      <c r="B12" s="9">
        <v>2.5</v>
      </c>
      <c r="C12" s="8">
        <v>6</v>
      </c>
      <c r="D12" s="8" t="s">
        <v>43</v>
      </c>
      <c r="E12" s="7" t="s">
        <v>44</v>
      </c>
      <c r="F12" s="6">
        <v>32.78</v>
      </c>
      <c r="G12" s="6">
        <v>1.77</v>
      </c>
      <c r="H12" s="6">
        <v>34.549999999999997</v>
      </c>
      <c r="I12" s="10">
        <v>172.75</v>
      </c>
      <c r="J12" s="10">
        <v>290.45999999999998</v>
      </c>
      <c r="K12" s="4">
        <v>0</v>
      </c>
      <c r="L12" s="3">
        <f t="shared" si="0"/>
        <v>290.45999999999998</v>
      </c>
      <c r="M12" s="2">
        <v>0</v>
      </c>
      <c r="N12" t="s">
        <v>39</v>
      </c>
      <c r="O12" t="s">
        <v>47</v>
      </c>
    </row>
    <row r="13" spans="1:17" x14ac:dyDescent="0.35">
      <c r="A13" s="8" t="s">
        <v>48</v>
      </c>
      <c r="B13" s="9">
        <v>2.5</v>
      </c>
      <c r="C13" s="8">
        <v>6</v>
      </c>
      <c r="D13" s="8" t="s">
        <v>43</v>
      </c>
      <c r="E13" s="7" t="s">
        <v>42</v>
      </c>
      <c r="F13" s="6">
        <v>22.65</v>
      </c>
      <c r="G13" s="6">
        <v>4.47</v>
      </c>
      <c r="H13" s="6">
        <v>27.12</v>
      </c>
      <c r="I13" s="10">
        <v>135.61000000000001</v>
      </c>
      <c r="J13" s="10">
        <v>426.07</v>
      </c>
      <c r="K13" s="4">
        <v>0</v>
      </c>
      <c r="L13" s="3">
        <f t="shared" si="0"/>
        <v>426.07</v>
      </c>
      <c r="M13" s="2">
        <v>0</v>
      </c>
      <c r="N13" t="s">
        <v>39</v>
      </c>
      <c r="O13" t="s">
        <v>47</v>
      </c>
    </row>
    <row r="14" spans="1:17" x14ac:dyDescent="0.35">
      <c r="A14" s="8" t="s">
        <v>48</v>
      </c>
      <c r="B14" s="9">
        <v>2.5</v>
      </c>
      <c r="C14" s="8">
        <v>8</v>
      </c>
      <c r="D14" s="8" t="s">
        <v>43</v>
      </c>
      <c r="E14" s="7" t="s">
        <v>44</v>
      </c>
      <c r="F14" s="6">
        <v>25.9</v>
      </c>
      <c r="G14" s="6">
        <v>6.29</v>
      </c>
      <c r="H14" s="6">
        <v>32.19</v>
      </c>
      <c r="I14" s="10">
        <v>160.94999999999999</v>
      </c>
      <c r="J14" s="10">
        <v>454.79</v>
      </c>
      <c r="K14" s="4">
        <v>0</v>
      </c>
      <c r="L14" s="3">
        <f t="shared" si="0"/>
        <v>454.79</v>
      </c>
      <c r="M14" s="2">
        <v>0</v>
      </c>
      <c r="N14" t="s">
        <v>39</v>
      </c>
      <c r="O14" t="s">
        <v>47</v>
      </c>
    </row>
    <row r="15" spans="1:17" x14ac:dyDescent="0.35">
      <c r="A15" s="8" t="s">
        <v>48</v>
      </c>
      <c r="B15" s="9">
        <v>2.5</v>
      </c>
      <c r="C15" s="8">
        <v>8</v>
      </c>
      <c r="D15" s="8" t="s">
        <v>43</v>
      </c>
      <c r="E15" s="7" t="s">
        <v>42</v>
      </c>
      <c r="F15" s="6">
        <v>11.02</v>
      </c>
      <c r="G15" s="6">
        <v>5.68</v>
      </c>
      <c r="H15" s="6">
        <v>16.690000000000001</v>
      </c>
      <c r="I15" s="10">
        <v>83.46</v>
      </c>
      <c r="J15" s="10">
        <v>538.25</v>
      </c>
      <c r="K15" s="4">
        <v>0</v>
      </c>
      <c r="L15" s="3">
        <f t="shared" si="0"/>
        <v>538.25</v>
      </c>
      <c r="M15" s="2">
        <v>0</v>
      </c>
      <c r="N15" t="s">
        <v>39</v>
      </c>
      <c r="O15" t="s">
        <v>47</v>
      </c>
    </row>
    <row r="16" spans="1:17" x14ac:dyDescent="0.35">
      <c r="A16" s="8" t="s">
        <v>48</v>
      </c>
      <c r="B16" s="9">
        <v>2.5</v>
      </c>
      <c r="C16" s="8">
        <v>10</v>
      </c>
      <c r="D16" s="8" t="s">
        <v>43</v>
      </c>
      <c r="E16" s="7" t="s">
        <v>44</v>
      </c>
      <c r="F16" s="6">
        <v>25.65</v>
      </c>
      <c r="G16" s="6">
        <v>8.98</v>
      </c>
      <c r="H16" s="6">
        <v>34.630000000000003</v>
      </c>
      <c r="I16" s="10">
        <v>173.13</v>
      </c>
      <c r="J16" s="10">
        <v>529.52</v>
      </c>
      <c r="K16" s="4">
        <v>0</v>
      </c>
      <c r="L16" s="3">
        <f t="shared" si="0"/>
        <v>529.52</v>
      </c>
      <c r="M16" s="2">
        <v>0</v>
      </c>
      <c r="N16" t="s">
        <v>39</v>
      </c>
      <c r="O16" t="s">
        <v>47</v>
      </c>
    </row>
    <row r="17" spans="1:17" x14ac:dyDescent="0.35">
      <c r="A17" s="8" t="s">
        <v>48</v>
      </c>
      <c r="B17" s="9">
        <v>2.5</v>
      </c>
      <c r="C17" s="8">
        <v>10</v>
      </c>
      <c r="D17" s="8" t="s">
        <v>43</v>
      </c>
      <c r="E17" s="7" t="s">
        <v>42</v>
      </c>
      <c r="F17" s="6">
        <v>11.05</v>
      </c>
      <c r="G17" s="6">
        <v>5.32</v>
      </c>
      <c r="H17" s="6">
        <v>16.37</v>
      </c>
      <c r="I17" s="10">
        <v>81.86</v>
      </c>
      <c r="J17" s="10">
        <v>611.38</v>
      </c>
      <c r="K17" s="4">
        <v>0</v>
      </c>
      <c r="L17" s="3">
        <f t="shared" si="0"/>
        <v>611.38</v>
      </c>
      <c r="M17" s="2">
        <v>0</v>
      </c>
      <c r="N17" t="s">
        <v>39</v>
      </c>
      <c r="O17" t="s">
        <v>47</v>
      </c>
    </row>
    <row r="18" spans="1:17" x14ac:dyDescent="0.35">
      <c r="A18" s="8" t="s">
        <v>48</v>
      </c>
      <c r="B18" s="9">
        <v>3</v>
      </c>
      <c r="C18" s="8">
        <v>4</v>
      </c>
      <c r="D18" s="8" t="s">
        <v>43</v>
      </c>
      <c r="E18" s="7" t="s">
        <v>44</v>
      </c>
      <c r="F18" s="6">
        <v>13.91</v>
      </c>
      <c r="G18" s="6">
        <v>0.47</v>
      </c>
      <c r="H18" s="6">
        <v>14.38</v>
      </c>
      <c r="I18" s="10">
        <v>71.92</v>
      </c>
      <c r="J18" s="10">
        <v>105.4</v>
      </c>
      <c r="K18" s="4">
        <v>0</v>
      </c>
      <c r="L18" s="3">
        <f t="shared" si="0"/>
        <v>105.4</v>
      </c>
      <c r="M18" s="2">
        <v>0</v>
      </c>
      <c r="N18" t="s">
        <v>39</v>
      </c>
      <c r="O18" t="s">
        <v>47</v>
      </c>
    </row>
    <row r="19" spans="1:17" x14ac:dyDescent="0.35">
      <c r="A19" s="8" t="s">
        <v>48</v>
      </c>
      <c r="B19" s="9">
        <v>3</v>
      </c>
      <c r="C19" s="8">
        <v>4</v>
      </c>
      <c r="D19" s="8" t="s">
        <v>43</v>
      </c>
      <c r="E19" s="7" t="s">
        <v>42</v>
      </c>
      <c r="F19" s="6">
        <v>27.3</v>
      </c>
      <c r="G19" s="6">
        <v>1.76</v>
      </c>
      <c r="H19" s="6">
        <v>29.06</v>
      </c>
      <c r="I19" s="10">
        <v>145.30000000000001</v>
      </c>
      <c r="J19" s="10">
        <v>250.7</v>
      </c>
      <c r="K19" s="4">
        <v>0</v>
      </c>
      <c r="L19" s="3">
        <f t="shared" si="0"/>
        <v>250.7</v>
      </c>
      <c r="M19" s="2">
        <v>0</v>
      </c>
      <c r="N19" t="s">
        <v>39</v>
      </c>
      <c r="O19" t="s">
        <v>47</v>
      </c>
    </row>
    <row r="20" spans="1:17" x14ac:dyDescent="0.35">
      <c r="A20" s="8" t="s">
        <v>48</v>
      </c>
      <c r="B20" s="9">
        <v>3</v>
      </c>
      <c r="C20" s="8">
        <v>6</v>
      </c>
      <c r="D20" s="8" t="s">
        <v>43</v>
      </c>
      <c r="E20" s="7" t="s">
        <v>44</v>
      </c>
      <c r="F20" s="6">
        <v>32.729999999999997</v>
      </c>
      <c r="G20" s="6">
        <v>1.77</v>
      </c>
      <c r="H20" s="6">
        <v>34.5</v>
      </c>
      <c r="I20" s="10">
        <v>172.5</v>
      </c>
      <c r="J20" s="10">
        <v>287.18</v>
      </c>
      <c r="K20" s="4">
        <v>0</v>
      </c>
      <c r="L20" s="3">
        <f t="shared" si="0"/>
        <v>287.18</v>
      </c>
      <c r="M20" s="2">
        <v>0</v>
      </c>
      <c r="N20" t="s">
        <v>39</v>
      </c>
      <c r="O20" t="s">
        <v>47</v>
      </c>
    </row>
    <row r="21" spans="1:17" x14ac:dyDescent="0.35">
      <c r="A21" s="8" t="s">
        <v>48</v>
      </c>
      <c r="B21" s="9">
        <v>3</v>
      </c>
      <c r="C21" s="8">
        <v>6</v>
      </c>
      <c r="D21" s="8" t="s">
        <v>43</v>
      </c>
      <c r="E21" s="7" t="s">
        <v>42</v>
      </c>
      <c r="F21" s="6">
        <v>23.27</v>
      </c>
      <c r="G21" s="6">
        <v>4.51</v>
      </c>
      <c r="H21" s="6">
        <v>27.78</v>
      </c>
      <c r="I21" s="10">
        <v>138.88999999999999</v>
      </c>
      <c r="J21" s="10">
        <v>426.07</v>
      </c>
      <c r="K21" s="4">
        <v>0</v>
      </c>
      <c r="L21" s="3">
        <f t="shared" si="0"/>
        <v>426.07</v>
      </c>
      <c r="M21" s="2">
        <v>0</v>
      </c>
      <c r="N21" t="s">
        <v>39</v>
      </c>
      <c r="O21" t="s">
        <v>47</v>
      </c>
    </row>
    <row r="22" spans="1:17" x14ac:dyDescent="0.35">
      <c r="A22" s="8" t="s">
        <v>48</v>
      </c>
      <c r="B22" s="9">
        <v>3</v>
      </c>
      <c r="C22" s="8">
        <v>8</v>
      </c>
      <c r="D22" s="8" t="s">
        <v>43</v>
      </c>
      <c r="E22" s="7" t="s">
        <v>44</v>
      </c>
      <c r="F22" s="6">
        <v>26.64</v>
      </c>
      <c r="G22" s="6">
        <v>6.34</v>
      </c>
      <c r="H22" s="6">
        <v>32.979999999999997</v>
      </c>
      <c r="I22" s="10">
        <v>164.91</v>
      </c>
      <c r="J22" s="10">
        <v>454.79</v>
      </c>
      <c r="K22" s="4">
        <v>0</v>
      </c>
      <c r="L22" s="3">
        <f t="shared" si="0"/>
        <v>454.79</v>
      </c>
      <c r="M22" s="2">
        <v>0</v>
      </c>
      <c r="N22" t="s">
        <v>39</v>
      </c>
      <c r="O22" t="s">
        <v>47</v>
      </c>
    </row>
    <row r="23" spans="1:17" x14ac:dyDescent="0.35">
      <c r="A23" s="8" t="s">
        <v>48</v>
      </c>
      <c r="B23" s="9">
        <v>3</v>
      </c>
      <c r="C23" s="8">
        <v>8</v>
      </c>
      <c r="D23" s="8" t="s">
        <v>43</v>
      </c>
      <c r="E23" s="7" t="s">
        <v>42</v>
      </c>
      <c r="F23" s="6">
        <v>11.02</v>
      </c>
      <c r="G23" s="6">
        <v>5.68</v>
      </c>
      <c r="H23" s="6">
        <v>16.690000000000001</v>
      </c>
      <c r="I23" s="10">
        <v>83.46</v>
      </c>
      <c r="J23" s="10">
        <v>538.25</v>
      </c>
      <c r="K23" s="4">
        <v>0</v>
      </c>
      <c r="L23" s="3">
        <f t="shared" si="0"/>
        <v>538.25</v>
      </c>
      <c r="M23" s="2">
        <v>0</v>
      </c>
      <c r="N23" t="s">
        <v>39</v>
      </c>
      <c r="O23" t="s">
        <v>47</v>
      </c>
    </row>
    <row r="24" spans="1:17" x14ac:dyDescent="0.35">
      <c r="A24" s="8" t="s">
        <v>48</v>
      </c>
      <c r="B24" s="9">
        <v>3</v>
      </c>
      <c r="C24" s="8">
        <v>10</v>
      </c>
      <c r="D24" s="8" t="s">
        <v>43</v>
      </c>
      <c r="E24" s="7" t="s">
        <v>44</v>
      </c>
      <c r="F24" s="6">
        <v>26.54</v>
      </c>
      <c r="G24" s="6">
        <v>9.0500000000000007</v>
      </c>
      <c r="H24" s="6">
        <v>35.58</v>
      </c>
      <c r="I24" s="10">
        <v>177.92</v>
      </c>
      <c r="J24" s="10">
        <v>529.52</v>
      </c>
      <c r="K24" s="4">
        <v>0</v>
      </c>
      <c r="L24" s="3">
        <f t="shared" si="0"/>
        <v>529.52</v>
      </c>
      <c r="M24" s="2">
        <v>0</v>
      </c>
      <c r="N24" t="s">
        <v>39</v>
      </c>
      <c r="O24" t="s">
        <v>47</v>
      </c>
    </row>
    <row r="25" spans="1:17" x14ac:dyDescent="0.35">
      <c r="A25" s="8" t="s">
        <v>48</v>
      </c>
      <c r="B25" s="9">
        <v>3</v>
      </c>
      <c r="C25" s="8">
        <v>10</v>
      </c>
      <c r="D25" s="8" t="s">
        <v>43</v>
      </c>
      <c r="E25" s="7" t="s">
        <v>42</v>
      </c>
      <c r="F25" s="6">
        <v>11.05</v>
      </c>
      <c r="G25" s="6">
        <v>5.32</v>
      </c>
      <c r="H25" s="6">
        <v>16.37</v>
      </c>
      <c r="I25" s="10">
        <v>81.86</v>
      </c>
      <c r="J25" s="10">
        <v>611.38</v>
      </c>
      <c r="K25" s="4">
        <v>0</v>
      </c>
      <c r="L25" s="3">
        <f t="shared" si="0"/>
        <v>611.38</v>
      </c>
      <c r="M25" s="2">
        <v>0</v>
      </c>
      <c r="N25" t="s">
        <v>39</v>
      </c>
      <c r="O25" t="s">
        <v>47</v>
      </c>
    </row>
    <row r="26" spans="1:17" x14ac:dyDescent="0.35">
      <c r="A26" s="8" t="s">
        <v>46</v>
      </c>
      <c r="B26" s="9">
        <v>1.2</v>
      </c>
      <c r="C26" s="8">
        <v>4</v>
      </c>
      <c r="D26" s="8" t="s">
        <v>43</v>
      </c>
      <c r="E26" s="7" t="s">
        <v>44</v>
      </c>
      <c r="F26" s="6">
        <v>21.68</v>
      </c>
      <c r="G26" s="6">
        <v>0.35</v>
      </c>
      <c r="H26" s="6">
        <v>22.03</v>
      </c>
      <c r="I26" s="10">
        <v>110.15</v>
      </c>
      <c r="J26" s="10">
        <v>171.28</v>
      </c>
      <c r="K26" s="4">
        <v>0</v>
      </c>
      <c r="L26" s="3">
        <f t="shared" si="0"/>
        <v>171.28</v>
      </c>
      <c r="M26" s="2">
        <v>0</v>
      </c>
      <c r="N26" t="s">
        <v>23</v>
      </c>
      <c r="O26" t="s">
        <v>45</v>
      </c>
      <c r="P26" s="1">
        <f>AVERAGE(J26:J43)</f>
        <v>423.07277777777784</v>
      </c>
      <c r="Q26" s="1">
        <f>AVERAGE(L26:L43)</f>
        <v>423.07277777777784</v>
      </c>
    </row>
    <row r="27" spans="1:17" x14ac:dyDescent="0.35">
      <c r="A27" s="8" t="s">
        <v>46</v>
      </c>
      <c r="B27" s="9">
        <v>1.2</v>
      </c>
      <c r="C27" s="8">
        <v>4</v>
      </c>
      <c r="D27" s="8" t="s">
        <v>43</v>
      </c>
      <c r="E27" s="7" t="s">
        <v>42</v>
      </c>
      <c r="F27" s="6">
        <v>33.68</v>
      </c>
      <c r="G27" s="6">
        <v>1.62</v>
      </c>
      <c r="H27" s="6">
        <v>35.299999999999997</v>
      </c>
      <c r="I27" s="10">
        <v>176.48</v>
      </c>
      <c r="J27" s="10">
        <v>347.76</v>
      </c>
      <c r="K27" s="4">
        <v>0</v>
      </c>
      <c r="L27" s="3">
        <f t="shared" si="0"/>
        <v>347.76</v>
      </c>
      <c r="M27" s="2">
        <v>0</v>
      </c>
      <c r="N27" t="s">
        <v>23</v>
      </c>
      <c r="O27" t="s">
        <v>45</v>
      </c>
    </row>
    <row r="28" spans="1:17" x14ac:dyDescent="0.35">
      <c r="A28" s="8" t="s">
        <v>46</v>
      </c>
      <c r="B28" s="9">
        <v>1.2</v>
      </c>
      <c r="C28" s="8">
        <v>6</v>
      </c>
      <c r="D28" s="8" t="s">
        <v>43</v>
      </c>
      <c r="E28" s="7" t="s">
        <v>44</v>
      </c>
      <c r="F28" s="6">
        <v>14.63</v>
      </c>
      <c r="G28" s="6">
        <v>6.51</v>
      </c>
      <c r="H28" s="6">
        <v>21.14</v>
      </c>
      <c r="I28" s="10">
        <v>105.71</v>
      </c>
      <c r="J28" s="10">
        <v>442.9</v>
      </c>
      <c r="K28" s="4">
        <v>0</v>
      </c>
      <c r="L28" s="3">
        <f t="shared" si="0"/>
        <v>442.9</v>
      </c>
      <c r="M28" s="2">
        <v>0</v>
      </c>
      <c r="N28" t="s">
        <v>23</v>
      </c>
      <c r="O28" t="s">
        <v>45</v>
      </c>
    </row>
    <row r="29" spans="1:17" x14ac:dyDescent="0.35">
      <c r="A29" s="8" t="s">
        <v>46</v>
      </c>
      <c r="B29" s="9">
        <v>1.2</v>
      </c>
      <c r="C29" s="8">
        <v>6</v>
      </c>
      <c r="D29" s="8" t="s">
        <v>43</v>
      </c>
      <c r="E29" s="7" t="s">
        <v>42</v>
      </c>
      <c r="F29" s="6">
        <v>8.73</v>
      </c>
      <c r="G29" s="6">
        <v>4.4000000000000004</v>
      </c>
      <c r="H29" s="6">
        <v>13.12</v>
      </c>
      <c r="I29" s="10">
        <v>65.61</v>
      </c>
      <c r="J29" s="10">
        <v>508.51</v>
      </c>
      <c r="K29" s="4">
        <v>0</v>
      </c>
      <c r="L29" s="3">
        <f t="shared" si="0"/>
        <v>508.51</v>
      </c>
      <c r="M29" s="2">
        <v>0</v>
      </c>
      <c r="N29" t="s">
        <v>23</v>
      </c>
      <c r="O29" t="s">
        <v>45</v>
      </c>
    </row>
    <row r="30" spans="1:17" x14ac:dyDescent="0.35">
      <c r="A30" s="8" t="s">
        <v>46</v>
      </c>
      <c r="B30" s="9">
        <v>1.2</v>
      </c>
      <c r="C30" s="8">
        <v>8</v>
      </c>
      <c r="D30" s="8" t="s">
        <v>43</v>
      </c>
      <c r="E30" s="7" t="s">
        <v>44</v>
      </c>
      <c r="F30" s="6">
        <v>9.2100000000000009</v>
      </c>
      <c r="G30" s="6">
        <v>6.97</v>
      </c>
      <c r="H30" s="6">
        <v>16.18</v>
      </c>
      <c r="I30" s="10">
        <v>80.91</v>
      </c>
      <c r="J30" s="10">
        <v>529.1</v>
      </c>
      <c r="K30" s="4">
        <v>0</v>
      </c>
      <c r="L30" s="3">
        <f t="shared" si="0"/>
        <v>529.1</v>
      </c>
      <c r="M30" s="2">
        <v>0</v>
      </c>
      <c r="N30" t="s">
        <v>23</v>
      </c>
      <c r="O30" t="s">
        <v>45</v>
      </c>
    </row>
    <row r="31" spans="1:17" x14ac:dyDescent="0.35">
      <c r="A31" s="8" t="s">
        <v>46</v>
      </c>
      <c r="B31" s="9">
        <v>1.2</v>
      </c>
      <c r="C31" s="8">
        <v>8</v>
      </c>
      <c r="D31" s="8" t="s">
        <v>43</v>
      </c>
      <c r="E31" s="7" t="s">
        <v>42</v>
      </c>
      <c r="F31" s="6">
        <v>8.81</v>
      </c>
      <c r="G31" s="6">
        <v>2.41</v>
      </c>
      <c r="H31" s="6">
        <v>11.22</v>
      </c>
      <c r="I31" s="10">
        <v>56.08</v>
      </c>
      <c r="J31" s="10">
        <v>585.17999999999995</v>
      </c>
      <c r="K31" s="4">
        <v>0</v>
      </c>
      <c r="L31" s="3">
        <f t="shared" si="0"/>
        <v>585.17999999999995</v>
      </c>
      <c r="M31" s="2">
        <v>0</v>
      </c>
      <c r="N31" t="s">
        <v>23</v>
      </c>
      <c r="O31" t="s">
        <v>45</v>
      </c>
    </row>
    <row r="32" spans="1:17" x14ac:dyDescent="0.35">
      <c r="A32" s="8" t="s">
        <v>46</v>
      </c>
      <c r="B32" s="9">
        <v>2.5</v>
      </c>
      <c r="C32" s="8">
        <v>4</v>
      </c>
      <c r="D32" s="8" t="s">
        <v>43</v>
      </c>
      <c r="E32" s="7" t="s">
        <v>44</v>
      </c>
      <c r="F32" s="6">
        <v>18.52</v>
      </c>
      <c r="G32" s="6">
        <v>0.45</v>
      </c>
      <c r="H32" s="6">
        <v>18.97</v>
      </c>
      <c r="I32" s="10">
        <v>94.84</v>
      </c>
      <c r="J32" s="10">
        <v>138.33000000000001</v>
      </c>
      <c r="K32" s="4">
        <v>0</v>
      </c>
      <c r="L32" s="3">
        <f t="shared" si="0"/>
        <v>138.33000000000001</v>
      </c>
      <c r="M32" s="2">
        <v>0</v>
      </c>
      <c r="N32" t="s">
        <v>23</v>
      </c>
      <c r="O32" t="s">
        <v>45</v>
      </c>
    </row>
    <row r="33" spans="1:17" x14ac:dyDescent="0.35">
      <c r="A33" s="8" t="s">
        <v>46</v>
      </c>
      <c r="B33" s="9">
        <v>2.5</v>
      </c>
      <c r="C33" s="8">
        <v>4</v>
      </c>
      <c r="D33" s="8" t="s">
        <v>43</v>
      </c>
      <c r="E33" s="7" t="s">
        <v>42</v>
      </c>
      <c r="F33" s="6">
        <v>33.53</v>
      </c>
      <c r="G33" s="6">
        <v>1.66</v>
      </c>
      <c r="H33" s="6">
        <v>35.200000000000003</v>
      </c>
      <c r="I33" s="10">
        <v>175.98</v>
      </c>
      <c r="J33" s="10">
        <v>314.31</v>
      </c>
      <c r="K33" s="4">
        <v>0</v>
      </c>
      <c r="L33" s="3">
        <f t="shared" si="0"/>
        <v>314.31</v>
      </c>
      <c r="M33" s="2">
        <v>0</v>
      </c>
      <c r="N33" t="s">
        <v>23</v>
      </c>
      <c r="O33" t="s">
        <v>45</v>
      </c>
    </row>
    <row r="34" spans="1:17" x14ac:dyDescent="0.35">
      <c r="A34" s="8" t="s">
        <v>46</v>
      </c>
      <c r="B34" s="9">
        <v>2.5</v>
      </c>
      <c r="C34" s="8">
        <v>6</v>
      </c>
      <c r="D34" s="8" t="s">
        <v>43</v>
      </c>
      <c r="E34" s="7" t="s">
        <v>44</v>
      </c>
      <c r="F34" s="6">
        <v>22.77</v>
      </c>
      <c r="G34" s="6">
        <v>7.02</v>
      </c>
      <c r="H34" s="6">
        <v>29.79</v>
      </c>
      <c r="I34" s="10">
        <v>148.96</v>
      </c>
      <c r="J34" s="10">
        <v>442.9</v>
      </c>
      <c r="K34" s="4">
        <v>0</v>
      </c>
      <c r="L34" s="3">
        <f t="shared" si="0"/>
        <v>442.9</v>
      </c>
      <c r="M34" s="2">
        <v>0</v>
      </c>
      <c r="N34" t="s">
        <v>23</v>
      </c>
      <c r="O34" t="s">
        <v>45</v>
      </c>
    </row>
    <row r="35" spans="1:17" x14ac:dyDescent="0.35">
      <c r="A35" s="8" t="s">
        <v>46</v>
      </c>
      <c r="B35" s="9">
        <v>2.5</v>
      </c>
      <c r="C35" s="8">
        <v>6</v>
      </c>
      <c r="D35" s="8" t="s">
        <v>43</v>
      </c>
      <c r="E35" s="7" t="s">
        <v>42</v>
      </c>
      <c r="F35" s="6">
        <v>8.73</v>
      </c>
      <c r="G35" s="6">
        <v>4.4000000000000004</v>
      </c>
      <c r="H35" s="6">
        <v>13.12</v>
      </c>
      <c r="I35" s="10">
        <v>65.61</v>
      </c>
      <c r="J35" s="10">
        <v>508.51</v>
      </c>
      <c r="K35" s="4">
        <v>0</v>
      </c>
      <c r="L35" s="3">
        <f t="shared" si="0"/>
        <v>508.51</v>
      </c>
      <c r="M35" s="2">
        <v>0</v>
      </c>
      <c r="N35" t="s">
        <v>23</v>
      </c>
      <c r="O35" t="s">
        <v>45</v>
      </c>
    </row>
    <row r="36" spans="1:17" x14ac:dyDescent="0.35">
      <c r="A36" s="8" t="s">
        <v>46</v>
      </c>
      <c r="B36" s="9">
        <v>2.5</v>
      </c>
      <c r="C36" s="8">
        <v>8</v>
      </c>
      <c r="D36" s="8" t="s">
        <v>43</v>
      </c>
      <c r="E36" s="7" t="s">
        <v>44</v>
      </c>
      <c r="F36" s="6">
        <v>9.2100000000000009</v>
      </c>
      <c r="G36" s="6">
        <v>6.97</v>
      </c>
      <c r="H36" s="6">
        <v>16.18</v>
      </c>
      <c r="I36" s="10">
        <v>80.91</v>
      </c>
      <c r="J36" s="10">
        <v>529.1</v>
      </c>
      <c r="K36" s="4">
        <v>0</v>
      </c>
      <c r="L36" s="3">
        <f t="shared" si="0"/>
        <v>529.1</v>
      </c>
      <c r="M36" s="2">
        <v>0</v>
      </c>
      <c r="N36" t="s">
        <v>23</v>
      </c>
      <c r="O36" t="s">
        <v>45</v>
      </c>
    </row>
    <row r="37" spans="1:17" x14ac:dyDescent="0.35">
      <c r="A37" s="8" t="s">
        <v>46</v>
      </c>
      <c r="B37" s="9">
        <v>2.5</v>
      </c>
      <c r="C37" s="8">
        <v>8</v>
      </c>
      <c r="D37" s="8" t="s">
        <v>43</v>
      </c>
      <c r="E37" s="7" t="s">
        <v>42</v>
      </c>
      <c r="F37" s="6">
        <v>8.81</v>
      </c>
      <c r="G37" s="6">
        <v>2.41</v>
      </c>
      <c r="H37" s="6">
        <v>11.22</v>
      </c>
      <c r="I37" s="10">
        <v>56.08</v>
      </c>
      <c r="J37" s="10">
        <v>585.17999999999995</v>
      </c>
      <c r="K37" s="4">
        <v>0</v>
      </c>
      <c r="L37" s="3">
        <f t="shared" si="0"/>
        <v>585.17999999999995</v>
      </c>
      <c r="M37" s="2">
        <v>0</v>
      </c>
      <c r="N37" t="s">
        <v>23</v>
      </c>
      <c r="O37" t="s">
        <v>45</v>
      </c>
    </row>
    <row r="38" spans="1:17" x14ac:dyDescent="0.35">
      <c r="A38" s="8" t="s">
        <v>46</v>
      </c>
      <c r="B38" s="9">
        <v>3</v>
      </c>
      <c r="C38" s="8">
        <v>4</v>
      </c>
      <c r="D38" s="8" t="s">
        <v>43</v>
      </c>
      <c r="E38" s="7" t="s">
        <v>44</v>
      </c>
      <c r="F38" s="6">
        <v>18.23</v>
      </c>
      <c r="G38" s="6">
        <v>0.46</v>
      </c>
      <c r="H38" s="6">
        <v>18.690000000000001</v>
      </c>
      <c r="I38" s="10">
        <v>93.44</v>
      </c>
      <c r="J38" s="10">
        <v>135.31</v>
      </c>
      <c r="K38" s="4">
        <v>0</v>
      </c>
      <c r="L38" s="3">
        <f t="shared" si="0"/>
        <v>135.31</v>
      </c>
      <c r="M38" s="2">
        <v>0</v>
      </c>
      <c r="N38" t="s">
        <v>23</v>
      </c>
      <c r="O38" t="s">
        <v>45</v>
      </c>
    </row>
    <row r="39" spans="1:17" x14ac:dyDescent="0.35">
      <c r="A39" s="8" t="s">
        <v>46</v>
      </c>
      <c r="B39" s="9">
        <v>3</v>
      </c>
      <c r="C39" s="8">
        <v>4</v>
      </c>
      <c r="D39" s="8" t="s">
        <v>43</v>
      </c>
      <c r="E39" s="7" t="s">
        <v>42</v>
      </c>
      <c r="F39" s="6">
        <v>33.520000000000003</v>
      </c>
      <c r="G39" s="6">
        <v>1.67</v>
      </c>
      <c r="H39" s="6">
        <v>35.19</v>
      </c>
      <c r="I39" s="10">
        <v>175.93</v>
      </c>
      <c r="J39" s="10">
        <v>311.25</v>
      </c>
      <c r="K39" s="4">
        <v>0</v>
      </c>
      <c r="L39" s="3">
        <f t="shared" si="0"/>
        <v>311.25</v>
      </c>
      <c r="M39" s="2">
        <v>0</v>
      </c>
      <c r="N39" t="s">
        <v>23</v>
      </c>
      <c r="O39" t="s">
        <v>45</v>
      </c>
    </row>
    <row r="40" spans="1:17" x14ac:dyDescent="0.35">
      <c r="A40" s="8" t="s">
        <v>46</v>
      </c>
      <c r="B40" s="9">
        <v>3</v>
      </c>
      <c r="C40" s="8">
        <v>6</v>
      </c>
      <c r="D40" s="8" t="s">
        <v>43</v>
      </c>
      <c r="E40" s="7" t="s">
        <v>44</v>
      </c>
      <c r="F40" s="6">
        <v>23.51</v>
      </c>
      <c r="G40" s="6">
        <v>7.07</v>
      </c>
      <c r="H40" s="6">
        <v>30.58</v>
      </c>
      <c r="I40" s="10">
        <v>152.91999999999999</v>
      </c>
      <c r="J40" s="10">
        <v>442.9</v>
      </c>
      <c r="K40" s="4">
        <v>0</v>
      </c>
      <c r="L40" s="3">
        <f t="shared" si="0"/>
        <v>442.9</v>
      </c>
      <c r="M40" s="2">
        <v>0</v>
      </c>
      <c r="N40" t="s">
        <v>23</v>
      </c>
      <c r="O40" t="s">
        <v>45</v>
      </c>
    </row>
    <row r="41" spans="1:17" x14ac:dyDescent="0.35">
      <c r="A41" s="8" t="s">
        <v>46</v>
      </c>
      <c r="B41" s="9">
        <v>3</v>
      </c>
      <c r="C41" s="8">
        <v>6</v>
      </c>
      <c r="D41" s="8" t="s">
        <v>43</v>
      </c>
      <c r="E41" s="7" t="s">
        <v>42</v>
      </c>
      <c r="F41" s="6">
        <v>8.73</v>
      </c>
      <c r="G41" s="6">
        <v>4.4000000000000004</v>
      </c>
      <c r="H41" s="6">
        <v>13.12</v>
      </c>
      <c r="I41" s="10">
        <v>65.61</v>
      </c>
      <c r="J41" s="10">
        <v>508.51</v>
      </c>
      <c r="K41" s="4">
        <v>0</v>
      </c>
      <c r="L41" s="3">
        <f t="shared" si="0"/>
        <v>508.51</v>
      </c>
      <c r="M41" s="2">
        <v>0</v>
      </c>
      <c r="N41" t="s">
        <v>23</v>
      </c>
      <c r="O41" t="s">
        <v>45</v>
      </c>
    </row>
    <row r="42" spans="1:17" x14ac:dyDescent="0.35">
      <c r="A42" s="8" t="s">
        <v>46</v>
      </c>
      <c r="B42" s="9">
        <v>3</v>
      </c>
      <c r="C42" s="8">
        <v>8</v>
      </c>
      <c r="D42" s="8" t="s">
        <v>43</v>
      </c>
      <c r="E42" s="7" t="s">
        <v>44</v>
      </c>
      <c r="F42" s="6">
        <v>9.2100000000000009</v>
      </c>
      <c r="G42" s="6">
        <v>6.97</v>
      </c>
      <c r="H42" s="6">
        <v>16.18</v>
      </c>
      <c r="I42" s="10">
        <v>80.91</v>
      </c>
      <c r="J42" s="10">
        <v>529.1</v>
      </c>
      <c r="K42" s="4">
        <v>0</v>
      </c>
      <c r="L42" s="3">
        <f t="shared" si="0"/>
        <v>529.1</v>
      </c>
      <c r="M42" s="2">
        <v>0</v>
      </c>
      <c r="N42" t="s">
        <v>23</v>
      </c>
      <c r="O42" t="s">
        <v>45</v>
      </c>
    </row>
    <row r="43" spans="1:17" x14ac:dyDescent="0.35">
      <c r="A43" s="8" t="s">
        <v>46</v>
      </c>
      <c r="B43" s="9">
        <v>3</v>
      </c>
      <c r="C43" s="8">
        <v>8</v>
      </c>
      <c r="D43" s="8" t="s">
        <v>43</v>
      </c>
      <c r="E43" s="7" t="s">
        <v>42</v>
      </c>
      <c r="F43" s="6">
        <v>8.81</v>
      </c>
      <c r="G43" s="6">
        <v>2.41</v>
      </c>
      <c r="H43" s="6">
        <v>11.22</v>
      </c>
      <c r="I43" s="10">
        <v>56.08</v>
      </c>
      <c r="J43" s="10">
        <v>585.17999999999995</v>
      </c>
      <c r="K43" s="4">
        <v>0</v>
      </c>
      <c r="L43" s="3">
        <f t="shared" si="0"/>
        <v>585.17999999999995</v>
      </c>
      <c r="M43" s="2">
        <v>0</v>
      </c>
      <c r="N43" t="s">
        <v>23</v>
      </c>
      <c r="O43" t="s">
        <v>45</v>
      </c>
    </row>
    <row r="44" spans="1:17" x14ac:dyDescent="0.35">
      <c r="A44" s="8" t="s">
        <v>38</v>
      </c>
      <c r="B44" s="9">
        <v>1.5</v>
      </c>
      <c r="C44" s="8">
        <v>4</v>
      </c>
      <c r="D44" s="8" t="s">
        <v>43</v>
      </c>
      <c r="E44" s="7" t="s">
        <v>44</v>
      </c>
      <c r="F44" s="6">
        <v>15.29</v>
      </c>
      <c r="G44" s="6">
        <v>0.33</v>
      </c>
      <c r="H44" s="6">
        <v>15.62</v>
      </c>
      <c r="I44" s="5">
        <v>78.09</v>
      </c>
      <c r="J44" s="5">
        <v>319.31</v>
      </c>
      <c r="K44" s="4">
        <v>0</v>
      </c>
      <c r="L44" s="3">
        <f t="shared" si="0"/>
        <v>319.31</v>
      </c>
      <c r="M44" s="2">
        <v>0</v>
      </c>
      <c r="N44" t="s">
        <v>40</v>
      </c>
      <c r="O44" t="s">
        <v>41</v>
      </c>
      <c r="P44" s="1">
        <f>AVERAGE(J44:J73)</f>
        <v>571.17866666666657</v>
      </c>
      <c r="Q44" s="1">
        <f>AVERAGE(L44:L73)</f>
        <v>571.17866666666657</v>
      </c>
    </row>
    <row r="45" spans="1:17" x14ac:dyDescent="0.35">
      <c r="A45" s="8" t="s">
        <v>38</v>
      </c>
      <c r="B45" s="9">
        <v>1.5</v>
      </c>
      <c r="C45" s="8">
        <v>4</v>
      </c>
      <c r="D45" s="8" t="s">
        <v>43</v>
      </c>
      <c r="E45" s="7" t="s">
        <v>42</v>
      </c>
      <c r="F45" s="6">
        <v>11.14</v>
      </c>
      <c r="G45" s="6">
        <v>0.21</v>
      </c>
      <c r="H45" s="6">
        <v>11.35</v>
      </c>
      <c r="I45" s="5">
        <v>56.76</v>
      </c>
      <c r="J45" s="5">
        <v>376.07</v>
      </c>
      <c r="K45" s="4">
        <v>0</v>
      </c>
      <c r="L45" s="3">
        <f t="shared" si="0"/>
        <v>376.07</v>
      </c>
      <c r="M45" s="2">
        <v>0</v>
      </c>
      <c r="N45" t="s">
        <v>40</v>
      </c>
      <c r="O45" t="s">
        <v>41</v>
      </c>
    </row>
    <row r="46" spans="1:17" x14ac:dyDescent="0.35">
      <c r="A46" s="8" t="s">
        <v>38</v>
      </c>
      <c r="B46" s="9">
        <v>1.5</v>
      </c>
      <c r="C46" s="8">
        <v>6</v>
      </c>
      <c r="D46" s="8" t="s">
        <v>43</v>
      </c>
      <c r="E46" s="7" t="s">
        <v>44</v>
      </c>
      <c r="F46" s="6">
        <v>15.88</v>
      </c>
      <c r="G46" s="6">
        <v>0.23</v>
      </c>
      <c r="H46" s="6">
        <v>16.12</v>
      </c>
      <c r="I46" s="5">
        <v>80.59</v>
      </c>
      <c r="J46" s="5">
        <v>417.91</v>
      </c>
      <c r="K46" s="4">
        <v>0</v>
      </c>
      <c r="L46" s="3">
        <v>417.91</v>
      </c>
      <c r="M46" s="2">
        <v>0</v>
      </c>
      <c r="N46" t="s">
        <v>40</v>
      </c>
      <c r="O46" t="s">
        <v>41</v>
      </c>
    </row>
    <row r="47" spans="1:17" x14ac:dyDescent="0.35">
      <c r="A47" s="8" t="s">
        <v>38</v>
      </c>
      <c r="B47" s="9">
        <v>1.5</v>
      </c>
      <c r="C47" s="8">
        <v>6</v>
      </c>
      <c r="D47" s="8" t="s">
        <v>43</v>
      </c>
      <c r="E47" s="7" t="s">
        <v>42</v>
      </c>
      <c r="F47" s="6">
        <v>11.16</v>
      </c>
      <c r="G47" s="6">
        <v>3.01</v>
      </c>
      <c r="H47" s="6">
        <v>14.17</v>
      </c>
      <c r="I47" s="5">
        <v>70.86</v>
      </c>
      <c r="J47" s="5">
        <v>488.77</v>
      </c>
      <c r="K47" s="4">
        <v>0</v>
      </c>
      <c r="L47" s="3">
        <v>488.77</v>
      </c>
      <c r="M47" s="2">
        <v>0</v>
      </c>
      <c r="N47" t="s">
        <v>40</v>
      </c>
      <c r="O47" t="s">
        <v>41</v>
      </c>
    </row>
    <row r="48" spans="1:17" x14ac:dyDescent="0.35">
      <c r="A48" s="8" t="s">
        <v>38</v>
      </c>
      <c r="B48" s="9">
        <v>1.5</v>
      </c>
      <c r="C48" s="8">
        <v>8</v>
      </c>
      <c r="D48" s="8" t="s">
        <v>43</v>
      </c>
      <c r="E48" s="7" t="s">
        <v>44</v>
      </c>
      <c r="F48" s="6">
        <v>15.4</v>
      </c>
      <c r="G48" s="6">
        <v>6.39</v>
      </c>
      <c r="H48" s="6">
        <v>21.79</v>
      </c>
      <c r="I48" s="5">
        <v>108.95</v>
      </c>
      <c r="J48" s="5">
        <v>528.48</v>
      </c>
      <c r="K48" s="4">
        <v>0</v>
      </c>
      <c r="L48" s="3">
        <v>528.48</v>
      </c>
      <c r="M48" s="2">
        <v>0</v>
      </c>
      <c r="N48" t="s">
        <v>40</v>
      </c>
      <c r="O48" t="s">
        <v>41</v>
      </c>
    </row>
    <row r="49" spans="1:15" x14ac:dyDescent="0.35">
      <c r="A49" s="8" t="s">
        <v>38</v>
      </c>
      <c r="B49" s="9">
        <v>1.5</v>
      </c>
      <c r="C49" s="8">
        <v>8</v>
      </c>
      <c r="D49" s="8" t="s">
        <v>43</v>
      </c>
      <c r="E49" s="7" t="s">
        <v>42</v>
      </c>
      <c r="F49" s="6">
        <v>11.3</v>
      </c>
      <c r="G49" s="6">
        <v>8.7899999999999991</v>
      </c>
      <c r="H49" s="6">
        <v>20.079999999999998</v>
      </c>
      <c r="I49" s="5">
        <v>100.41</v>
      </c>
      <c r="J49" s="5">
        <v>628.89</v>
      </c>
      <c r="K49" s="4">
        <v>0</v>
      </c>
      <c r="L49" s="3">
        <v>628.89</v>
      </c>
      <c r="M49" s="2">
        <v>0</v>
      </c>
      <c r="N49" t="s">
        <v>40</v>
      </c>
      <c r="O49" t="s">
        <v>41</v>
      </c>
    </row>
    <row r="50" spans="1:15" x14ac:dyDescent="0.35">
      <c r="A50" s="8" t="s">
        <v>38</v>
      </c>
      <c r="B50" s="9">
        <v>1.5</v>
      </c>
      <c r="C50" s="8">
        <v>10</v>
      </c>
      <c r="D50" s="8" t="s">
        <v>43</v>
      </c>
      <c r="E50" s="7" t="s">
        <v>44</v>
      </c>
      <c r="F50" s="6">
        <v>14.58</v>
      </c>
      <c r="G50" s="6">
        <v>12.91</v>
      </c>
      <c r="H50" s="6">
        <v>27.49</v>
      </c>
      <c r="I50" s="5">
        <v>137.44999999999999</v>
      </c>
      <c r="J50" s="5">
        <v>635.46</v>
      </c>
      <c r="K50" s="4">
        <v>0</v>
      </c>
      <c r="L50" s="3">
        <v>635.46</v>
      </c>
      <c r="M50" s="2">
        <v>0</v>
      </c>
      <c r="N50" t="s">
        <v>40</v>
      </c>
      <c r="O50" t="s">
        <v>41</v>
      </c>
    </row>
    <row r="51" spans="1:15" x14ac:dyDescent="0.35">
      <c r="A51" s="8" t="s">
        <v>38</v>
      </c>
      <c r="B51" s="9">
        <v>1.5</v>
      </c>
      <c r="C51" s="8">
        <v>10</v>
      </c>
      <c r="D51" s="8" t="s">
        <v>43</v>
      </c>
      <c r="E51" s="7" t="s">
        <v>42</v>
      </c>
      <c r="F51" s="6">
        <v>12.45</v>
      </c>
      <c r="G51" s="6">
        <v>5.16</v>
      </c>
      <c r="H51" s="6">
        <v>17.61</v>
      </c>
      <c r="I51" s="5">
        <v>88.06</v>
      </c>
      <c r="J51" s="5">
        <v>723.53</v>
      </c>
      <c r="K51" s="4">
        <v>0</v>
      </c>
      <c r="L51" s="3">
        <v>723.53</v>
      </c>
      <c r="M51" s="2">
        <v>0</v>
      </c>
      <c r="N51" t="s">
        <v>40</v>
      </c>
      <c r="O51" t="s">
        <v>41</v>
      </c>
    </row>
    <row r="52" spans="1:15" x14ac:dyDescent="0.35">
      <c r="A52" s="8" t="s">
        <v>38</v>
      </c>
      <c r="B52" s="9">
        <v>1.5</v>
      </c>
      <c r="C52" s="8">
        <v>12</v>
      </c>
      <c r="D52" s="8" t="s">
        <v>43</v>
      </c>
      <c r="E52" s="7" t="s">
        <v>44</v>
      </c>
      <c r="F52" s="6">
        <v>16.760000000000002</v>
      </c>
      <c r="G52" s="6">
        <v>10.42</v>
      </c>
      <c r="H52" s="6">
        <v>27.18</v>
      </c>
      <c r="I52" s="5">
        <v>135.9</v>
      </c>
      <c r="J52" s="5">
        <v>747.56</v>
      </c>
      <c r="K52" s="4">
        <v>0</v>
      </c>
      <c r="L52" s="3">
        <v>747.56</v>
      </c>
      <c r="M52" s="2">
        <v>0</v>
      </c>
      <c r="N52" t="s">
        <v>40</v>
      </c>
      <c r="O52" t="s">
        <v>41</v>
      </c>
    </row>
    <row r="53" spans="1:15" x14ac:dyDescent="0.35">
      <c r="A53" s="8" t="s">
        <v>38</v>
      </c>
      <c r="B53" s="9">
        <v>1.5</v>
      </c>
      <c r="C53" s="8">
        <v>12</v>
      </c>
      <c r="D53" s="8" t="s">
        <v>43</v>
      </c>
      <c r="E53" s="7" t="s">
        <v>42</v>
      </c>
      <c r="F53" s="6">
        <v>16.739999999999998</v>
      </c>
      <c r="G53" s="6">
        <v>2.91</v>
      </c>
      <c r="H53" s="6">
        <v>19.649999999999999</v>
      </c>
      <c r="I53" s="5">
        <v>98.25</v>
      </c>
      <c r="J53" s="5">
        <v>845.81</v>
      </c>
      <c r="K53" s="4">
        <v>0</v>
      </c>
      <c r="L53" s="3">
        <v>845.81</v>
      </c>
      <c r="M53" s="2">
        <v>0</v>
      </c>
      <c r="N53" t="s">
        <v>40</v>
      </c>
      <c r="O53" t="s">
        <v>41</v>
      </c>
    </row>
    <row r="54" spans="1:15" x14ac:dyDescent="0.35">
      <c r="A54" s="8" t="s">
        <v>38</v>
      </c>
      <c r="B54" s="9">
        <v>2.5</v>
      </c>
      <c r="C54" s="8">
        <v>4</v>
      </c>
      <c r="D54" s="8" t="s">
        <v>43</v>
      </c>
      <c r="E54" s="7" t="s">
        <v>44</v>
      </c>
      <c r="F54" s="6">
        <v>15.29</v>
      </c>
      <c r="G54" s="6">
        <v>0.33</v>
      </c>
      <c r="H54" s="6">
        <v>15.62</v>
      </c>
      <c r="I54" s="5">
        <v>78.09</v>
      </c>
      <c r="J54" s="5">
        <v>319.31</v>
      </c>
      <c r="K54" s="4">
        <v>0</v>
      </c>
      <c r="L54" s="3">
        <v>319.31</v>
      </c>
      <c r="M54" s="2">
        <v>0</v>
      </c>
      <c r="N54" t="s">
        <v>40</v>
      </c>
      <c r="O54" t="s">
        <v>41</v>
      </c>
    </row>
    <row r="55" spans="1:15" x14ac:dyDescent="0.35">
      <c r="A55" s="8" t="s">
        <v>38</v>
      </c>
      <c r="B55" s="9">
        <v>2.5</v>
      </c>
      <c r="C55" s="8">
        <v>4</v>
      </c>
      <c r="D55" s="8" t="s">
        <v>43</v>
      </c>
      <c r="E55" s="7" t="s">
        <v>42</v>
      </c>
      <c r="F55" s="6">
        <v>11.14</v>
      </c>
      <c r="G55" s="6">
        <v>0.21</v>
      </c>
      <c r="H55" s="6">
        <v>11.35</v>
      </c>
      <c r="I55" s="5">
        <v>56.76</v>
      </c>
      <c r="J55" s="5">
        <v>376.07</v>
      </c>
      <c r="K55" s="4">
        <v>0</v>
      </c>
      <c r="L55" s="3">
        <v>376.07</v>
      </c>
      <c r="M55" s="2">
        <v>0</v>
      </c>
      <c r="N55" t="s">
        <v>40</v>
      </c>
      <c r="O55" t="s">
        <v>41</v>
      </c>
    </row>
    <row r="56" spans="1:15" x14ac:dyDescent="0.35">
      <c r="A56" s="8" t="s">
        <v>38</v>
      </c>
      <c r="B56" s="9">
        <v>2.5</v>
      </c>
      <c r="C56" s="8">
        <v>6</v>
      </c>
      <c r="D56" s="8" t="s">
        <v>43</v>
      </c>
      <c r="E56" s="7" t="s">
        <v>44</v>
      </c>
      <c r="F56" s="6">
        <v>15.88</v>
      </c>
      <c r="G56" s="6">
        <v>0.23</v>
      </c>
      <c r="H56" s="6">
        <v>16.12</v>
      </c>
      <c r="I56" s="5">
        <v>80.59</v>
      </c>
      <c r="J56" s="5">
        <v>417.91</v>
      </c>
      <c r="K56" s="4">
        <v>0</v>
      </c>
      <c r="L56" s="3">
        <v>417.91</v>
      </c>
      <c r="M56" s="2">
        <v>0</v>
      </c>
      <c r="N56" t="s">
        <v>40</v>
      </c>
      <c r="O56" t="s">
        <v>41</v>
      </c>
    </row>
    <row r="57" spans="1:15" x14ac:dyDescent="0.35">
      <c r="A57" s="8" t="s">
        <v>38</v>
      </c>
      <c r="B57" s="9">
        <v>2.5</v>
      </c>
      <c r="C57" s="8">
        <v>6</v>
      </c>
      <c r="D57" s="8" t="s">
        <v>43</v>
      </c>
      <c r="E57" s="7" t="s">
        <v>42</v>
      </c>
      <c r="F57" s="6">
        <v>11.16</v>
      </c>
      <c r="G57" s="6">
        <v>3.01</v>
      </c>
      <c r="H57" s="6">
        <v>14.17</v>
      </c>
      <c r="I57" s="5">
        <v>70.86</v>
      </c>
      <c r="J57" s="5">
        <v>488.77</v>
      </c>
      <c r="K57" s="4">
        <v>0</v>
      </c>
      <c r="L57" s="3">
        <v>488.77</v>
      </c>
      <c r="M57" s="2">
        <v>0</v>
      </c>
      <c r="N57" t="s">
        <v>40</v>
      </c>
      <c r="O57" t="s">
        <v>41</v>
      </c>
    </row>
    <row r="58" spans="1:15" x14ac:dyDescent="0.35">
      <c r="A58" s="8" t="s">
        <v>38</v>
      </c>
      <c r="B58" s="9">
        <v>2.5</v>
      </c>
      <c r="C58" s="8">
        <v>8</v>
      </c>
      <c r="D58" s="8" t="s">
        <v>43</v>
      </c>
      <c r="E58" s="7" t="s">
        <v>44</v>
      </c>
      <c r="F58" s="6">
        <v>15.4</v>
      </c>
      <c r="G58" s="6">
        <v>6.39</v>
      </c>
      <c r="H58" s="6">
        <v>21.79</v>
      </c>
      <c r="I58" s="5">
        <v>108.95</v>
      </c>
      <c r="J58" s="5">
        <v>528.48</v>
      </c>
      <c r="K58" s="4">
        <v>0</v>
      </c>
      <c r="L58" s="3">
        <v>528.48</v>
      </c>
      <c r="M58" s="2">
        <v>0</v>
      </c>
      <c r="N58" t="s">
        <v>40</v>
      </c>
      <c r="O58" t="s">
        <v>41</v>
      </c>
    </row>
    <row r="59" spans="1:15" x14ac:dyDescent="0.35">
      <c r="A59" s="8" t="s">
        <v>38</v>
      </c>
      <c r="B59" s="9">
        <v>2.5</v>
      </c>
      <c r="C59" s="8">
        <v>8</v>
      </c>
      <c r="D59" s="8" t="s">
        <v>43</v>
      </c>
      <c r="E59" s="7" t="s">
        <v>42</v>
      </c>
      <c r="F59" s="6">
        <v>11.3</v>
      </c>
      <c r="G59" s="6">
        <v>8.7899999999999991</v>
      </c>
      <c r="H59" s="6">
        <v>20.079999999999998</v>
      </c>
      <c r="I59" s="5">
        <v>100.41</v>
      </c>
      <c r="J59" s="5">
        <v>628.89</v>
      </c>
      <c r="K59" s="4">
        <v>0</v>
      </c>
      <c r="L59" s="3">
        <v>628.89</v>
      </c>
      <c r="M59" s="2">
        <v>0</v>
      </c>
      <c r="N59" t="s">
        <v>40</v>
      </c>
      <c r="O59" t="s">
        <v>41</v>
      </c>
    </row>
    <row r="60" spans="1:15" x14ac:dyDescent="0.35">
      <c r="A60" s="8" t="s">
        <v>38</v>
      </c>
      <c r="B60" s="9">
        <v>2.5</v>
      </c>
      <c r="C60" s="8">
        <v>10</v>
      </c>
      <c r="D60" s="8" t="s">
        <v>43</v>
      </c>
      <c r="E60" s="7" t="s">
        <v>44</v>
      </c>
      <c r="F60" s="6">
        <v>14.58</v>
      </c>
      <c r="G60" s="6">
        <v>12.91</v>
      </c>
      <c r="H60" s="6">
        <v>27.49</v>
      </c>
      <c r="I60" s="5">
        <v>137.44999999999999</v>
      </c>
      <c r="J60" s="5">
        <v>635.46</v>
      </c>
      <c r="K60" s="4">
        <v>0</v>
      </c>
      <c r="L60" s="3">
        <f t="shared" ref="L60:L73" si="1">J60+K60</f>
        <v>635.46</v>
      </c>
      <c r="M60" s="2">
        <v>0</v>
      </c>
      <c r="N60" t="s">
        <v>40</v>
      </c>
      <c r="O60" t="s">
        <v>41</v>
      </c>
    </row>
    <row r="61" spans="1:15" x14ac:dyDescent="0.35">
      <c r="A61" s="8" t="s">
        <v>38</v>
      </c>
      <c r="B61" s="9">
        <v>2.5</v>
      </c>
      <c r="C61" s="8">
        <v>10</v>
      </c>
      <c r="D61" s="8" t="s">
        <v>43</v>
      </c>
      <c r="E61" s="7" t="s">
        <v>42</v>
      </c>
      <c r="F61" s="6">
        <v>12.45</v>
      </c>
      <c r="G61" s="6">
        <v>5.16</v>
      </c>
      <c r="H61" s="6">
        <v>17.61</v>
      </c>
      <c r="I61" s="5">
        <v>88.06</v>
      </c>
      <c r="J61" s="5">
        <v>723.52</v>
      </c>
      <c r="K61" s="4">
        <v>0</v>
      </c>
      <c r="L61" s="3">
        <f t="shared" si="1"/>
        <v>723.52</v>
      </c>
      <c r="M61" s="2">
        <v>0</v>
      </c>
      <c r="N61" t="s">
        <v>40</v>
      </c>
      <c r="O61" t="s">
        <v>41</v>
      </c>
    </row>
    <row r="62" spans="1:15" x14ac:dyDescent="0.35">
      <c r="A62" s="8" t="s">
        <v>38</v>
      </c>
      <c r="B62" s="9">
        <v>2.5</v>
      </c>
      <c r="C62" s="8">
        <v>12</v>
      </c>
      <c r="D62" s="8" t="s">
        <v>43</v>
      </c>
      <c r="E62" s="7" t="s">
        <v>44</v>
      </c>
      <c r="F62" s="6">
        <v>16.760000000000002</v>
      </c>
      <c r="G62" s="6">
        <v>10.42</v>
      </c>
      <c r="H62" s="6">
        <v>27.18</v>
      </c>
      <c r="I62" s="5">
        <v>135.9</v>
      </c>
      <c r="J62" s="5">
        <v>747.56</v>
      </c>
      <c r="K62" s="4">
        <v>0</v>
      </c>
      <c r="L62" s="3">
        <f t="shared" si="1"/>
        <v>747.56</v>
      </c>
      <c r="M62" s="2">
        <v>0</v>
      </c>
      <c r="N62" t="s">
        <v>40</v>
      </c>
      <c r="O62" t="s">
        <v>41</v>
      </c>
    </row>
    <row r="63" spans="1:15" x14ac:dyDescent="0.35">
      <c r="A63" s="8" t="s">
        <v>38</v>
      </c>
      <c r="B63" s="9">
        <v>2.5</v>
      </c>
      <c r="C63" s="8">
        <v>12</v>
      </c>
      <c r="D63" s="8" t="s">
        <v>43</v>
      </c>
      <c r="E63" s="7" t="s">
        <v>42</v>
      </c>
      <c r="F63" s="6">
        <v>16.739999999999998</v>
      </c>
      <c r="G63" s="6">
        <v>2.91</v>
      </c>
      <c r="H63" s="6">
        <v>19.649999999999999</v>
      </c>
      <c r="I63" s="5">
        <v>98.25</v>
      </c>
      <c r="J63" s="5">
        <v>845.81</v>
      </c>
      <c r="K63" s="4">
        <v>0</v>
      </c>
      <c r="L63" s="3">
        <f t="shared" si="1"/>
        <v>845.81</v>
      </c>
      <c r="M63" s="2">
        <v>0</v>
      </c>
      <c r="N63" t="s">
        <v>40</v>
      </c>
      <c r="O63" t="s">
        <v>41</v>
      </c>
    </row>
    <row r="64" spans="1:15" x14ac:dyDescent="0.35">
      <c r="A64" s="8" t="s">
        <v>38</v>
      </c>
      <c r="B64" s="9">
        <v>3</v>
      </c>
      <c r="C64" s="8">
        <v>4</v>
      </c>
      <c r="D64" s="8" t="s">
        <v>43</v>
      </c>
      <c r="E64" s="7" t="s">
        <v>44</v>
      </c>
      <c r="F64" s="6">
        <v>15.29</v>
      </c>
      <c r="G64" s="6">
        <v>0.33</v>
      </c>
      <c r="H64" s="6">
        <v>15.62</v>
      </c>
      <c r="I64" s="5">
        <v>78.09</v>
      </c>
      <c r="J64" s="5">
        <v>319.31</v>
      </c>
      <c r="K64" s="4">
        <v>0</v>
      </c>
      <c r="L64" s="3">
        <f t="shared" si="1"/>
        <v>319.31</v>
      </c>
      <c r="M64" s="2">
        <v>0</v>
      </c>
      <c r="N64" t="s">
        <v>40</v>
      </c>
      <c r="O64" t="s">
        <v>41</v>
      </c>
    </row>
    <row r="65" spans="1:15" x14ac:dyDescent="0.35">
      <c r="A65" s="8" t="s">
        <v>38</v>
      </c>
      <c r="B65" s="9">
        <v>3</v>
      </c>
      <c r="C65" s="8">
        <v>4</v>
      </c>
      <c r="D65" s="8" t="s">
        <v>43</v>
      </c>
      <c r="E65" s="7" t="s">
        <v>42</v>
      </c>
      <c r="F65" s="6">
        <v>11.14</v>
      </c>
      <c r="G65" s="6">
        <v>0.21</v>
      </c>
      <c r="H65" s="6">
        <v>11.35</v>
      </c>
      <c r="I65" s="5">
        <v>56.76</v>
      </c>
      <c r="J65" s="5">
        <v>376.07</v>
      </c>
      <c r="K65" s="4">
        <v>0</v>
      </c>
      <c r="L65" s="3">
        <f t="shared" si="1"/>
        <v>376.07</v>
      </c>
      <c r="M65" s="2">
        <v>0</v>
      </c>
      <c r="N65" t="s">
        <v>40</v>
      </c>
      <c r="O65" t="s">
        <v>41</v>
      </c>
    </row>
    <row r="66" spans="1:15" x14ac:dyDescent="0.35">
      <c r="A66" s="8" t="s">
        <v>38</v>
      </c>
      <c r="B66" s="9">
        <v>3</v>
      </c>
      <c r="C66" s="8">
        <v>6</v>
      </c>
      <c r="D66" s="8" t="s">
        <v>43</v>
      </c>
      <c r="E66" s="7" t="s">
        <v>44</v>
      </c>
      <c r="F66" s="6">
        <v>15.88</v>
      </c>
      <c r="G66" s="6">
        <v>0.23</v>
      </c>
      <c r="H66" s="6">
        <v>16.12</v>
      </c>
      <c r="I66" s="5">
        <v>80.59</v>
      </c>
      <c r="J66" s="5">
        <v>417.91</v>
      </c>
      <c r="K66" s="4">
        <v>0</v>
      </c>
      <c r="L66" s="3">
        <f t="shared" si="1"/>
        <v>417.91</v>
      </c>
      <c r="M66" s="2">
        <v>0</v>
      </c>
      <c r="N66" t="s">
        <v>40</v>
      </c>
      <c r="O66" t="s">
        <v>41</v>
      </c>
    </row>
    <row r="67" spans="1:15" x14ac:dyDescent="0.35">
      <c r="A67" s="8" t="s">
        <v>38</v>
      </c>
      <c r="B67" s="9">
        <v>3</v>
      </c>
      <c r="C67" s="8">
        <v>6</v>
      </c>
      <c r="D67" s="8" t="s">
        <v>43</v>
      </c>
      <c r="E67" s="7" t="s">
        <v>42</v>
      </c>
      <c r="F67" s="6">
        <v>11.16</v>
      </c>
      <c r="G67" s="6">
        <v>3.01</v>
      </c>
      <c r="H67" s="6">
        <v>14.17</v>
      </c>
      <c r="I67" s="5">
        <v>70.86</v>
      </c>
      <c r="J67" s="5">
        <v>488.77</v>
      </c>
      <c r="K67" s="4">
        <v>0</v>
      </c>
      <c r="L67" s="3">
        <f t="shared" si="1"/>
        <v>488.77</v>
      </c>
      <c r="M67" s="2">
        <v>0</v>
      </c>
      <c r="N67" t="s">
        <v>40</v>
      </c>
      <c r="O67" t="s">
        <v>41</v>
      </c>
    </row>
    <row r="68" spans="1:15" x14ac:dyDescent="0.35">
      <c r="A68" s="8" t="s">
        <v>38</v>
      </c>
      <c r="B68" s="9">
        <v>3</v>
      </c>
      <c r="C68" s="8">
        <v>8</v>
      </c>
      <c r="D68" s="8" t="s">
        <v>43</v>
      </c>
      <c r="E68" s="7" t="s">
        <v>44</v>
      </c>
      <c r="F68" s="6">
        <v>15.4</v>
      </c>
      <c r="G68" s="6">
        <v>6.39</v>
      </c>
      <c r="H68" s="6">
        <v>21.79</v>
      </c>
      <c r="I68" s="5">
        <v>108.95</v>
      </c>
      <c r="J68" s="5">
        <v>528.48</v>
      </c>
      <c r="K68" s="4">
        <v>0</v>
      </c>
      <c r="L68" s="3">
        <f t="shared" si="1"/>
        <v>528.48</v>
      </c>
      <c r="M68" s="2">
        <v>0</v>
      </c>
      <c r="N68" t="s">
        <v>40</v>
      </c>
      <c r="O68" t="s">
        <v>41</v>
      </c>
    </row>
    <row r="69" spans="1:15" x14ac:dyDescent="0.35">
      <c r="A69" s="8" t="s">
        <v>38</v>
      </c>
      <c r="B69" s="9">
        <v>3</v>
      </c>
      <c r="C69" s="8">
        <v>8</v>
      </c>
      <c r="D69" s="8" t="s">
        <v>43</v>
      </c>
      <c r="E69" s="7" t="s">
        <v>42</v>
      </c>
      <c r="F69" s="6">
        <v>11.3</v>
      </c>
      <c r="G69" s="6">
        <v>8.7899999999999991</v>
      </c>
      <c r="H69" s="6">
        <v>20.079999999999998</v>
      </c>
      <c r="I69" s="5">
        <v>100.41</v>
      </c>
      <c r="J69" s="5">
        <v>628.89</v>
      </c>
      <c r="K69" s="4">
        <v>0</v>
      </c>
      <c r="L69" s="3">
        <f t="shared" si="1"/>
        <v>628.89</v>
      </c>
      <c r="M69" s="2">
        <v>0</v>
      </c>
      <c r="N69" t="s">
        <v>40</v>
      </c>
      <c r="O69" t="s">
        <v>41</v>
      </c>
    </row>
    <row r="70" spans="1:15" x14ac:dyDescent="0.35">
      <c r="A70" s="8" t="s">
        <v>38</v>
      </c>
      <c r="B70" s="9">
        <v>3</v>
      </c>
      <c r="C70" s="8">
        <v>10</v>
      </c>
      <c r="D70" s="8" t="s">
        <v>43</v>
      </c>
      <c r="E70" s="7" t="s">
        <v>44</v>
      </c>
      <c r="F70" s="6">
        <v>14.58</v>
      </c>
      <c r="G70" s="6">
        <v>12.91</v>
      </c>
      <c r="H70" s="6">
        <v>27.49</v>
      </c>
      <c r="I70" s="5">
        <v>137.44999999999999</v>
      </c>
      <c r="J70" s="5">
        <v>635.46</v>
      </c>
      <c r="K70" s="4">
        <v>0</v>
      </c>
      <c r="L70" s="3">
        <f t="shared" si="1"/>
        <v>635.46</v>
      </c>
      <c r="M70" s="2">
        <v>0</v>
      </c>
      <c r="N70" t="s">
        <v>40</v>
      </c>
      <c r="O70" t="s">
        <v>41</v>
      </c>
    </row>
    <row r="71" spans="1:15" x14ac:dyDescent="0.35">
      <c r="A71" s="8" t="s">
        <v>38</v>
      </c>
      <c r="B71" s="9">
        <v>3</v>
      </c>
      <c r="C71" s="8">
        <v>10</v>
      </c>
      <c r="D71" s="8" t="s">
        <v>43</v>
      </c>
      <c r="E71" s="7" t="s">
        <v>42</v>
      </c>
      <c r="F71" s="6">
        <v>12.45</v>
      </c>
      <c r="G71" s="6">
        <v>5.16</v>
      </c>
      <c r="H71" s="6">
        <v>17.61</v>
      </c>
      <c r="I71" s="5">
        <v>88.06</v>
      </c>
      <c r="J71" s="5">
        <v>723.53</v>
      </c>
      <c r="K71" s="4">
        <v>0</v>
      </c>
      <c r="L71" s="3">
        <f t="shared" si="1"/>
        <v>723.53</v>
      </c>
      <c r="M71" s="2">
        <v>0</v>
      </c>
      <c r="N71" t="s">
        <v>40</v>
      </c>
      <c r="O71" t="s">
        <v>41</v>
      </c>
    </row>
    <row r="72" spans="1:15" x14ac:dyDescent="0.35">
      <c r="A72" s="8" t="s">
        <v>38</v>
      </c>
      <c r="B72" s="9">
        <v>3</v>
      </c>
      <c r="C72" s="8">
        <v>12</v>
      </c>
      <c r="D72" s="8" t="s">
        <v>43</v>
      </c>
      <c r="E72" s="7" t="s">
        <v>44</v>
      </c>
      <c r="F72" s="6">
        <v>16.760000000000002</v>
      </c>
      <c r="G72" s="6">
        <v>10.42</v>
      </c>
      <c r="H72" s="6">
        <v>27.18</v>
      </c>
      <c r="I72" s="5">
        <v>135.9</v>
      </c>
      <c r="J72" s="5">
        <v>747.56</v>
      </c>
      <c r="K72" s="4">
        <v>0</v>
      </c>
      <c r="L72" s="3">
        <f t="shared" si="1"/>
        <v>747.56</v>
      </c>
      <c r="M72" s="2">
        <v>0</v>
      </c>
      <c r="N72" t="s">
        <v>40</v>
      </c>
      <c r="O72" t="s">
        <v>41</v>
      </c>
    </row>
    <row r="73" spans="1:15" x14ac:dyDescent="0.35">
      <c r="A73" s="8" t="s">
        <v>38</v>
      </c>
      <c r="B73" s="9">
        <v>3</v>
      </c>
      <c r="C73" s="8">
        <v>12</v>
      </c>
      <c r="D73" s="8" t="s">
        <v>43</v>
      </c>
      <c r="E73" s="7" t="s">
        <v>42</v>
      </c>
      <c r="F73" s="6">
        <v>16.739999999999998</v>
      </c>
      <c r="G73" s="6">
        <v>2.91</v>
      </c>
      <c r="H73" s="6">
        <v>19.649999999999999</v>
      </c>
      <c r="I73" s="5">
        <v>98.25</v>
      </c>
      <c r="J73" s="5">
        <v>845.81</v>
      </c>
      <c r="K73" s="4">
        <v>0</v>
      </c>
      <c r="L73" s="3">
        <f t="shared" si="1"/>
        <v>845.81</v>
      </c>
      <c r="M73" s="2">
        <v>0</v>
      </c>
      <c r="N73" t="s">
        <v>40</v>
      </c>
      <c r="O73" t="s">
        <v>41</v>
      </c>
    </row>
  </sheetData>
  <autoFilter ref="A1:O73" xr:uid="{9564AAAA-A918-4A6F-8210-0D3CE2DD3F9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8574C-DED0-4918-989F-652071CB9D37}">
  <dimension ref="A2:Q71"/>
  <sheetViews>
    <sheetView tabSelected="1" topLeftCell="A52" zoomScale="80" zoomScaleNormal="80" workbookViewId="0">
      <selection activeCell="C64" sqref="C64"/>
    </sheetView>
  </sheetViews>
  <sheetFormatPr baseColWidth="10" defaultRowHeight="14.5" x14ac:dyDescent="0.35"/>
  <cols>
    <col min="1" max="1" width="32.6328125" customWidth="1"/>
    <col min="2" max="2" width="46.26953125" customWidth="1"/>
    <col min="3" max="3" width="31.81640625" customWidth="1"/>
    <col min="4" max="4" width="21.54296875" customWidth="1"/>
    <col min="5" max="5" width="21.54296875" hidden="1" customWidth="1"/>
    <col min="6" max="7" width="21.54296875" customWidth="1"/>
    <col min="8" max="8" width="27.26953125" customWidth="1"/>
    <col min="9" max="10" width="25.7265625" customWidth="1"/>
    <col min="11" max="12" width="18.26953125" customWidth="1"/>
    <col min="13" max="13" width="20.26953125" customWidth="1"/>
    <col min="14" max="14" width="21" customWidth="1"/>
    <col min="15" max="15" width="23.08984375" customWidth="1"/>
    <col min="16" max="16" width="21.26953125" customWidth="1"/>
  </cols>
  <sheetData>
    <row r="2" spans="1:16" x14ac:dyDescent="0.35">
      <c r="B2" s="61" t="s">
        <v>126</v>
      </c>
      <c r="C2" s="61"/>
      <c r="D2" s="61"/>
    </row>
    <row r="3" spans="1:16" x14ac:dyDescent="0.35">
      <c r="B3" t="s">
        <v>125</v>
      </c>
      <c r="C3">
        <v>0.47499999999999998</v>
      </c>
      <c r="D3" t="s">
        <v>68</v>
      </c>
    </row>
    <row r="4" spans="1:16" x14ac:dyDescent="0.35">
      <c r="B4" t="s">
        <v>130</v>
      </c>
      <c r="C4">
        <f>44/12</f>
        <v>3.6666666666666665</v>
      </c>
      <c r="D4" t="s">
        <v>108</v>
      </c>
    </row>
    <row r="7" spans="1:16" ht="38" customHeight="1" x14ac:dyDescent="0.35">
      <c r="A7" s="62" t="s">
        <v>127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4"/>
    </row>
    <row r="8" spans="1:16" s="51" customFormat="1" ht="38" customHeight="1" x14ac:dyDescent="0.35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0"/>
    </row>
    <row r="9" spans="1:16" ht="63" customHeight="1" x14ac:dyDescent="0.35">
      <c r="A9" s="42" t="s">
        <v>1</v>
      </c>
      <c r="B9" s="42" t="s">
        <v>72</v>
      </c>
      <c r="C9" s="42" t="s">
        <v>36</v>
      </c>
      <c r="D9" s="42" t="s">
        <v>0</v>
      </c>
      <c r="E9" s="42" t="s">
        <v>102</v>
      </c>
      <c r="F9" s="42" t="s">
        <v>110</v>
      </c>
      <c r="G9" s="42" t="s">
        <v>103</v>
      </c>
      <c r="H9" s="42" t="s">
        <v>112</v>
      </c>
      <c r="I9" s="42" t="s">
        <v>106</v>
      </c>
      <c r="J9" s="42" t="s">
        <v>107</v>
      </c>
      <c r="K9" s="42" t="s">
        <v>124</v>
      </c>
      <c r="L9" s="42" t="s">
        <v>123</v>
      </c>
      <c r="M9" s="42" t="s">
        <v>69</v>
      </c>
      <c r="N9" s="42" t="s">
        <v>70</v>
      </c>
      <c r="O9" s="42" t="s">
        <v>71</v>
      </c>
      <c r="P9" s="42" t="s">
        <v>109</v>
      </c>
    </row>
    <row r="10" spans="1:16" ht="60" customHeight="1" x14ac:dyDescent="0.35">
      <c r="A10" s="30" t="s">
        <v>2</v>
      </c>
      <c r="B10" s="30" t="s">
        <v>94</v>
      </c>
      <c r="C10" s="18" t="s">
        <v>24</v>
      </c>
      <c r="D10" s="36">
        <v>62</v>
      </c>
      <c r="E10" s="19">
        <v>3</v>
      </c>
      <c r="F10" s="32">
        <f>D10/SUM($D$10:$D$36)</f>
        <v>5.904761904761905E-2</v>
      </c>
      <c r="G10" s="32" t="s">
        <v>118</v>
      </c>
      <c r="H10" s="38" t="s">
        <v>111</v>
      </c>
      <c r="I10" s="33">
        <v>106</v>
      </c>
      <c r="J10" s="33">
        <f t="shared" ref="J10:J36" si="0">I10*F10</f>
        <v>6.2590476190476192</v>
      </c>
      <c r="K10" s="19">
        <v>0.57999999999999996</v>
      </c>
      <c r="L10" s="39">
        <v>1.56</v>
      </c>
      <c r="M10" s="40">
        <f>L10*K10*J10</f>
        <v>5.6631862857142856</v>
      </c>
      <c r="N10" s="41">
        <f>EXP(-1.0587+0.8836*LN(M10)+0.284)</f>
        <v>2.1328319103788309</v>
      </c>
      <c r="O10" s="41">
        <f>(N10+M10)*$C$3</f>
        <v>3.7031086431442306</v>
      </c>
      <c r="P10" s="41">
        <f>O10*$C$4</f>
        <v>13.578065024862179</v>
      </c>
    </row>
    <row r="11" spans="1:16" ht="64.5" customHeight="1" x14ac:dyDescent="0.35">
      <c r="A11" s="30" t="s">
        <v>3</v>
      </c>
      <c r="B11" s="30" t="s">
        <v>94</v>
      </c>
      <c r="C11" s="18" t="s">
        <v>25</v>
      </c>
      <c r="D11" s="36">
        <v>61</v>
      </c>
      <c r="E11" s="19">
        <v>3</v>
      </c>
      <c r="F11" s="32">
        <f t="shared" ref="F11:F36" si="1">D11/SUM($D$10:$D$36)</f>
        <v>5.8095238095238096E-2</v>
      </c>
      <c r="G11" s="32" t="s">
        <v>37</v>
      </c>
      <c r="H11" s="38" t="s">
        <v>113</v>
      </c>
      <c r="I11" s="34">
        <v>123</v>
      </c>
      <c r="J11" s="33">
        <f t="shared" si="0"/>
        <v>7.1457142857142859</v>
      </c>
      <c r="K11" s="19">
        <v>0.57999999999999996</v>
      </c>
      <c r="L11" s="39">
        <v>1.56</v>
      </c>
      <c r="M11" s="40">
        <f t="shared" ref="M11:M36" si="2">L11*K11*J11</f>
        <v>6.4654422857142855</v>
      </c>
      <c r="N11" s="41">
        <f>EXP(-1.0587+0.8836*LN(M11)+0.284)</f>
        <v>2.3977100802940061</v>
      </c>
      <c r="O11" s="41">
        <f t="shared" ref="O11:O36" si="3">(N11+M11)*$C$3</f>
        <v>4.2099973738539385</v>
      </c>
      <c r="P11" s="41">
        <f t="shared" ref="P11:P36" si="4">O11*$C$4</f>
        <v>15.436657037464441</v>
      </c>
    </row>
    <row r="12" spans="1:16" ht="66" customHeight="1" x14ac:dyDescent="0.35">
      <c r="A12" s="30" t="s">
        <v>4</v>
      </c>
      <c r="B12" s="35" t="s">
        <v>94</v>
      </c>
      <c r="C12" s="18" t="s">
        <v>26</v>
      </c>
      <c r="D12" s="36">
        <v>45</v>
      </c>
      <c r="E12" s="19">
        <v>3</v>
      </c>
      <c r="F12" s="32">
        <f t="shared" si="1"/>
        <v>4.2857142857142858E-2</v>
      </c>
      <c r="G12" s="32" t="s">
        <v>118</v>
      </c>
      <c r="H12" s="38" t="s">
        <v>111</v>
      </c>
      <c r="I12" s="33">
        <v>106</v>
      </c>
      <c r="J12" s="33">
        <f t="shared" si="0"/>
        <v>4.5428571428571427</v>
      </c>
      <c r="K12" s="19">
        <v>0.73</v>
      </c>
      <c r="L12" s="39">
        <v>1.56</v>
      </c>
      <c r="M12" s="40">
        <f t="shared" si="2"/>
        <v>5.1734057142857139</v>
      </c>
      <c r="N12" s="41">
        <f t="shared" ref="N12:N36" si="5">EXP(-1.0587+0.8836*LN(M12)+0.284)</f>
        <v>1.9689968177422148</v>
      </c>
      <c r="O12" s="41">
        <f t="shared" si="3"/>
        <v>3.392641202713266</v>
      </c>
      <c r="P12" s="41">
        <f t="shared" si="4"/>
        <v>12.439684409948642</v>
      </c>
    </row>
    <row r="13" spans="1:16" ht="72.5" x14ac:dyDescent="0.35">
      <c r="A13" s="30" t="s">
        <v>5</v>
      </c>
      <c r="B13" s="35" t="s">
        <v>73</v>
      </c>
      <c r="C13" s="18" t="s">
        <v>104</v>
      </c>
      <c r="D13" s="36">
        <v>45</v>
      </c>
      <c r="E13" s="19">
        <v>3</v>
      </c>
      <c r="F13" s="32">
        <f t="shared" si="1"/>
        <v>4.2857142857142858E-2</v>
      </c>
      <c r="G13" s="32" t="s">
        <v>38</v>
      </c>
      <c r="H13" s="38" t="s">
        <v>114</v>
      </c>
      <c r="I13" s="34">
        <f>(I26+I31)/2</f>
        <v>218</v>
      </c>
      <c r="J13" s="33">
        <f t="shared" si="0"/>
        <v>9.3428571428571434</v>
      </c>
      <c r="K13" s="19">
        <v>0.56999999999999995</v>
      </c>
      <c r="L13" s="39">
        <v>1.56</v>
      </c>
      <c r="M13" s="40">
        <f t="shared" si="2"/>
        <v>8.3076685714285716</v>
      </c>
      <c r="N13" s="41">
        <f t="shared" si="5"/>
        <v>2.9922911816852626</v>
      </c>
      <c r="O13" s="41">
        <f t="shared" si="3"/>
        <v>5.3674808827290708</v>
      </c>
      <c r="P13" s="41">
        <f t="shared" si="4"/>
        <v>19.680763236673258</v>
      </c>
    </row>
    <row r="14" spans="1:16" ht="14" customHeight="1" x14ac:dyDescent="0.35">
      <c r="A14" s="30" t="s">
        <v>6</v>
      </c>
      <c r="B14" s="35" t="s">
        <v>92</v>
      </c>
      <c r="C14" s="18" t="s">
        <v>67</v>
      </c>
      <c r="D14" s="36">
        <v>45</v>
      </c>
      <c r="E14" s="19">
        <v>3</v>
      </c>
      <c r="F14" s="32">
        <f t="shared" si="1"/>
        <v>4.2857142857142858E-2</v>
      </c>
      <c r="G14" s="32" t="s">
        <v>38</v>
      </c>
      <c r="H14" s="38" t="s">
        <v>115</v>
      </c>
      <c r="I14" s="34">
        <f>(I27+I32)/2</f>
        <v>61.5</v>
      </c>
      <c r="J14" s="33">
        <f t="shared" si="0"/>
        <v>2.6357142857142857</v>
      </c>
      <c r="K14" s="19">
        <v>0.57999999999999996</v>
      </c>
      <c r="L14" s="39">
        <v>1.56</v>
      </c>
      <c r="M14" s="40">
        <f t="shared" si="2"/>
        <v>2.3847942857142854</v>
      </c>
      <c r="N14" s="41">
        <f t="shared" si="5"/>
        <v>0.99327087216662491</v>
      </c>
      <c r="O14" s="41">
        <f t="shared" si="3"/>
        <v>1.6045809499934325</v>
      </c>
      <c r="P14" s="41">
        <f t="shared" si="4"/>
        <v>5.8834634833092521</v>
      </c>
    </row>
    <row r="15" spans="1:16" ht="72.5" x14ac:dyDescent="0.35">
      <c r="A15" s="30" t="s">
        <v>7</v>
      </c>
      <c r="B15" s="35" t="s">
        <v>73</v>
      </c>
      <c r="C15" s="18" t="s">
        <v>27</v>
      </c>
      <c r="D15" s="36">
        <v>45</v>
      </c>
      <c r="E15" s="19">
        <v>3</v>
      </c>
      <c r="F15" s="32">
        <f t="shared" si="1"/>
        <v>4.2857142857142858E-2</v>
      </c>
      <c r="G15" s="32" t="s">
        <v>38</v>
      </c>
      <c r="H15" s="38" t="s">
        <v>114</v>
      </c>
      <c r="I15" s="34">
        <f>(I26+I31)/2</f>
        <v>218</v>
      </c>
      <c r="J15" s="33">
        <f t="shared" si="0"/>
        <v>9.3428571428571434</v>
      </c>
      <c r="K15" s="19">
        <v>0.54</v>
      </c>
      <c r="L15" s="39">
        <v>1.56</v>
      </c>
      <c r="M15" s="40">
        <f t="shared" si="2"/>
        <v>7.8704228571428576</v>
      </c>
      <c r="N15" s="41">
        <f t="shared" si="5"/>
        <v>2.8526990429567518</v>
      </c>
      <c r="O15" s="41">
        <f t="shared" si="3"/>
        <v>5.0934829025473141</v>
      </c>
      <c r="P15" s="41">
        <f t="shared" si="4"/>
        <v>18.676103976006818</v>
      </c>
    </row>
    <row r="16" spans="1:16" ht="72.5" x14ac:dyDescent="0.35">
      <c r="A16" s="30" t="s">
        <v>105</v>
      </c>
      <c r="B16" s="35" t="s">
        <v>95</v>
      </c>
      <c r="C16" s="18" t="s">
        <v>28</v>
      </c>
      <c r="D16" s="36">
        <v>45</v>
      </c>
      <c r="E16" s="19">
        <v>3</v>
      </c>
      <c r="F16" s="32">
        <f t="shared" si="1"/>
        <v>4.2857142857142858E-2</v>
      </c>
      <c r="G16" s="32" t="s">
        <v>38</v>
      </c>
      <c r="H16" s="38" t="s">
        <v>114</v>
      </c>
      <c r="I16" s="34">
        <v>218</v>
      </c>
      <c r="J16" s="33">
        <f t="shared" si="0"/>
        <v>9.3428571428571434</v>
      </c>
      <c r="K16" s="19">
        <v>0.51</v>
      </c>
      <c r="L16" s="39">
        <v>1.56</v>
      </c>
      <c r="M16" s="40">
        <f t="shared" si="2"/>
        <v>7.4331771428571445</v>
      </c>
      <c r="N16" s="41">
        <f t="shared" si="5"/>
        <v>2.7122007881757675</v>
      </c>
      <c r="O16" s="41">
        <f t="shared" si="3"/>
        <v>4.8190545172406329</v>
      </c>
      <c r="P16" s="41">
        <f t="shared" si="4"/>
        <v>17.669866563215653</v>
      </c>
    </row>
    <row r="17" spans="1:16" ht="72.5" x14ac:dyDescent="0.35">
      <c r="A17" s="30" t="s">
        <v>93</v>
      </c>
      <c r="B17" s="35" t="s">
        <v>95</v>
      </c>
      <c r="C17" s="18" t="s">
        <v>74</v>
      </c>
      <c r="D17" s="36">
        <v>45</v>
      </c>
      <c r="E17" s="19">
        <v>3</v>
      </c>
      <c r="F17" s="32">
        <f t="shared" si="1"/>
        <v>4.2857142857142858E-2</v>
      </c>
      <c r="G17" s="32" t="s">
        <v>38</v>
      </c>
      <c r="H17" s="38" t="s">
        <v>115</v>
      </c>
      <c r="I17" s="34">
        <v>218</v>
      </c>
      <c r="J17" s="33">
        <f t="shared" si="0"/>
        <v>9.3428571428571434</v>
      </c>
      <c r="K17" s="19">
        <v>0.51</v>
      </c>
      <c r="L17" s="39">
        <v>1.56</v>
      </c>
      <c r="M17" s="40">
        <f t="shared" si="2"/>
        <v>7.4331771428571445</v>
      </c>
      <c r="N17" s="41">
        <f t="shared" si="5"/>
        <v>2.7122007881757675</v>
      </c>
      <c r="O17" s="41">
        <f t="shared" si="3"/>
        <v>4.8190545172406329</v>
      </c>
      <c r="P17" s="41">
        <f t="shared" si="4"/>
        <v>17.669866563215653</v>
      </c>
    </row>
    <row r="18" spans="1:16" ht="72.5" x14ac:dyDescent="0.35">
      <c r="A18" s="30" t="s">
        <v>8</v>
      </c>
      <c r="B18" s="35" t="s">
        <v>95</v>
      </c>
      <c r="C18" s="18" t="s">
        <v>75</v>
      </c>
      <c r="D18" s="36">
        <v>45</v>
      </c>
      <c r="E18" s="19">
        <v>3</v>
      </c>
      <c r="F18" s="32">
        <f t="shared" si="1"/>
        <v>4.2857142857142858E-2</v>
      </c>
      <c r="G18" s="32" t="s">
        <v>38</v>
      </c>
      <c r="H18" s="38" t="s">
        <v>116</v>
      </c>
      <c r="I18" s="34">
        <v>218</v>
      </c>
      <c r="J18" s="33">
        <f t="shared" si="0"/>
        <v>9.3428571428571434</v>
      </c>
      <c r="K18" s="19">
        <v>0.51</v>
      </c>
      <c r="L18" s="39">
        <v>1.56</v>
      </c>
      <c r="M18" s="40">
        <f t="shared" si="2"/>
        <v>7.4331771428571445</v>
      </c>
      <c r="N18" s="41">
        <f t="shared" si="5"/>
        <v>2.7122007881757675</v>
      </c>
      <c r="O18" s="41">
        <f t="shared" si="3"/>
        <v>4.8190545172406329</v>
      </c>
      <c r="P18" s="41">
        <f t="shared" si="4"/>
        <v>17.669866563215653</v>
      </c>
    </row>
    <row r="19" spans="1:16" ht="72.5" x14ac:dyDescent="0.35">
      <c r="A19" s="30" t="s">
        <v>76</v>
      </c>
      <c r="B19" s="35" t="s">
        <v>73</v>
      </c>
      <c r="C19" s="18" t="s">
        <v>77</v>
      </c>
      <c r="D19" s="36">
        <v>45</v>
      </c>
      <c r="E19" s="19">
        <v>3</v>
      </c>
      <c r="F19" s="32">
        <f t="shared" si="1"/>
        <v>4.2857142857142858E-2</v>
      </c>
      <c r="G19" s="32" t="s">
        <v>38</v>
      </c>
      <c r="H19" s="38" t="s">
        <v>122</v>
      </c>
      <c r="I19" s="34">
        <f>(I26+I31)/2</f>
        <v>218</v>
      </c>
      <c r="J19" s="33">
        <f t="shared" si="0"/>
        <v>9.3428571428571434</v>
      </c>
      <c r="K19" s="19">
        <v>0.62</v>
      </c>
      <c r="L19" s="39">
        <v>1.56</v>
      </c>
      <c r="M19" s="40">
        <f t="shared" si="2"/>
        <v>9.0364114285714301</v>
      </c>
      <c r="N19" s="41">
        <f t="shared" si="5"/>
        <v>3.2230728889461289</v>
      </c>
      <c r="O19" s="41">
        <f t="shared" si="3"/>
        <v>5.8232550508208405</v>
      </c>
      <c r="P19" s="41">
        <f t="shared" si="4"/>
        <v>21.351935186343081</v>
      </c>
    </row>
    <row r="20" spans="1:16" ht="72.5" x14ac:dyDescent="0.35">
      <c r="A20" s="30" t="s">
        <v>9</v>
      </c>
      <c r="B20" s="35" t="s">
        <v>96</v>
      </c>
      <c r="C20" s="18" t="s">
        <v>29</v>
      </c>
      <c r="D20" s="36">
        <v>45</v>
      </c>
      <c r="E20" s="19">
        <v>3</v>
      </c>
      <c r="F20" s="32">
        <f t="shared" si="1"/>
        <v>4.2857142857142858E-2</v>
      </c>
      <c r="G20" s="32" t="s">
        <v>38</v>
      </c>
      <c r="H20" s="38" t="s">
        <v>116</v>
      </c>
      <c r="I20" s="34">
        <v>218</v>
      </c>
      <c r="J20" s="33">
        <f t="shared" si="0"/>
        <v>9.3428571428571434</v>
      </c>
      <c r="K20" s="19">
        <v>0.43</v>
      </c>
      <c r="L20" s="39">
        <v>1.56</v>
      </c>
      <c r="M20" s="40">
        <f t="shared" si="2"/>
        <v>6.267188571428572</v>
      </c>
      <c r="N20" s="41">
        <f t="shared" si="5"/>
        <v>2.3326283929353084</v>
      </c>
      <c r="O20" s="41">
        <f t="shared" si="3"/>
        <v>4.0849130580728428</v>
      </c>
      <c r="P20" s="41">
        <f t="shared" si="4"/>
        <v>14.97801454626709</v>
      </c>
    </row>
    <row r="21" spans="1:16" ht="58" x14ac:dyDescent="0.35">
      <c r="A21" s="30" t="s">
        <v>78</v>
      </c>
      <c r="B21" s="35" t="s">
        <v>97</v>
      </c>
      <c r="C21" s="18" t="s">
        <v>79</v>
      </c>
      <c r="D21" s="36">
        <v>45</v>
      </c>
      <c r="E21" s="19">
        <v>3</v>
      </c>
      <c r="F21" s="32">
        <f t="shared" si="1"/>
        <v>4.2857142857142858E-2</v>
      </c>
      <c r="G21" s="32" t="s">
        <v>37</v>
      </c>
      <c r="H21" s="38" t="s">
        <v>113</v>
      </c>
      <c r="I21" s="34">
        <v>123</v>
      </c>
      <c r="J21" s="33">
        <f t="shared" si="0"/>
        <v>5.2714285714285714</v>
      </c>
      <c r="K21" s="19">
        <v>0.54</v>
      </c>
      <c r="L21" s="39">
        <v>1.56</v>
      </c>
      <c r="M21" s="40">
        <f t="shared" si="2"/>
        <v>4.4406514285714289</v>
      </c>
      <c r="N21" s="41">
        <f t="shared" si="5"/>
        <v>1.7204258332793814</v>
      </c>
      <c r="O21" s="41">
        <f t="shared" si="3"/>
        <v>2.9265116993791347</v>
      </c>
      <c r="P21" s="41">
        <f t="shared" si="4"/>
        <v>10.730542897723494</v>
      </c>
    </row>
    <row r="22" spans="1:16" ht="58" x14ac:dyDescent="0.35">
      <c r="A22" s="30" t="s">
        <v>10</v>
      </c>
      <c r="B22" s="35" t="s">
        <v>98</v>
      </c>
      <c r="C22" s="18" t="s">
        <v>30</v>
      </c>
      <c r="D22" s="36">
        <v>45</v>
      </c>
      <c r="E22" s="19">
        <v>3</v>
      </c>
      <c r="F22" s="32">
        <f t="shared" si="1"/>
        <v>4.2857142857142858E-2</v>
      </c>
      <c r="G22" s="32" t="s">
        <v>66</v>
      </c>
      <c r="H22" s="38" t="s">
        <v>111</v>
      </c>
      <c r="I22" s="34">
        <v>106</v>
      </c>
      <c r="J22" s="33">
        <f t="shared" si="0"/>
        <v>4.5428571428571427</v>
      </c>
      <c r="K22" s="19">
        <v>0.52</v>
      </c>
      <c r="L22" s="39">
        <v>1.56</v>
      </c>
      <c r="M22" s="40">
        <f t="shared" si="2"/>
        <v>3.6851657142857142</v>
      </c>
      <c r="N22" s="41">
        <f t="shared" si="5"/>
        <v>1.4590611355331236</v>
      </c>
      <c r="O22" s="41">
        <f t="shared" si="3"/>
        <v>2.4435077536639476</v>
      </c>
      <c r="P22" s="41">
        <f t="shared" si="4"/>
        <v>8.9595284301011411</v>
      </c>
    </row>
    <row r="23" spans="1:16" ht="72.5" x14ac:dyDescent="0.35">
      <c r="A23" s="30" t="s">
        <v>11</v>
      </c>
      <c r="B23" s="35" t="s">
        <v>99</v>
      </c>
      <c r="C23" s="18" t="s">
        <v>31</v>
      </c>
      <c r="D23" s="36">
        <v>45</v>
      </c>
      <c r="E23" s="19">
        <v>3</v>
      </c>
      <c r="F23" s="32">
        <f t="shared" si="1"/>
        <v>4.2857142857142858E-2</v>
      </c>
      <c r="G23" s="32" t="s">
        <v>38</v>
      </c>
      <c r="H23" s="38" t="s">
        <v>116</v>
      </c>
      <c r="I23" s="34">
        <v>218</v>
      </c>
      <c r="J23" s="33">
        <f t="shared" si="0"/>
        <v>9.3428571428571434</v>
      </c>
      <c r="K23" s="19">
        <v>0.52</v>
      </c>
      <c r="L23" s="39">
        <v>1.56</v>
      </c>
      <c r="M23" s="40">
        <f t="shared" si="2"/>
        <v>7.5789257142857149</v>
      </c>
      <c r="N23" s="41">
        <f t="shared" si="5"/>
        <v>2.7591377594916344</v>
      </c>
      <c r="O23" s="41">
        <f t="shared" si="3"/>
        <v>4.9105801500442405</v>
      </c>
      <c r="P23" s="41">
        <f t="shared" si="4"/>
        <v>18.005460550162216</v>
      </c>
    </row>
    <row r="24" spans="1:16" ht="72.5" x14ac:dyDescent="0.35">
      <c r="A24" s="30" t="s">
        <v>12</v>
      </c>
      <c r="B24" s="35" t="s">
        <v>99</v>
      </c>
      <c r="C24" s="18" t="s">
        <v>80</v>
      </c>
      <c r="D24" s="36">
        <v>45</v>
      </c>
      <c r="E24" s="19">
        <v>3</v>
      </c>
      <c r="F24" s="32">
        <f t="shared" si="1"/>
        <v>4.2857142857142858E-2</v>
      </c>
      <c r="G24" s="32" t="s">
        <v>38</v>
      </c>
      <c r="H24" s="38" t="s">
        <v>116</v>
      </c>
      <c r="I24" s="34">
        <v>218</v>
      </c>
      <c r="J24" s="33">
        <f t="shared" si="0"/>
        <v>9.3428571428571434</v>
      </c>
      <c r="K24" s="19">
        <v>0.52</v>
      </c>
      <c r="L24" s="39">
        <v>1.56</v>
      </c>
      <c r="M24" s="40">
        <f t="shared" si="2"/>
        <v>7.5789257142857149</v>
      </c>
      <c r="N24" s="41">
        <f t="shared" si="5"/>
        <v>2.7591377594916344</v>
      </c>
      <c r="O24" s="41">
        <f t="shared" si="3"/>
        <v>4.9105801500442405</v>
      </c>
      <c r="P24" s="41">
        <f t="shared" si="4"/>
        <v>18.005460550162216</v>
      </c>
    </row>
    <row r="25" spans="1:16" ht="72.5" x14ac:dyDescent="0.35">
      <c r="A25" s="30" t="s">
        <v>81</v>
      </c>
      <c r="B25" s="35" t="s">
        <v>73</v>
      </c>
      <c r="C25" s="18" t="s">
        <v>82</v>
      </c>
      <c r="D25" s="36">
        <v>45</v>
      </c>
      <c r="E25" s="19">
        <v>3</v>
      </c>
      <c r="F25" s="32">
        <f t="shared" si="1"/>
        <v>4.2857142857142858E-2</v>
      </c>
      <c r="G25" s="32" t="s">
        <v>38</v>
      </c>
      <c r="H25" s="38" t="s">
        <v>122</v>
      </c>
      <c r="I25" s="34">
        <f>(I26+I31)/2</f>
        <v>218</v>
      </c>
      <c r="J25" s="33">
        <f t="shared" si="0"/>
        <v>9.3428571428571434</v>
      </c>
      <c r="K25" s="19">
        <v>0.54</v>
      </c>
      <c r="L25" s="39">
        <v>1.56</v>
      </c>
      <c r="M25" s="40">
        <f t="shared" si="2"/>
        <v>7.8704228571428576</v>
      </c>
      <c r="N25" s="41">
        <f t="shared" si="5"/>
        <v>2.8526990429567518</v>
      </c>
      <c r="O25" s="41">
        <f t="shared" si="3"/>
        <v>5.0934829025473141</v>
      </c>
      <c r="P25" s="41">
        <f t="shared" si="4"/>
        <v>18.676103976006818</v>
      </c>
    </row>
    <row r="26" spans="1:16" ht="72.5" x14ac:dyDescent="0.35">
      <c r="A26" s="30" t="s">
        <v>13</v>
      </c>
      <c r="B26" s="35" t="s">
        <v>73</v>
      </c>
      <c r="C26" s="18" t="s">
        <v>83</v>
      </c>
      <c r="D26" s="36">
        <v>45</v>
      </c>
      <c r="E26" s="19">
        <v>3</v>
      </c>
      <c r="F26" s="32">
        <f t="shared" si="1"/>
        <v>4.2857142857142858E-2</v>
      </c>
      <c r="G26" s="32" t="s">
        <v>38</v>
      </c>
      <c r="H26" s="38" t="s">
        <v>116</v>
      </c>
      <c r="I26" s="34">
        <v>218</v>
      </c>
      <c r="J26" s="33">
        <f t="shared" si="0"/>
        <v>9.3428571428571434</v>
      </c>
      <c r="K26" s="19">
        <v>0.5</v>
      </c>
      <c r="L26" s="39">
        <v>1.56</v>
      </c>
      <c r="M26" s="40">
        <f t="shared" si="2"/>
        <v>7.2874285714285723</v>
      </c>
      <c r="N26" s="41">
        <f t="shared" si="5"/>
        <v>2.6651565605000584</v>
      </c>
      <c r="O26" s="41">
        <f t="shared" si="3"/>
        <v>4.7274779376660998</v>
      </c>
      <c r="P26" s="41">
        <f t="shared" si="4"/>
        <v>17.334085771442364</v>
      </c>
    </row>
    <row r="27" spans="1:16" ht="58" x14ac:dyDescent="0.35">
      <c r="A27" s="30" t="s">
        <v>14</v>
      </c>
      <c r="B27" s="35" t="s">
        <v>94</v>
      </c>
      <c r="C27" s="18" t="s">
        <v>32</v>
      </c>
      <c r="D27" s="36">
        <v>45</v>
      </c>
      <c r="E27" s="19">
        <v>3</v>
      </c>
      <c r="F27" s="32">
        <f t="shared" si="1"/>
        <v>4.2857142857142858E-2</v>
      </c>
      <c r="G27" s="32" t="s">
        <v>37</v>
      </c>
      <c r="H27" s="38" t="s">
        <v>113</v>
      </c>
      <c r="I27" s="34">
        <v>123</v>
      </c>
      <c r="J27" s="33">
        <f t="shared" si="0"/>
        <v>5.2714285714285714</v>
      </c>
      <c r="K27" s="19">
        <v>0.47</v>
      </c>
      <c r="L27" s="39">
        <v>1.56</v>
      </c>
      <c r="M27" s="40">
        <f t="shared" si="2"/>
        <v>3.8650114285714281</v>
      </c>
      <c r="N27" s="41">
        <f t="shared" si="5"/>
        <v>1.5218032113630511</v>
      </c>
      <c r="O27" s="41">
        <f t="shared" si="3"/>
        <v>2.5587369539688773</v>
      </c>
      <c r="P27" s="41">
        <f t="shared" si="4"/>
        <v>9.3820354978858838</v>
      </c>
    </row>
    <row r="28" spans="1:16" ht="62.5" customHeight="1" x14ac:dyDescent="0.35">
      <c r="A28" s="30" t="s">
        <v>15</v>
      </c>
      <c r="B28" s="35" t="s">
        <v>73</v>
      </c>
      <c r="C28" s="18" t="s">
        <v>84</v>
      </c>
      <c r="D28" s="36">
        <v>45</v>
      </c>
      <c r="E28" s="19">
        <v>3</v>
      </c>
      <c r="F28" s="32">
        <f t="shared" si="1"/>
        <v>4.2857142857142858E-2</v>
      </c>
      <c r="G28" s="32" t="s">
        <v>121</v>
      </c>
      <c r="H28" s="38" t="s">
        <v>120</v>
      </c>
      <c r="I28" s="34">
        <v>11</v>
      </c>
      <c r="J28" s="33">
        <f t="shared" si="0"/>
        <v>0.47142857142857142</v>
      </c>
      <c r="K28" s="19">
        <v>0.54</v>
      </c>
      <c r="L28" s="39">
        <v>1.56</v>
      </c>
      <c r="M28" s="40">
        <f t="shared" si="2"/>
        <v>0.39713142857142858</v>
      </c>
      <c r="N28" s="41">
        <f t="shared" si="5"/>
        <v>0.20378413733531342</v>
      </c>
      <c r="O28" s="41">
        <f t="shared" si="3"/>
        <v>0.28543489380570242</v>
      </c>
      <c r="P28" s="41">
        <f t="shared" si="4"/>
        <v>1.0465946106209087</v>
      </c>
    </row>
    <row r="29" spans="1:16" ht="72.5" x14ac:dyDescent="0.35">
      <c r="A29" s="30" t="s">
        <v>16</v>
      </c>
      <c r="B29" s="35" t="s">
        <v>73</v>
      </c>
      <c r="C29" s="18" t="s">
        <v>85</v>
      </c>
      <c r="D29" s="36">
        <v>45</v>
      </c>
      <c r="E29" s="19">
        <v>3</v>
      </c>
      <c r="F29" s="32">
        <f t="shared" si="1"/>
        <v>4.2857142857142858E-2</v>
      </c>
      <c r="G29" s="32" t="s">
        <v>121</v>
      </c>
      <c r="H29" s="38" t="s">
        <v>120</v>
      </c>
      <c r="I29" s="34">
        <v>11</v>
      </c>
      <c r="J29" s="33">
        <f t="shared" si="0"/>
        <v>0.47142857142857142</v>
      </c>
      <c r="K29" s="19">
        <v>0.54</v>
      </c>
      <c r="L29" s="39">
        <v>1.56</v>
      </c>
      <c r="M29" s="40">
        <f t="shared" si="2"/>
        <v>0.39713142857142858</v>
      </c>
      <c r="N29" s="41">
        <f t="shared" si="5"/>
        <v>0.20378413733531342</v>
      </c>
      <c r="O29" s="41">
        <f t="shared" si="3"/>
        <v>0.28543489380570242</v>
      </c>
      <c r="P29" s="41">
        <f t="shared" si="4"/>
        <v>1.0465946106209087</v>
      </c>
    </row>
    <row r="30" spans="1:16" ht="48" customHeight="1" x14ac:dyDescent="0.35">
      <c r="A30" s="30" t="s">
        <v>17</v>
      </c>
      <c r="B30" s="35" t="s">
        <v>100</v>
      </c>
      <c r="C30" s="18" t="s">
        <v>86</v>
      </c>
      <c r="D30" s="36">
        <v>45</v>
      </c>
      <c r="E30" s="19">
        <v>3</v>
      </c>
      <c r="F30" s="32">
        <f t="shared" si="1"/>
        <v>4.2857142857142858E-2</v>
      </c>
      <c r="G30" s="32" t="s">
        <v>38</v>
      </c>
      <c r="H30" s="38" t="s">
        <v>116</v>
      </c>
      <c r="I30" s="34">
        <f>I24</f>
        <v>218</v>
      </c>
      <c r="J30" s="33">
        <f t="shared" si="0"/>
        <v>9.3428571428571434</v>
      </c>
      <c r="K30" s="19">
        <v>0.37</v>
      </c>
      <c r="L30" s="39">
        <v>1.56</v>
      </c>
      <c r="M30" s="40">
        <f t="shared" si="2"/>
        <v>5.392697142857144</v>
      </c>
      <c r="N30" s="41">
        <f t="shared" si="5"/>
        <v>2.042564942443938</v>
      </c>
      <c r="O30" s="41">
        <f t="shared" si="3"/>
        <v>3.5317494905180138</v>
      </c>
      <c r="P30" s="41">
        <f t="shared" si="4"/>
        <v>12.949748131899383</v>
      </c>
    </row>
    <row r="31" spans="1:16" ht="72.5" x14ac:dyDescent="0.35">
      <c r="A31" s="30" t="s">
        <v>87</v>
      </c>
      <c r="B31" s="30" t="s">
        <v>73</v>
      </c>
      <c r="C31" s="18" t="s">
        <v>88</v>
      </c>
      <c r="D31" s="36">
        <v>10</v>
      </c>
      <c r="E31" s="19">
        <v>3</v>
      </c>
      <c r="F31" s="32">
        <f>D31/SUM($D$10:$D$36)</f>
        <v>9.5238095238095247E-3</v>
      </c>
      <c r="G31" s="32" t="s">
        <v>38</v>
      </c>
      <c r="H31" s="38" t="s">
        <v>122</v>
      </c>
      <c r="I31" s="34">
        <v>218</v>
      </c>
      <c r="J31" s="33">
        <f t="shared" si="0"/>
        <v>2.0761904761904764</v>
      </c>
      <c r="K31" s="19">
        <v>0.54</v>
      </c>
      <c r="L31" s="39">
        <v>1.56</v>
      </c>
      <c r="M31" s="40">
        <f t="shared" si="2"/>
        <v>1.7489828571428574</v>
      </c>
      <c r="N31" s="41">
        <f t="shared" si="5"/>
        <v>0.75522677616908274</v>
      </c>
      <c r="O31" s="41">
        <f t="shared" si="3"/>
        <v>1.1894995758231715</v>
      </c>
      <c r="P31" s="41">
        <f t="shared" si="4"/>
        <v>4.3614984446849618</v>
      </c>
    </row>
    <row r="32" spans="1:16" x14ac:dyDescent="0.35">
      <c r="A32" s="30" t="s">
        <v>18</v>
      </c>
      <c r="B32" s="30" t="s">
        <v>101</v>
      </c>
      <c r="C32" s="18" t="s">
        <v>89</v>
      </c>
      <c r="D32" s="36">
        <v>10</v>
      </c>
      <c r="E32" s="19">
        <v>3</v>
      </c>
      <c r="F32" s="32">
        <f t="shared" si="1"/>
        <v>9.5238095238095247E-3</v>
      </c>
      <c r="G32" s="32" t="s">
        <v>38</v>
      </c>
      <c r="H32" s="32" t="s">
        <v>119</v>
      </c>
      <c r="I32" s="34">
        <v>0</v>
      </c>
      <c r="J32" s="33">
        <f t="shared" si="0"/>
        <v>0</v>
      </c>
      <c r="K32" s="19">
        <v>0.74</v>
      </c>
      <c r="L32" s="39">
        <v>1.56</v>
      </c>
      <c r="M32" s="40">
        <f t="shared" si="2"/>
        <v>0</v>
      </c>
      <c r="N32" s="41">
        <f>IFERROR(EXP(-1.0587+0.8836*LN(M32)+0.284),0)</f>
        <v>0</v>
      </c>
      <c r="O32" s="41">
        <f t="shared" si="3"/>
        <v>0</v>
      </c>
      <c r="P32" s="41">
        <f t="shared" si="4"/>
        <v>0</v>
      </c>
    </row>
    <row r="33" spans="1:17" x14ac:dyDescent="0.35">
      <c r="A33" s="30" t="s">
        <v>19</v>
      </c>
      <c r="B33" s="30" t="s">
        <v>101</v>
      </c>
      <c r="C33" s="18" t="s">
        <v>90</v>
      </c>
      <c r="D33" s="36">
        <v>10</v>
      </c>
      <c r="E33" s="19">
        <v>3</v>
      </c>
      <c r="F33" s="32">
        <f t="shared" si="1"/>
        <v>9.5238095238095247E-3</v>
      </c>
      <c r="G33" s="32" t="s">
        <v>38</v>
      </c>
      <c r="H33" s="32" t="s">
        <v>119</v>
      </c>
      <c r="I33" s="34">
        <v>0</v>
      </c>
      <c r="J33" s="33">
        <f t="shared" si="0"/>
        <v>0</v>
      </c>
      <c r="K33" s="19">
        <v>0.74</v>
      </c>
      <c r="L33" s="39">
        <v>1.56</v>
      </c>
      <c r="M33" s="40">
        <f t="shared" si="2"/>
        <v>0</v>
      </c>
      <c r="N33" s="41">
        <f>IFERROR(EXP(-1.0587+0.8836*LN(M33)+0.284),0)</f>
        <v>0</v>
      </c>
      <c r="O33" s="41">
        <f t="shared" si="3"/>
        <v>0</v>
      </c>
      <c r="P33" s="41">
        <f t="shared" si="4"/>
        <v>0</v>
      </c>
    </row>
    <row r="34" spans="1:17" x14ac:dyDescent="0.35">
      <c r="A34" s="30" t="s">
        <v>20</v>
      </c>
      <c r="B34" s="31" t="s">
        <v>73</v>
      </c>
      <c r="C34" s="18" t="s">
        <v>33</v>
      </c>
      <c r="D34" s="36">
        <v>10</v>
      </c>
      <c r="E34" s="19">
        <v>3</v>
      </c>
      <c r="F34" s="32">
        <f t="shared" si="1"/>
        <v>9.5238095238095247E-3</v>
      </c>
      <c r="G34" s="32" t="s">
        <v>38</v>
      </c>
      <c r="H34" s="32" t="s">
        <v>119</v>
      </c>
      <c r="I34" s="34">
        <v>0</v>
      </c>
      <c r="J34" s="33">
        <f t="shared" si="0"/>
        <v>0</v>
      </c>
      <c r="K34" s="19">
        <v>0.54</v>
      </c>
      <c r="L34" s="39">
        <v>1.56</v>
      </c>
      <c r="M34" s="40">
        <f t="shared" si="2"/>
        <v>0</v>
      </c>
      <c r="N34" s="41">
        <f>IFERROR(EXP(-1.0587+0.8836*LN(M34)+0.284),0)</f>
        <v>0</v>
      </c>
      <c r="O34" s="41">
        <f t="shared" si="3"/>
        <v>0</v>
      </c>
      <c r="P34" s="41">
        <f t="shared" si="4"/>
        <v>0</v>
      </c>
    </row>
    <row r="35" spans="1:17" ht="58" x14ac:dyDescent="0.35">
      <c r="A35" s="30" t="s">
        <v>21</v>
      </c>
      <c r="B35" s="30" t="s">
        <v>100</v>
      </c>
      <c r="C35" s="18" t="s">
        <v>34</v>
      </c>
      <c r="D35" s="36">
        <v>16</v>
      </c>
      <c r="E35" s="19">
        <v>3</v>
      </c>
      <c r="F35" s="32">
        <f t="shared" si="1"/>
        <v>1.5238095238095238E-2</v>
      </c>
      <c r="G35" s="32"/>
      <c r="H35" s="38" t="s">
        <v>117</v>
      </c>
      <c r="I35" s="34">
        <v>230</v>
      </c>
      <c r="J35" s="33">
        <f t="shared" si="0"/>
        <v>3.5047619047619047</v>
      </c>
      <c r="K35" s="19">
        <v>0.35</v>
      </c>
      <c r="L35" s="39">
        <v>1.56</v>
      </c>
      <c r="M35" s="40">
        <f t="shared" si="2"/>
        <v>1.9135999999999997</v>
      </c>
      <c r="N35" s="41">
        <f t="shared" si="5"/>
        <v>0.81770330273022318</v>
      </c>
      <c r="O35" s="41">
        <f t="shared" si="3"/>
        <v>1.2973690687968558</v>
      </c>
      <c r="P35" s="41">
        <f t="shared" si="4"/>
        <v>4.7570199189218041</v>
      </c>
    </row>
    <row r="36" spans="1:17" ht="58" x14ac:dyDescent="0.35">
      <c r="A36" s="30" t="s">
        <v>22</v>
      </c>
      <c r="B36" s="30" t="s">
        <v>100</v>
      </c>
      <c r="C36" s="18" t="s">
        <v>35</v>
      </c>
      <c r="D36" s="36">
        <v>16</v>
      </c>
      <c r="E36" s="19">
        <v>3</v>
      </c>
      <c r="F36" s="32">
        <f t="shared" si="1"/>
        <v>1.5238095238095238E-2</v>
      </c>
      <c r="G36" s="32"/>
      <c r="H36" s="38" t="s">
        <v>117</v>
      </c>
      <c r="I36" s="34">
        <v>230</v>
      </c>
      <c r="J36" s="33">
        <f t="shared" si="0"/>
        <v>3.5047619047619047</v>
      </c>
      <c r="K36" s="19">
        <v>0.35</v>
      </c>
      <c r="L36" s="39">
        <v>1.56</v>
      </c>
      <c r="M36" s="40">
        <f t="shared" si="2"/>
        <v>1.9135999999999997</v>
      </c>
      <c r="N36" s="41">
        <f t="shared" si="5"/>
        <v>0.81770330273022318</v>
      </c>
      <c r="O36" s="41">
        <f t="shared" si="3"/>
        <v>1.2973690687968558</v>
      </c>
      <c r="P36" s="41">
        <f t="shared" si="4"/>
        <v>4.7570199189218041</v>
      </c>
    </row>
    <row r="37" spans="1:17" x14ac:dyDescent="0.35">
      <c r="P37" s="20"/>
      <c r="Q37" s="37"/>
    </row>
    <row r="38" spans="1:17" ht="15.5" x14ac:dyDescent="0.35">
      <c r="N38" s="44" t="s">
        <v>128</v>
      </c>
      <c r="P38" s="45">
        <f>SUM(P10:P36)</f>
        <v>305.04597989967561</v>
      </c>
      <c r="Q38" s="37" t="s">
        <v>129</v>
      </c>
    </row>
    <row r="39" spans="1:17" x14ac:dyDescent="0.35">
      <c r="N39" s="37" t="s">
        <v>131</v>
      </c>
      <c r="P39" s="45">
        <f>10*C4</f>
        <v>36.666666666666664</v>
      </c>
      <c r="Q39" s="37" t="s">
        <v>129</v>
      </c>
    </row>
    <row r="40" spans="1:17" x14ac:dyDescent="0.35">
      <c r="N40" s="37" t="s">
        <v>133</v>
      </c>
      <c r="P40" s="45">
        <f>P39+P38</f>
        <v>341.7126465663423</v>
      </c>
      <c r="Q40" s="37" t="str">
        <f>Q39</f>
        <v>téqCO2</v>
      </c>
    </row>
    <row r="41" spans="1:17" x14ac:dyDescent="0.35">
      <c r="N41" s="37"/>
      <c r="P41" s="45"/>
      <c r="Q41" s="37"/>
    </row>
    <row r="42" spans="1:17" s="52" customFormat="1" ht="29" customHeight="1" x14ac:dyDescent="0.55000000000000004">
      <c r="A42" s="65" t="s">
        <v>134</v>
      </c>
      <c r="B42" s="65"/>
      <c r="N42" s="55"/>
      <c r="P42" s="54"/>
      <c r="Q42" s="53"/>
    </row>
    <row r="44" spans="1:17" ht="18.5" customHeight="1" x14ac:dyDescent="0.35">
      <c r="A44" s="37" t="s">
        <v>135</v>
      </c>
      <c r="B44" t="s">
        <v>136</v>
      </c>
    </row>
    <row r="46" spans="1:17" x14ac:dyDescent="0.35">
      <c r="A46" t="s">
        <v>137</v>
      </c>
    </row>
    <row r="48" spans="1:17" x14ac:dyDescent="0.35">
      <c r="B48" t="s">
        <v>148</v>
      </c>
      <c r="C48">
        <v>1</v>
      </c>
      <c r="D48" t="s">
        <v>138</v>
      </c>
    </row>
    <row r="49" spans="1:17" x14ac:dyDescent="0.35">
      <c r="B49" t="s">
        <v>147</v>
      </c>
      <c r="C49">
        <f>C48*30</f>
        <v>30</v>
      </c>
      <c r="D49" t="s">
        <v>139</v>
      </c>
    </row>
    <row r="50" spans="1:17" x14ac:dyDescent="0.35">
      <c r="B50" t="s">
        <v>140</v>
      </c>
      <c r="C50">
        <v>0.53</v>
      </c>
      <c r="D50" t="s">
        <v>141</v>
      </c>
    </row>
    <row r="51" spans="1:17" x14ac:dyDescent="0.35">
      <c r="B51" t="s">
        <v>143</v>
      </c>
      <c r="C51">
        <f>C50*C49</f>
        <v>15.9</v>
      </c>
      <c r="D51" t="s">
        <v>142</v>
      </c>
    </row>
    <row r="52" spans="1:17" x14ac:dyDescent="0.35">
      <c r="B52" t="s">
        <v>144</v>
      </c>
      <c r="C52" s="20">
        <f>EXP(-1.0587+0.8836*LN(C51)+0.284)</f>
        <v>5.3101472465276984</v>
      </c>
      <c r="D52" t="s">
        <v>142</v>
      </c>
    </row>
    <row r="53" spans="1:17" x14ac:dyDescent="0.35">
      <c r="B53" t="s">
        <v>145</v>
      </c>
      <c r="C53" s="20">
        <f>C52+C51</f>
        <v>21.210147246527697</v>
      </c>
      <c r="D53" t="s">
        <v>142</v>
      </c>
    </row>
    <row r="54" spans="1:17" x14ac:dyDescent="0.35">
      <c r="B54" t="s">
        <v>146</v>
      </c>
      <c r="C54" s="20">
        <f>C53*C3</f>
        <v>10.074819942100655</v>
      </c>
      <c r="D54" t="s">
        <v>71</v>
      </c>
    </row>
    <row r="55" spans="1:17" x14ac:dyDescent="0.35">
      <c r="B55" s="43" t="s">
        <v>146</v>
      </c>
      <c r="C55" s="46">
        <f>C54*C4</f>
        <v>36.941006454369067</v>
      </c>
      <c r="D55" s="47" t="s">
        <v>129</v>
      </c>
    </row>
    <row r="58" spans="1:17" s="52" customFormat="1" ht="29" customHeight="1" x14ac:dyDescent="0.55000000000000004">
      <c r="A58" s="65" t="s">
        <v>151</v>
      </c>
      <c r="B58" s="65"/>
      <c r="N58" s="55"/>
      <c r="P58" s="54"/>
      <c r="Q58" s="53"/>
    </row>
    <row r="60" spans="1:17" ht="23.5" customHeight="1" x14ac:dyDescent="0.35">
      <c r="A60" s="66" t="s">
        <v>149</v>
      </c>
      <c r="B60" s="66"/>
      <c r="C60" s="66"/>
      <c r="D60" s="66"/>
      <c r="E60" s="66"/>
      <c r="F60" s="66"/>
      <c r="G60" s="66"/>
      <c r="H60" s="66"/>
    </row>
    <row r="62" spans="1:17" ht="18.5" x14ac:dyDescent="0.45">
      <c r="B62" s="56" t="s">
        <v>150</v>
      </c>
      <c r="C62" s="45">
        <f>P40-C55</f>
        <v>304.77164011197323</v>
      </c>
      <c r="D62" s="37" t="s">
        <v>129</v>
      </c>
    </row>
    <row r="63" spans="1:17" ht="18.5" x14ac:dyDescent="0.45">
      <c r="B63" s="60" t="s">
        <v>155</v>
      </c>
      <c r="C63" s="46">
        <f>C62*(1-C67)*(1-C68)</f>
        <v>246.86502849069834</v>
      </c>
      <c r="D63" s="47" t="s">
        <v>132</v>
      </c>
    </row>
    <row r="65" spans="1:4" ht="18.5" x14ac:dyDescent="0.45">
      <c r="A65" s="56"/>
      <c r="B65" s="56" t="s">
        <v>152</v>
      </c>
    </row>
    <row r="67" spans="1:4" x14ac:dyDescent="0.35">
      <c r="B67" t="s">
        <v>153</v>
      </c>
      <c r="C67" s="58">
        <v>0.1</v>
      </c>
      <c r="D67" s="59"/>
    </row>
    <row r="68" spans="1:4" x14ac:dyDescent="0.35">
      <c r="B68" t="s">
        <v>154</v>
      </c>
      <c r="C68" s="58">
        <v>0.1</v>
      </c>
    </row>
    <row r="69" spans="1:4" x14ac:dyDescent="0.35">
      <c r="C69" s="57"/>
    </row>
    <row r="70" spans="1:4" x14ac:dyDescent="0.35">
      <c r="C70" s="57"/>
    </row>
    <row r="71" spans="1:4" x14ac:dyDescent="0.35">
      <c r="C71" s="57"/>
    </row>
  </sheetData>
  <autoFilter ref="A9:P36" xr:uid="{09C1818F-6B95-43E5-8E44-F1F9FCB02051}"/>
  <mergeCells count="5">
    <mergeCell ref="B2:D2"/>
    <mergeCell ref="A7:P7"/>
    <mergeCell ref="A42:B42"/>
    <mergeCell ref="A58:B58"/>
    <mergeCell ref="A60:H60"/>
  </mergeCells>
  <phoneticPr fontId="1" type="noConversion"/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F00F-3C46-47B9-B71E-E7DE899872FF}">
  <dimension ref="A1:M92"/>
  <sheetViews>
    <sheetView workbookViewId="0">
      <selection activeCell="B29" sqref="B29"/>
    </sheetView>
  </sheetViews>
  <sheetFormatPr baseColWidth="10" defaultRowHeight="14.5" x14ac:dyDescent="0.35"/>
  <sheetData>
    <row r="1" spans="1:13" s="21" customFormat="1" ht="51" customHeight="1" x14ac:dyDescent="0.35">
      <c r="A1" s="16" t="s">
        <v>65</v>
      </c>
      <c r="B1" s="17" t="s">
        <v>64</v>
      </c>
      <c r="C1" s="16" t="s">
        <v>63</v>
      </c>
      <c r="D1" s="16" t="s">
        <v>62</v>
      </c>
      <c r="E1" s="16" t="s">
        <v>61</v>
      </c>
      <c r="F1" s="15" t="s">
        <v>60</v>
      </c>
      <c r="G1" s="15" t="s">
        <v>59</v>
      </c>
      <c r="H1" s="15" t="s">
        <v>58</v>
      </c>
      <c r="I1" s="14" t="s">
        <v>57</v>
      </c>
      <c r="J1" s="14" t="s">
        <v>56</v>
      </c>
      <c r="K1" s="13" t="s">
        <v>55</v>
      </c>
      <c r="L1" s="12" t="s">
        <v>54</v>
      </c>
      <c r="M1" s="11" t="s">
        <v>53</v>
      </c>
    </row>
    <row r="2" spans="1:13" x14ac:dyDescent="0.35">
      <c r="A2" s="8" t="s">
        <v>48</v>
      </c>
      <c r="B2" s="9">
        <v>1.2</v>
      </c>
      <c r="C2" s="8">
        <v>4</v>
      </c>
      <c r="D2" s="8" t="s">
        <v>43</v>
      </c>
      <c r="E2" s="7" t="s">
        <v>44</v>
      </c>
      <c r="F2" s="6">
        <v>16.55</v>
      </c>
      <c r="G2" s="6">
        <v>0.36</v>
      </c>
      <c r="H2" s="6">
        <v>16.91</v>
      </c>
      <c r="I2" s="10">
        <v>84.54</v>
      </c>
      <c r="J2" s="10">
        <v>133.41999999999999</v>
      </c>
      <c r="K2" s="4">
        <v>0</v>
      </c>
      <c r="L2" s="3">
        <v>133.41999999999999</v>
      </c>
      <c r="M2" s="2">
        <v>0</v>
      </c>
    </row>
    <row r="3" spans="1:13" x14ac:dyDescent="0.35">
      <c r="A3" s="8" t="s">
        <v>48</v>
      </c>
      <c r="B3" s="9">
        <v>1.2</v>
      </c>
      <c r="C3" s="8">
        <v>4</v>
      </c>
      <c r="D3" s="8" t="s">
        <v>43</v>
      </c>
      <c r="E3" s="7" t="s">
        <v>42</v>
      </c>
      <c r="F3" s="6">
        <v>27.62</v>
      </c>
      <c r="G3" s="6">
        <v>1.72</v>
      </c>
      <c r="H3" s="6">
        <v>29.34</v>
      </c>
      <c r="I3" s="10">
        <v>146.69999999999999</v>
      </c>
      <c r="J3" s="10">
        <v>280.11</v>
      </c>
      <c r="K3" s="4">
        <v>0</v>
      </c>
      <c r="L3" s="3">
        <v>280.11</v>
      </c>
      <c r="M3" s="2">
        <v>0</v>
      </c>
    </row>
    <row r="4" spans="1:13" x14ac:dyDescent="0.35">
      <c r="A4" s="8" t="s">
        <v>48</v>
      </c>
      <c r="B4" s="9">
        <v>1.2</v>
      </c>
      <c r="C4" s="8">
        <v>6</v>
      </c>
      <c r="D4" s="8" t="s">
        <v>43</v>
      </c>
      <c r="E4" s="7" t="s">
        <v>44</v>
      </c>
      <c r="F4" s="6">
        <v>33.36</v>
      </c>
      <c r="G4" s="6">
        <v>1.73</v>
      </c>
      <c r="H4" s="6">
        <v>35.090000000000003</v>
      </c>
      <c r="I4" s="10">
        <v>175.45</v>
      </c>
      <c r="J4" s="10">
        <v>326.33999999999997</v>
      </c>
      <c r="K4" s="4">
        <v>0</v>
      </c>
      <c r="L4" s="3">
        <v>326.33999999999997</v>
      </c>
      <c r="M4" s="2">
        <v>0</v>
      </c>
    </row>
    <row r="5" spans="1:13" x14ac:dyDescent="0.35">
      <c r="A5" s="8" t="s">
        <v>48</v>
      </c>
      <c r="B5" s="9">
        <v>1.2</v>
      </c>
      <c r="C5" s="8">
        <v>6</v>
      </c>
      <c r="D5" s="8" t="s">
        <v>43</v>
      </c>
      <c r="E5" s="7" t="s">
        <v>42</v>
      </c>
      <c r="F5" s="6">
        <v>15.9</v>
      </c>
      <c r="G5" s="6">
        <v>4.05</v>
      </c>
      <c r="H5" s="6">
        <v>19.95</v>
      </c>
      <c r="I5" s="10">
        <v>99.73</v>
      </c>
      <c r="J5" s="10">
        <v>426.07</v>
      </c>
      <c r="K5" s="4">
        <v>0</v>
      </c>
      <c r="L5" s="3">
        <v>426.07</v>
      </c>
      <c r="M5" s="2">
        <v>0</v>
      </c>
    </row>
    <row r="6" spans="1:13" x14ac:dyDescent="0.35">
      <c r="A6" s="8" t="s">
        <v>48</v>
      </c>
      <c r="B6" s="9">
        <v>1.2</v>
      </c>
      <c r="C6" s="8">
        <v>8</v>
      </c>
      <c r="D6" s="8" t="s">
        <v>43</v>
      </c>
      <c r="E6" s="7" t="s">
        <v>44</v>
      </c>
      <c r="F6" s="6">
        <v>17.75</v>
      </c>
      <c r="G6" s="6">
        <v>5.8</v>
      </c>
      <c r="H6" s="6">
        <v>23.54</v>
      </c>
      <c r="I6" s="10">
        <v>117.72</v>
      </c>
      <c r="J6" s="10">
        <v>454.79</v>
      </c>
      <c r="K6" s="4">
        <v>0</v>
      </c>
      <c r="L6" s="3">
        <v>454.79</v>
      </c>
      <c r="M6" s="2">
        <v>0</v>
      </c>
    </row>
    <row r="7" spans="1:13" x14ac:dyDescent="0.35">
      <c r="A7" s="8" t="s">
        <v>48</v>
      </c>
      <c r="B7" s="9">
        <v>1.2</v>
      </c>
      <c r="C7" s="8">
        <v>8</v>
      </c>
      <c r="D7" s="8" t="s">
        <v>43</v>
      </c>
      <c r="E7" s="7" t="s">
        <v>42</v>
      </c>
      <c r="F7" s="6">
        <v>11.02</v>
      </c>
      <c r="G7" s="6">
        <v>5.68</v>
      </c>
      <c r="H7" s="6">
        <v>16.690000000000001</v>
      </c>
      <c r="I7" s="10">
        <v>83.46</v>
      </c>
      <c r="J7" s="10">
        <v>538.25</v>
      </c>
      <c r="K7" s="4">
        <v>0</v>
      </c>
      <c r="L7" s="3">
        <v>538.25</v>
      </c>
      <c r="M7" s="2">
        <v>0</v>
      </c>
    </row>
    <row r="8" spans="1:13" x14ac:dyDescent="0.35">
      <c r="A8" s="8" t="s">
        <v>48</v>
      </c>
      <c r="B8" s="9">
        <v>1.2</v>
      </c>
      <c r="C8" s="8">
        <v>10</v>
      </c>
      <c r="D8" s="8" t="s">
        <v>43</v>
      </c>
      <c r="E8" s="7" t="s">
        <v>44</v>
      </c>
      <c r="F8" s="6">
        <v>15.9</v>
      </c>
      <c r="G8" s="6">
        <v>8.24</v>
      </c>
      <c r="H8" s="6">
        <v>24.14</v>
      </c>
      <c r="I8" s="10">
        <v>120.69</v>
      </c>
      <c r="J8" s="10">
        <v>529.52</v>
      </c>
      <c r="K8" s="4">
        <v>0</v>
      </c>
      <c r="L8" s="3">
        <v>529.52</v>
      </c>
      <c r="M8" s="2">
        <v>0</v>
      </c>
    </row>
    <row r="9" spans="1:13" x14ac:dyDescent="0.35">
      <c r="A9" s="8" t="s">
        <v>48</v>
      </c>
      <c r="B9" s="9">
        <v>1.2</v>
      </c>
      <c r="C9" s="8">
        <v>10</v>
      </c>
      <c r="D9" s="8" t="s">
        <v>43</v>
      </c>
      <c r="E9" s="7" t="s">
        <v>42</v>
      </c>
      <c r="F9" s="6">
        <v>11.05</v>
      </c>
      <c r="G9" s="6">
        <v>5.32</v>
      </c>
      <c r="H9" s="6">
        <v>16.37</v>
      </c>
      <c r="I9" s="10">
        <v>81.86</v>
      </c>
      <c r="J9" s="10">
        <v>611.38</v>
      </c>
      <c r="K9" s="4">
        <v>0</v>
      </c>
      <c r="L9" s="3">
        <v>611.38</v>
      </c>
      <c r="M9" s="2">
        <v>0</v>
      </c>
    </row>
    <row r="10" spans="1:13" x14ac:dyDescent="0.35">
      <c r="A10" s="8" t="s">
        <v>48</v>
      </c>
      <c r="B10" s="9">
        <v>2.5</v>
      </c>
      <c r="C10" s="8">
        <v>4</v>
      </c>
      <c r="D10" s="8" t="s">
        <v>43</v>
      </c>
      <c r="E10" s="7" t="s">
        <v>44</v>
      </c>
      <c r="F10" s="6">
        <v>14.13</v>
      </c>
      <c r="G10" s="6">
        <v>0.46</v>
      </c>
      <c r="H10" s="6">
        <v>14.6</v>
      </c>
      <c r="I10" s="10">
        <v>72.98</v>
      </c>
      <c r="J10" s="10">
        <v>107.75</v>
      </c>
      <c r="K10" s="4">
        <v>0</v>
      </c>
      <c r="L10" s="3">
        <v>107.75</v>
      </c>
      <c r="M10" s="2">
        <v>0</v>
      </c>
    </row>
    <row r="11" spans="1:13" x14ac:dyDescent="0.35">
      <c r="A11" s="8" t="s">
        <v>48</v>
      </c>
      <c r="B11" s="9">
        <v>2.5</v>
      </c>
      <c r="C11" s="8">
        <v>4</v>
      </c>
      <c r="D11" s="8" t="s">
        <v>43</v>
      </c>
      <c r="E11" s="7" t="s">
        <v>42</v>
      </c>
      <c r="F11" s="6">
        <v>27.32</v>
      </c>
      <c r="G11" s="6">
        <v>1.76</v>
      </c>
      <c r="H11" s="6">
        <v>29.08</v>
      </c>
      <c r="I11" s="10">
        <v>145.41999999999999</v>
      </c>
      <c r="J11" s="10">
        <v>253.17</v>
      </c>
      <c r="K11" s="4">
        <v>0</v>
      </c>
      <c r="L11" s="3">
        <v>253.17</v>
      </c>
      <c r="M11" s="2">
        <v>0</v>
      </c>
    </row>
    <row r="12" spans="1:13" x14ac:dyDescent="0.35">
      <c r="A12" s="8" t="s">
        <v>48</v>
      </c>
      <c r="B12" s="9">
        <v>2.5</v>
      </c>
      <c r="C12" s="8">
        <v>6</v>
      </c>
      <c r="D12" s="8" t="s">
        <v>43</v>
      </c>
      <c r="E12" s="7" t="s">
        <v>44</v>
      </c>
      <c r="F12" s="6">
        <v>32.78</v>
      </c>
      <c r="G12" s="6">
        <v>1.77</v>
      </c>
      <c r="H12" s="6">
        <v>34.549999999999997</v>
      </c>
      <c r="I12" s="10">
        <v>172.75</v>
      </c>
      <c r="J12" s="10">
        <v>290.45999999999998</v>
      </c>
      <c r="K12" s="4">
        <v>0</v>
      </c>
      <c r="L12" s="3">
        <v>290.45999999999998</v>
      </c>
      <c r="M12" s="2">
        <v>0</v>
      </c>
    </row>
    <row r="13" spans="1:13" x14ac:dyDescent="0.35">
      <c r="A13" s="8" t="s">
        <v>48</v>
      </c>
      <c r="B13" s="9">
        <v>2.5</v>
      </c>
      <c r="C13" s="8">
        <v>6</v>
      </c>
      <c r="D13" s="8" t="s">
        <v>43</v>
      </c>
      <c r="E13" s="7" t="s">
        <v>42</v>
      </c>
      <c r="F13" s="6">
        <v>22.65</v>
      </c>
      <c r="G13" s="6">
        <v>4.47</v>
      </c>
      <c r="H13" s="6">
        <v>27.12</v>
      </c>
      <c r="I13" s="10">
        <v>135.61000000000001</v>
      </c>
      <c r="J13" s="10">
        <v>426.07</v>
      </c>
      <c r="K13" s="4">
        <v>0</v>
      </c>
      <c r="L13" s="3">
        <v>426.07</v>
      </c>
      <c r="M13" s="2">
        <v>0</v>
      </c>
    </row>
    <row r="14" spans="1:13" x14ac:dyDescent="0.35">
      <c r="A14" s="8" t="s">
        <v>48</v>
      </c>
      <c r="B14" s="9">
        <v>2.5</v>
      </c>
      <c r="C14" s="8">
        <v>8</v>
      </c>
      <c r="D14" s="8" t="s">
        <v>43</v>
      </c>
      <c r="E14" s="7" t="s">
        <v>44</v>
      </c>
      <c r="F14" s="6">
        <v>25.9</v>
      </c>
      <c r="G14" s="6">
        <v>6.29</v>
      </c>
      <c r="H14" s="6">
        <v>32.19</v>
      </c>
      <c r="I14" s="10">
        <v>160.94999999999999</v>
      </c>
      <c r="J14" s="10">
        <v>454.79</v>
      </c>
      <c r="K14" s="4">
        <v>0</v>
      </c>
      <c r="L14" s="3">
        <v>454.79</v>
      </c>
      <c r="M14" s="2">
        <v>0</v>
      </c>
    </row>
    <row r="15" spans="1:13" x14ac:dyDescent="0.35">
      <c r="A15" s="8" t="s">
        <v>48</v>
      </c>
      <c r="B15" s="9">
        <v>2.5</v>
      </c>
      <c r="C15" s="8">
        <v>8</v>
      </c>
      <c r="D15" s="8" t="s">
        <v>43</v>
      </c>
      <c r="E15" s="7" t="s">
        <v>42</v>
      </c>
      <c r="F15" s="6">
        <v>11.02</v>
      </c>
      <c r="G15" s="6">
        <v>5.68</v>
      </c>
      <c r="H15" s="6">
        <v>16.690000000000001</v>
      </c>
      <c r="I15" s="10">
        <v>83.46</v>
      </c>
      <c r="J15" s="10">
        <v>538.25</v>
      </c>
      <c r="K15" s="4">
        <v>0</v>
      </c>
      <c r="L15" s="3">
        <v>538.25</v>
      </c>
      <c r="M15" s="2">
        <v>0</v>
      </c>
    </row>
    <row r="16" spans="1:13" x14ac:dyDescent="0.35">
      <c r="A16" s="8" t="s">
        <v>48</v>
      </c>
      <c r="B16" s="9">
        <v>2.5</v>
      </c>
      <c r="C16" s="8">
        <v>10</v>
      </c>
      <c r="D16" s="8" t="s">
        <v>43</v>
      </c>
      <c r="E16" s="7" t="s">
        <v>44</v>
      </c>
      <c r="F16" s="6">
        <v>25.65</v>
      </c>
      <c r="G16" s="6">
        <v>8.98</v>
      </c>
      <c r="H16" s="6">
        <v>34.630000000000003</v>
      </c>
      <c r="I16" s="10">
        <v>173.13</v>
      </c>
      <c r="J16" s="10">
        <v>529.52</v>
      </c>
      <c r="K16" s="4">
        <v>0</v>
      </c>
      <c r="L16" s="3">
        <v>529.52</v>
      </c>
      <c r="M16" s="2">
        <v>0</v>
      </c>
    </row>
    <row r="17" spans="1:13" x14ac:dyDescent="0.35">
      <c r="A17" s="8" t="s">
        <v>48</v>
      </c>
      <c r="B17" s="9">
        <v>2.5</v>
      </c>
      <c r="C17" s="8">
        <v>10</v>
      </c>
      <c r="D17" s="8" t="s">
        <v>43</v>
      </c>
      <c r="E17" s="7" t="s">
        <v>42</v>
      </c>
      <c r="F17" s="6">
        <v>11.05</v>
      </c>
      <c r="G17" s="6">
        <v>5.32</v>
      </c>
      <c r="H17" s="6">
        <v>16.37</v>
      </c>
      <c r="I17" s="10">
        <v>81.86</v>
      </c>
      <c r="J17" s="10">
        <v>611.38</v>
      </c>
      <c r="K17" s="4">
        <v>0</v>
      </c>
      <c r="L17" s="3">
        <v>611.38</v>
      </c>
      <c r="M17" s="2">
        <v>0</v>
      </c>
    </row>
    <row r="18" spans="1:13" x14ac:dyDescent="0.35">
      <c r="A18" s="8" t="s">
        <v>48</v>
      </c>
      <c r="B18" s="9">
        <v>3</v>
      </c>
      <c r="C18" s="8">
        <v>4</v>
      </c>
      <c r="D18" s="8" t="s">
        <v>43</v>
      </c>
      <c r="E18" s="7" t="s">
        <v>44</v>
      </c>
      <c r="F18" s="6">
        <v>13.91</v>
      </c>
      <c r="G18" s="6">
        <v>0.47</v>
      </c>
      <c r="H18" s="6">
        <v>14.38</v>
      </c>
      <c r="I18" s="10">
        <v>71.92</v>
      </c>
      <c r="J18" s="10">
        <v>105.4</v>
      </c>
      <c r="K18" s="4">
        <v>0</v>
      </c>
      <c r="L18" s="3">
        <v>105.4</v>
      </c>
      <c r="M18" s="2">
        <v>0</v>
      </c>
    </row>
    <row r="19" spans="1:13" x14ac:dyDescent="0.35">
      <c r="A19" s="8" t="s">
        <v>48</v>
      </c>
      <c r="B19" s="9">
        <v>3</v>
      </c>
      <c r="C19" s="8">
        <v>4</v>
      </c>
      <c r="D19" s="8" t="s">
        <v>43</v>
      </c>
      <c r="E19" s="7" t="s">
        <v>42</v>
      </c>
      <c r="F19" s="6">
        <v>27.3</v>
      </c>
      <c r="G19" s="6">
        <v>1.76</v>
      </c>
      <c r="H19" s="6">
        <v>29.06</v>
      </c>
      <c r="I19" s="10">
        <v>145.30000000000001</v>
      </c>
      <c r="J19" s="10">
        <v>250.7</v>
      </c>
      <c r="K19" s="4">
        <v>0</v>
      </c>
      <c r="L19" s="3">
        <v>250.7</v>
      </c>
      <c r="M19" s="2">
        <v>0</v>
      </c>
    </row>
    <row r="20" spans="1:13" x14ac:dyDescent="0.35">
      <c r="A20" s="8" t="s">
        <v>48</v>
      </c>
      <c r="B20" s="9">
        <v>3</v>
      </c>
      <c r="C20" s="8">
        <v>6</v>
      </c>
      <c r="D20" s="8" t="s">
        <v>43</v>
      </c>
      <c r="E20" s="7" t="s">
        <v>44</v>
      </c>
      <c r="F20" s="6">
        <v>32.729999999999997</v>
      </c>
      <c r="G20" s="6">
        <v>1.77</v>
      </c>
      <c r="H20" s="6">
        <v>34.5</v>
      </c>
      <c r="I20" s="10">
        <v>172.5</v>
      </c>
      <c r="J20" s="10">
        <v>287.18</v>
      </c>
      <c r="K20" s="4">
        <v>0</v>
      </c>
      <c r="L20" s="3">
        <v>287.18</v>
      </c>
      <c r="M20" s="2">
        <v>0</v>
      </c>
    </row>
    <row r="21" spans="1:13" x14ac:dyDescent="0.35">
      <c r="A21" s="8" t="s">
        <v>48</v>
      </c>
      <c r="B21" s="9">
        <v>3</v>
      </c>
      <c r="C21" s="8">
        <v>6</v>
      </c>
      <c r="D21" s="8" t="s">
        <v>43</v>
      </c>
      <c r="E21" s="7" t="s">
        <v>42</v>
      </c>
      <c r="F21" s="6">
        <v>23.27</v>
      </c>
      <c r="G21" s="6">
        <v>4.51</v>
      </c>
      <c r="H21" s="6">
        <v>27.78</v>
      </c>
      <c r="I21" s="10">
        <v>138.88999999999999</v>
      </c>
      <c r="J21" s="10">
        <v>426.07</v>
      </c>
      <c r="K21" s="4">
        <v>0</v>
      </c>
      <c r="L21" s="3">
        <v>426.07</v>
      </c>
      <c r="M21" s="2">
        <v>0</v>
      </c>
    </row>
    <row r="22" spans="1:13" x14ac:dyDescent="0.35">
      <c r="A22" s="8" t="s">
        <v>48</v>
      </c>
      <c r="B22" s="9">
        <v>3</v>
      </c>
      <c r="C22" s="8">
        <v>8</v>
      </c>
      <c r="D22" s="8" t="s">
        <v>43</v>
      </c>
      <c r="E22" s="7" t="s">
        <v>44</v>
      </c>
      <c r="F22" s="6">
        <v>26.64</v>
      </c>
      <c r="G22" s="6">
        <v>6.34</v>
      </c>
      <c r="H22" s="6">
        <v>32.979999999999997</v>
      </c>
      <c r="I22" s="10">
        <v>164.91</v>
      </c>
      <c r="J22" s="10">
        <v>454.79</v>
      </c>
      <c r="K22" s="4">
        <v>0</v>
      </c>
      <c r="L22" s="3">
        <v>454.79</v>
      </c>
      <c r="M22" s="2">
        <v>0</v>
      </c>
    </row>
    <row r="23" spans="1:13" x14ac:dyDescent="0.35">
      <c r="A23" s="8" t="s">
        <v>48</v>
      </c>
      <c r="B23" s="9">
        <v>3</v>
      </c>
      <c r="C23" s="8">
        <v>8</v>
      </c>
      <c r="D23" s="8" t="s">
        <v>43</v>
      </c>
      <c r="E23" s="7" t="s">
        <v>42</v>
      </c>
      <c r="F23" s="6">
        <v>11.02</v>
      </c>
      <c r="G23" s="6">
        <v>5.68</v>
      </c>
      <c r="H23" s="6">
        <v>16.690000000000001</v>
      </c>
      <c r="I23" s="10">
        <v>83.46</v>
      </c>
      <c r="J23" s="10">
        <v>538.25</v>
      </c>
      <c r="K23" s="4">
        <v>0</v>
      </c>
      <c r="L23" s="3">
        <v>538.25</v>
      </c>
      <c r="M23" s="2">
        <v>0</v>
      </c>
    </row>
    <row r="24" spans="1:13" x14ac:dyDescent="0.35">
      <c r="A24" s="8" t="s">
        <v>48</v>
      </c>
      <c r="B24" s="9">
        <v>3</v>
      </c>
      <c r="C24" s="8">
        <v>10</v>
      </c>
      <c r="D24" s="8" t="s">
        <v>43</v>
      </c>
      <c r="E24" s="7" t="s">
        <v>44</v>
      </c>
      <c r="F24" s="6">
        <v>26.54</v>
      </c>
      <c r="G24" s="6">
        <v>9.0500000000000007</v>
      </c>
      <c r="H24" s="6">
        <v>35.58</v>
      </c>
      <c r="I24" s="10">
        <v>177.92</v>
      </c>
      <c r="J24" s="10">
        <v>529.52</v>
      </c>
      <c r="K24" s="4">
        <v>0</v>
      </c>
      <c r="L24" s="3">
        <v>529.52</v>
      </c>
      <c r="M24" s="2">
        <v>0</v>
      </c>
    </row>
    <row r="25" spans="1:13" ht="15" thickBot="1" x14ac:dyDescent="0.4">
      <c r="A25" s="8" t="s">
        <v>48</v>
      </c>
      <c r="B25" s="9">
        <v>3</v>
      </c>
      <c r="C25" s="8">
        <v>10</v>
      </c>
      <c r="D25" s="8" t="s">
        <v>43</v>
      </c>
      <c r="E25" s="7" t="s">
        <v>42</v>
      </c>
      <c r="F25" s="6">
        <v>11.05</v>
      </c>
      <c r="G25" s="6">
        <v>5.32</v>
      </c>
      <c r="H25" s="6">
        <v>16.37</v>
      </c>
      <c r="I25" s="10">
        <v>81.86</v>
      </c>
      <c r="J25" s="10">
        <v>611.38</v>
      </c>
      <c r="K25" s="4">
        <v>0</v>
      </c>
      <c r="L25" s="3">
        <v>611.38</v>
      </c>
      <c r="M25" s="2">
        <v>0</v>
      </c>
    </row>
    <row r="26" spans="1:13" ht="15" thickBot="1" x14ac:dyDescent="0.4">
      <c r="A26" s="22" t="s">
        <v>91</v>
      </c>
      <c r="B26" s="22">
        <f>AVERAGE(B2:B25)</f>
        <v>2.2333333333333334</v>
      </c>
      <c r="C26" s="22">
        <f>AVERAGE(C2:C25)</f>
        <v>7</v>
      </c>
      <c r="D26" s="22"/>
      <c r="E26" s="22"/>
      <c r="F26" s="22">
        <f t="shared" ref="F26:M26" si="0">AVERAGE(F2:F25)</f>
        <v>20.504583333333333</v>
      </c>
      <c r="G26" s="22">
        <f t="shared" si="0"/>
        <v>4.2720833333333337</v>
      </c>
      <c r="H26" s="22">
        <f t="shared" si="0"/>
        <v>24.775000000000006</v>
      </c>
      <c r="I26" s="22">
        <f t="shared" si="0"/>
        <v>123.87791666666665</v>
      </c>
      <c r="J26" s="22">
        <f t="shared" si="0"/>
        <v>404.77333333333331</v>
      </c>
      <c r="K26" s="22">
        <f t="shared" si="0"/>
        <v>0</v>
      </c>
      <c r="L26" s="22">
        <f t="shared" si="0"/>
        <v>404.77333333333331</v>
      </c>
      <c r="M26" s="22">
        <f t="shared" si="0"/>
        <v>0</v>
      </c>
    </row>
    <row r="28" spans="1:13" x14ac:dyDescent="0.35">
      <c r="A28" s="8" t="s">
        <v>46</v>
      </c>
      <c r="B28" s="9">
        <v>1.2</v>
      </c>
      <c r="C28" s="8">
        <v>4</v>
      </c>
      <c r="D28" s="8" t="s">
        <v>43</v>
      </c>
      <c r="E28" s="7" t="s">
        <v>44</v>
      </c>
      <c r="F28" s="6">
        <v>21.68</v>
      </c>
      <c r="G28" s="6">
        <v>0.35</v>
      </c>
      <c r="H28" s="6">
        <v>22.03</v>
      </c>
      <c r="I28" s="10">
        <v>110.15</v>
      </c>
      <c r="J28" s="10">
        <v>171.28</v>
      </c>
      <c r="K28" s="4">
        <v>0</v>
      </c>
      <c r="L28" s="3">
        <v>171.28</v>
      </c>
      <c r="M28" s="2">
        <v>0</v>
      </c>
    </row>
    <row r="29" spans="1:13" x14ac:dyDescent="0.35">
      <c r="A29" s="8" t="s">
        <v>46</v>
      </c>
      <c r="B29" s="9">
        <v>1.2</v>
      </c>
      <c r="C29" s="8">
        <v>4</v>
      </c>
      <c r="D29" s="8" t="s">
        <v>43</v>
      </c>
      <c r="E29" s="7" t="s">
        <v>42</v>
      </c>
      <c r="F29" s="6">
        <v>33.68</v>
      </c>
      <c r="G29" s="6">
        <v>1.62</v>
      </c>
      <c r="H29" s="6">
        <v>35.299999999999997</v>
      </c>
      <c r="I29" s="10">
        <v>176.48</v>
      </c>
      <c r="J29" s="10">
        <v>347.76</v>
      </c>
      <c r="K29" s="4">
        <v>0</v>
      </c>
      <c r="L29" s="3">
        <v>347.76</v>
      </c>
      <c r="M29" s="2">
        <v>0</v>
      </c>
    </row>
    <row r="30" spans="1:13" x14ac:dyDescent="0.35">
      <c r="A30" s="8" t="s">
        <v>46</v>
      </c>
      <c r="B30" s="9">
        <v>1.2</v>
      </c>
      <c r="C30" s="8">
        <v>6</v>
      </c>
      <c r="D30" s="8" t="s">
        <v>43</v>
      </c>
      <c r="E30" s="7" t="s">
        <v>44</v>
      </c>
      <c r="F30" s="6">
        <v>14.63</v>
      </c>
      <c r="G30" s="6">
        <v>6.51</v>
      </c>
      <c r="H30" s="6">
        <v>21.14</v>
      </c>
      <c r="I30" s="10">
        <v>105.71</v>
      </c>
      <c r="J30" s="10">
        <v>442.9</v>
      </c>
      <c r="K30" s="4">
        <v>0</v>
      </c>
      <c r="L30" s="3">
        <v>442.9</v>
      </c>
      <c r="M30" s="2">
        <v>0</v>
      </c>
    </row>
    <row r="31" spans="1:13" x14ac:dyDescent="0.35">
      <c r="A31" s="8" t="s">
        <v>46</v>
      </c>
      <c r="B31" s="9">
        <v>1.2</v>
      </c>
      <c r="C31" s="8">
        <v>6</v>
      </c>
      <c r="D31" s="8" t="s">
        <v>43</v>
      </c>
      <c r="E31" s="7" t="s">
        <v>42</v>
      </c>
      <c r="F31" s="6">
        <v>8.73</v>
      </c>
      <c r="G31" s="6">
        <v>4.4000000000000004</v>
      </c>
      <c r="H31" s="6">
        <v>13.12</v>
      </c>
      <c r="I31" s="10">
        <v>65.61</v>
      </c>
      <c r="J31" s="10">
        <v>508.51</v>
      </c>
      <c r="K31" s="4">
        <v>0</v>
      </c>
      <c r="L31" s="3">
        <v>508.51</v>
      </c>
      <c r="M31" s="2">
        <v>0</v>
      </c>
    </row>
    <row r="32" spans="1:13" x14ac:dyDescent="0.35">
      <c r="A32" s="8" t="s">
        <v>46</v>
      </c>
      <c r="B32" s="9">
        <v>1.2</v>
      </c>
      <c r="C32" s="8">
        <v>8</v>
      </c>
      <c r="D32" s="8" t="s">
        <v>43</v>
      </c>
      <c r="E32" s="7" t="s">
        <v>44</v>
      </c>
      <c r="F32" s="6">
        <v>9.2100000000000009</v>
      </c>
      <c r="G32" s="6">
        <v>6.97</v>
      </c>
      <c r="H32" s="6">
        <v>16.18</v>
      </c>
      <c r="I32" s="10">
        <v>80.91</v>
      </c>
      <c r="J32" s="10">
        <v>529.1</v>
      </c>
      <c r="K32" s="4">
        <v>0</v>
      </c>
      <c r="L32" s="3">
        <v>529.1</v>
      </c>
      <c r="M32" s="2">
        <v>0</v>
      </c>
    </row>
    <row r="33" spans="1:13" x14ac:dyDescent="0.35">
      <c r="A33" s="8" t="s">
        <v>46</v>
      </c>
      <c r="B33" s="9">
        <v>1.2</v>
      </c>
      <c r="C33" s="8">
        <v>8</v>
      </c>
      <c r="D33" s="8" t="s">
        <v>43</v>
      </c>
      <c r="E33" s="7" t="s">
        <v>42</v>
      </c>
      <c r="F33" s="6">
        <v>8.81</v>
      </c>
      <c r="G33" s="6">
        <v>2.41</v>
      </c>
      <c r="H33" s="6">
        <v>11.22</v>
      </c>
      <c r="I33" s="10">
        <v>56.08</v>
      </c>
      <c r="J33" s="10">
        <v>585.17999999999995</v>
      </c>
      <c r="K33" s="4">
        <v>0</v>
      </c>
      <c r="L33" s="3">
        <v>585.17999999999995</v>
      </c>
      <c r="M33" s="2">
        <v>0</v>
      </c>
    </row>
    <row r="34" spans="1:13" x14ac:dyDescent="0.35">
      <c r="A34" s="8" t="s">
        <v>46</v>
      </c>
      <c r="B34" s="9">
        <v>2.5</v>
      </c>
      <c r="C34" s="8">
        <v>4</v>
      </c>
      <c r="D34" s="8" t="s">
        <v>43</v>
      </c>
      <c r="E34" s="7" t="s">
        <v>44</v>
      </c>
      <c r="F34" s="6">
        <v>18.52</v>
      </c>
      <c r="G34" s="6">
        <v>0.45</v>
      </c>
      <c r="H34" s="6">
        <v>18.97</v>
      </c>
      <c r="I34" s="10">
        <v>94.84</v>
      </c>
      <c r="J34" s="10">
        <v>138.33000000000001</v>
      </c>
      <c r="K34" s="4">
        <v>0</v>
      </c>
      <c r="L34" s="3">
        <v>138.33000000000001</v>
      </c>
      <c r="M34" s="2">
        <v>0</v>
      </c>
    </row>
    <row r="35" spans="1:13" x14ac:dyDescent="0.35">
      <c r="A35" s="8" t="s">
        <v>46</v>
      </c>
      <c r="B35" s="9">
        <v>2.5</v>
      </c>
      <c r="C35" s="8">
        <v>4</v>
      </c>
      <c r="D35" s="8" t="s">
        <v>43</v>
      </c>
      <c r="E35" s="7" t="s">
        <v>42</v>
      </c>
      <c r="F35" s="6">
        <v>33.53</v>
      </c>
      <c r="G35" s="6">
        <v>1.66</v>
      </c>
      <c r="H35" s="6">
        <v>35.200000000000003</v>
      </c>
      <c r="I35" s="10">
        <v>175.98</v>
      </c>
      <c r="J35" s="10">
        <v>314.31</v>
      </c>
      <c r="K35" s="4">
        <v>0</v>
      </c>
      <c r="L35" s="3">
        <v>314.31</v>
      </c>
      <c r="M35" s="2">
        <v>0</v>
      </c>
    </row>
    <row r="36" spans="1:13" x14ac:dyDescent="0.35">
      <c r="A36" s="8" t="s">
        <v>46</v>
      </c>
      <c r="B36" s="9">
        <v>2.5</v>
      </c>
      <c r="C36" s="8">
        <v>6</v>
      </c>
      <c r="D36" s="8" t="s">
        <v>43</v>
      </c>
      <c r="E36" s="7" t="s">
        <v>44</v>
      </c>
      <c r="F36" s="6">
        <v>22.77</v>
      </c>
      <c r="G36" s="6">
        <v>7.02</v>
      </c>
      <c r="H36" s="6">
        <v>29.79</v>
      </c>
      <c r="I36" s="10">
        <v>148.96</v>
      </c>
      <c r="J36" s="10">
        <v>442.9</v>
      </c>
      <c r="K36" s="4">
        <v>0</v>
      </c>
      <c r="L36" s="3">
        <v>442.9</v>
      </c>
      <c r="M36" s="2">
        <v>0</v>
      </c>
    </row>
    <row r="37" spans="1:13" x14ac:dyDescent="0.35">
      <c r="A37" s="8" t="s">
        <v>46</v>
      </c>
      <c r="B37" s="9">
        <v>2.5</v>
      </c>
      <c r="C37" s="8">
        <v>6</v>
      </c>
      <c r="D37" s="8" t="s">
        <v>43</v>
      </c>
      <c r="E37" s="7" t="s">
        <v>42</v>
      </c>
      <c r="F37" s="6">
        <v>8.73</v>
      </c>
      <c r="G37" s="6">
        <v>4.4000000000000004</v>
      </c>
      <c r="H37" s="6">
        <v>13.12</v>
      </c>
      <c r="I37" s="10">
        <v>65.61</v>
      </c>
      <c r="J37" s="10">
        <v>508.51</v>
      </c>
      <c r="K37" s="4">
        <v>0</v>
      </c>
      <c r="L37" s="3">
        <v>508.51</v>
      </c>
      <c r="M37" s="2">
        <v>0</v>
      </c>
    </row>
    <row r="38" spans="1:13" x14ac:dyDescent="0.35">
      <c r="A38" s="8" t="s">
        <v>46</v>
      </c>
      <c r="B38" s="9">
        <v>2.5</v>
      </c>
      <c r="C38" s="8">
        <v>8</v>
      </c>
      <c r="D38" s="8" t="s">
        <v>43</v>
      </c>
      <c r="E38" s="7" t="s">
        <v>44</v>
      </c>
      <c r="F38" s="6">
        <v>9.2100000000000009</v>
      </c>
      <c r="G38" s="6">
        <v>6.97</v>
      </c>
      <c r="H38" s="6">
        <v>16.18</v>
      </c>
      <c r="I38" s="10">
        <v>80.91</v>
      </c>
      <c r="J38" s="10">
        <v>529.1</v>
      </c>
      <c r="K38" s="4">
        <v>0</v>
      </c>
      <c r="L38" s="3">
        <v>529.1</v>
      </c>
      <c r="M38" s="2">
        <v>0</v>
      </c>
    </row>
    <row r="39" spans="1:13" x14ac:dyDescent="0.35">
      <c r="A39" s="8" t="s">
        <v>46</v>
      </c>
      <c r="B39" s="9">
        <v>2.5</v>
      </c>
      <c r="C39" s="8">
        <v>8</v>
      </c>
      <c r="D39" s="8" t="s">
        <v>43</v>
      </c>
      <c r="E39" s="7" t="s">
        <v>42</v>
      </c>
      <c r="F39" s="6">
        <v>8.81</v>
      </c>
      <c r="G39" s="6">
        <v>2.41</v>
      </c>
      <c r="H39" s="6">
        <v>11.22</v>
      </c>
      <c r="I39" s="10">
        <v>56.08</v>
      </c>
      <c r="J39" s="10">
        <v>585.17999999999995</v>
      </c>
      <c r="K39" s="4">
        <v>0</v>
      </c>
      <c r="L39" s="3">
        <v>585.17999999999995</v>
      </c>
      <c r="M39" s="2">
        <v>0</v>
      </c>
    </row>
    <row r="40" spans="1:13" x14ac:dyDescent="0.35">
      <c r="A40" s="8" t="s">
        <v>46</v>
      </c>
      <c r="B40" s="9">
        <v>3</v>
      </c>
      <c r="C40" s="8">
        <v>4</v>
      </c>
      <c r="D40" s="8" t="s">
        <v>43</v>
      </c>
      <c r="E40" s="7" t="s">
        <v>44</v>
      </c>
      <c r="F40" s="6">
        <v>18.23</v>
      </c>
      <c r="G40" s="6">
        <v>0.46</v>
      </c>
      <c r="H40" s="6">
        <v>18.690000000000001</v>
      </c>
      <c r="I40" s="10">
        <v>93.44</v>
      </c>
      <c r="J40" s="10">
        <v>135.31</v>
      </c>
      <c r="K40" s="4">
        <v>0</v>
      </c>
      <c r="L40" s="3">
        <v>135.31</v>
      </c>
      <c r="M40" s="2">
        <v>0</v>
      </c>
    </row>
    <row r="41" spans="1:13" x14ac:dyDescent="0.35">
      <c r="A41" s="8" t="s">
        <v>46</v>
      </c>
      <c r="B41" s="9">
        <v>3</v>
      </c>
      <c r="C41" s="8">
        <v>4</v>
      </c>
      <c r="D41" s="8" t="s">
        <v>43</v>
      </c>
      <c r="E41" s="7" t="s">
        <v>42</v>
      </c>
      <c r="F41" s="6">
        <v>33.520000000000003</v>
      </c>
      <c r="G41" s="6">
        <v>1.67</v>
      </c>
      <c r="H41" s="6">
        <v>35.19</v>
      </c>
      <c r="I41" s="10">
        <v>175.93</v>
      </c>
      <c r="J41" s="10">
        <v>311.25</v>
      </c>
      <c r="K41" s="4">
        <v>0</v>
      </c>
      <c r="L41" s="3">
        <v>311.25</v>
      </c>
      <c r="M41" s="2">
        <v>0</v>
      </c>
    </row>
    <row r="42" spans="1:13" x14ac:dyDescent="0.35">
      <c r="A42" s="8" t="s">
        <v>46</v>
      </c>
      <c r="B42" s="9">
        <v>3</v>
      </c>
      <c r="C42" s="8">
        <v>6</v>
      </c>
      <c r="D42" s="8" t="s">
        <v>43</v>
      </c>
      <c r="E42" s="7" t="s">
        <v>44</v>
      </c>
      <c r="F42" s="6">
        <v>23.51</v>
      </c>
      <c r="G42" s="6">
        <v>7.07</v>
      </c>
      <c r="H42" s="6">
        <v>30.58</v>
      </c>
      <c r="I42" s="10">
        <v>152.91999999999999</v>
      </c>
      <c r="J42" s="10">
        <v>442.9</v>
      </c>
      <c r="K42" s="4">
        <v>0</v>
      </c>
      <c r="L42" s="3">
        <v>442.9</v>
      </c>
      <c r="M42" s="2">
        <v>0</v>
      </c>
    </row>
    <row r="43" spans="1:13" x14ac:dyDescent="0.35">
      <c r="A43" s="8" t="s">
        <v>46</v>
      </c>
      <c r="B43" s="9">
        <v>3</v>
      </c>
      <c r="C43" s="8">
        <v>6</v>
      </c>
      <c r="D43" s="8" t="s">
        <v>43</v>
      </c>
      <c r="E43" s="7" t="s">
        <v>42</v>
      </c>
      <c r="F43" s="6">
        <v>8.73</v>
      </c>
      <c r="G43" s="6">
        <v>4.4000000000000004</v>
      </c>
      <c r="H43" s="6">
        <v>13.12</v>
      </c>
      <c r="I43" s="10">
        <v>65.61</v>
      </c>
      <c r="J43" s="10">
        <v>508.51</v>
      </c>
      <c r="K43" s="4">
        <v>0</v>
      </c>
      <c r="L43" s="3">
        <v>508.51</v>
      </c>
      <c r="M43" s="2">
        <v>0</v>
      </c>
    </row>
    <row r="44" spans="1:13" x14ac:dyDescent="0.35">
      <c r="A44" s="8" t="s">
        <v>46</v>
      </c>
      <c r="B44" s="9">
        <v>3</v>
      </c>
      <c r="C44" s="8">
        <v>8</v>
      </c>
      <c r="D44" s="8" t="s">
        <v>43</v>
      </c>
      <c r="E44" s="7" t="s">
        <v>44</v>
      </c>
      <c r="F44" s="6">
        <v>9.2100000000000009</v>
      </c>
      <c r="G44" s="6">
        <v>6.97</v>
      </c>
      <c r="H44" s="6">
        <v>16.18</v>
      </c>
      <c r="I44" s="10">
        <v>80.91</v>
      </c>
      <c r="J44" s="10">
        <v>529.1</v>
      </c>
      <c r="K44" s="4">
        <v>0</v>
      </c>
      <c r="L44" s="3">
        <v>529.1</v>
      </c>
      <c r="M44" s="2">
        <v>0</v>
      </c>
    </row>
    <row r="45" spans="1:13" ht="15" thickBot="1" x14ac:dyDescent="0.4">
      <c r="A45" s="8" t="s">
        <v>46</v>
      </c>
      <c r="B45" s="9">
        <v>3</v>
      </c>
      <c r="C45" s="8">
        <v>8</v>
      </c>
      <c r="D45" s="8" t="s">
        <v>43</v>
      </c>
      <c r="E45" s="7" t="s">
        <v>42</v>
      </c>
      <c r="F45" s="6">
        <v>8.81</v>
      </c>
      <c r="G45" s="6">
        <v>2.41</v>
      </c>
      <c r="H45" s="6">
        <v>11.22</v>
      </c>
      <c r="I45" s="10">
        <v>56.08</v>
      </c>
      <c r="J45" s="10">
        <v>585.17999999999995</v>
      </c>
      <c r="K45" s="4">
        <v>0</v>
      </c>
      <c r="L45" s="3">
        <v>585.17999999999995</v>
      </c>
      <c r="M45" s="2">
        <v>0</v>
      </c>
    </row>
    <row r="46" spans="1:13" ht="15" thickBot="1" x14ac:dyDescent="0.4">
      <c r="A46" s="22" t="s">
        <v>91</v>
      </c>
      <c r="B46" s="22">
        <f>AVERAGE(B28:B45)</f>
        <v>2.2333333333333334</v>
      </c>
      <c r="C46" s="22">
        <f t="shared" ref="C46:M46" si="1">AVERAGE(C28:C45)</f>
        <v>6</v>
      </c>
      <c r="D46" s="22"/>
      <c r="E46" s="22"/>
      <c r="F46" s="22">
        <f t="shared" si="1"/>
        <v>16.684444444444448</v>
      </c>
      <c r="G46" s="22">
        <f t="shared" si="1"/>
        <v>3.7861111111111114</v>
      </c>
      <c r="H46" s="22">
        <f t="shared" si="1"/>
        <v>20.469444444444449</v>
      </c>
      <c r="I46" s="22">
        <f t="shared" si="1"/>
        <v>102.34500000000001</v>
      </c>
      <c r="J46" s="22">
        <f t="shared" si="1"/>
        <v>423.07277777777784</v>
      </c>
      <c r="K46" s="22">
        <f t="shared" si="1"/>
        <v>0</v>
      </c>
      <c r="L46" s="22">
        <f t="shared" si="1"/>
        <v>423.07277777777784</v>
      </c>
      <c r="M46" s="22">
        <f t="shared" si="1"/>
        <v>0</v>
      </c>
    </row>
    <row r="48" spans="1:13" x14ac:dyDescent="0.35">
      <c r="A48" s="8" t="s">
        <v>38</v>
      </c>
      <c r="B48" s="9">
        <v>1.5</v>
      </c>
      <c r="C48" s="8">
        <v>4</v>
      </c>
      <c r="D48" s="8" t="s">
        <v>43</v>
      </c>
      <c r="E48" s="7" t="s">
        <v>44</v>
      </c>
      <c r="F48" s="6">
        <v>15.29</v>
      </c>
      <c r="G48" s="6">
        <v>0.33</v>
      </c>
      <c r="H48" s="6">
        <v>15.62</v>
      </c>
      <c r="I48" s="5">
        <v>78.09</v>
      </c>
      <c r="J48" s="5">
        <v>319.31</v>
      </c>
      <c r="K48" s="4">
        <v>0</v>
      </c>
      <c r="L48" s="3">
        <v>319.31</v>
      </c>
      <c r="M48" s="2">
        <v>0</v>
      </c>
    </row>
    <row r="49" spans="1:13" x14ac:dyDescent="0.35">
      <c r="A49" s="8" t="s">
        <v>38</v>
      </c>
      <c r="B49" s="9">
        <v>1.5</v>
      </c>
      <c r="C49" s="8">
        <v>4</v>
      </c>
      <c r="D49" s="8" t="s">
        <v>43</v>
      </c>
      <c r="E49" s="7" t="s">
        <v>42</v>
      </c>
      <c r="F49" s="6">
        <v>11.14</v>
      </c>
      <c r="G49" s="6">
        <v>0.21</v>
      </c>
      <c r="H49" s="6">
        <v>11.35</v>
      </c>
      <c r="I49" s="5">
        <v>56.76</v>
      </c>
      <c r="J49" s="5">
        <v>376.07</v>
      </c>
      <c r="K49" s="4">
        <v>0</v>
      </c>
      <c r="L49" s="3">
        <v>376.07</v>
      </c>
      <c r="M49" s="2">
        <v>0</v>
      </c>
    </row>
    <row r="50" spans="1:13" x14ac:dyDescent="0.35">
      <c r="A50" s="8" t="s">
        <v>38</v>
      </c>
      <c r="B50" s="9">
        <v>1.5</v>
      </c>
      <c r="C50" s="8">
        <v>6</v>
      </c>
      <c r="D50" s="8" t="s">
        <v>43</v>
      </c>
      <c r="E50" s="7" t="s">
        <v>44</v>
      </c>
      <c r="F50" s="6">
        <v>15.88</v>
      </c>
      <c r="G50" s="6">
        <v>0.23</v>
      </c>
      <c r="H50" s="6">
        <v>16.12</v>
      </c>
      <c r="I50" s="5">
        <v>80.59</v>
      </c>
      <c r="J50" s="5">
        <v>417.91</v>
      </c>
      <c r="K50" s="4">
        <v>0</v>
      </c>
      <c r="L50" s="3">
        <v>417.91</v>
      </c>
      <c r="M50" s="2">
        <v>0</v>
      </c>
    </row>
    <row r="51" spans="1:13" x14ac:dyDescent="0.35">
      <c r="A51" s="8" t="s">
        <v>38</v>
      </c>
      <c r="B51" s="9">
        <v>1.5</v>
      </c>
      <c r="C51" s="8">
        <v>6</v>
      </c>
      <c r="D51" s="8" t="s">
        <v>43</v>
      </c>
      <c r="E51" s="7" t="s">
        <v>42</v>
      </c>
      <c r="F51" s="6">
        <v>11.16</v>
      </c>
      <c r="G51" s="6">
        <v>3.01</v>
      </c>
      <c r="H51" s="6">
        <v>14.17</v>
      </c>
      <c r="I51" s="5">
        <v>70.86</v>
      </c>
      <c r="J51" s="5">
        <v>488.77</v>
      </c>
      <c r="K51" s="4">
        <v>0</v>
      </c>
      <c r="L51" s="3">
        <v>488.77</v>
      </c>
      <c r="M51" s="2">
        <v>0</v>
      </c>
    </row>
    <row r="52" spans="1:13" x14ac:dyDescent="0.35">
      <c r="A52" s="8" t="s">
        <v>38</v>
      </c>
      <c r="B52" s="9">
        <v>1.5</v>
      </c>
      <c r="C52" s="8">
        <v>8</v>
      </c>
      <c r="D52" s="8" t="s">
        <v>43</v>
      </c>
      <c r="E52" s="7" t="s">
        <v>44</v>
      </c>
      <c r="F52" s="6">
        <v>15.4</v>
      </c>
      <c r="G52" s="6">
        <v>6.39</v>
      </c>
      <c r="H52" s="6">
        <v>21.79</v>
      </c>
      <c r="I52" s="5">
        <v>108.95</v>
      </c>
      <c r="J52" s="5">
        <v>528.48</v>
      </c>
      <c r="K52" s="4">
        <v>0</v>
      </c>
      <c r="L52" s="3">
        <v>528.48</v>
      </c>
      <c r="M52" s="2">
        <v>0</v>
      </c>
    </row>
    <row r="53" spans="1:13" x14ac:dyDescent="0.35">
      <c r="A53" s="8" t="s">
        <v>38</v>
      </c>
      <c r="B53" s="9">
        <v>1.5</v>
      </c>
      <c r="C53" s="8">
        <v>8</v>
      </c>
      <c r="D53" s="8" t="s">
        <v>43</v>
      </c>
      <c r="E53" s="7" t="s">
        <v>42</v>
      </c>
      <c r="F53" s="6">
        <v>11.3</v>
      </c>
      <c r="G53" s="6">
        <v>8.7899999999999991</v>
      </c>
      <c r="H53" s="6">
        <v>20.079999999999998</v>
      </c>
      <c r="I53" s="5">
        <v>100.41</v>
      </c>
      <c r="J53" s="5">
        <v>628.89</v>
      </c>
      <c r="K53" s="4">
        <v>0</v>
      </c>
      <c r="L53" s="3">
        <v>628.89</v>
      </c>
      <c r="M53" s="2">
        <v>0</v>
      </c>
    </row>
    <row r="54" spans="1:13" x14ac:dyDescent="0.35">
      <c r="A54" s="8" t="s">
        <v>38</v>
      </c>
      <c r="B54" s="9">
        <v>1.5</v>
      </c>
      <c r="C54" s="8">
        <v>10</v>
      </c>
      <c r="D54" s="8" t="s">
        <v>43</v>
      </c>
      <c r="E54" s="7" t="s">
        <v>44</v>
      </c>
      <c r="F54" s="6">
        <v>14.58</v>
      </c>
      <c r="G54" s="6">
        <v>12.91</v>
      </c>
      <c r="H54" s="6">
        <v>27.49</v>
      </c>
      <c r="I54" s="5">
        <v>137.44999999999999</v>
      </c>
      <c r="J54" s="5">
        <v>635.46</v>
      </c>
      <c r="K54" s="4">
        <v>0</v>
      </c>
      <c r="L54" s="3">
        <v>635.46</v>
      </c>
      <c r="M54" s="2">
        <v>0</v>
      </c>
    </row>
    <row r="55" spans="1:13" x14ac:dyDescent="0.35">
      <c r="A55" s="8" t="s">
        <v>38</v>
      </c>
      <c r="B55" s="9">
        <v>1.5</v>
      </c>
      <c r="C55" s="8">
        <v>10</v>
      </c>
      <c r="D55" s="8" t="s">
        <v>43</v>
      </c>
      <c r="E55" s="7" t="s">
        <v>42</v>
      </c>
      <c r="F55" s="6">
        <v>12.45</v>
      </c>
      <c r="G55" s="6">
        <v>5.16</v>
      </c>
      <c r="H55" s="6">
        <v>17.61</v>
      </c>
      <c r="I55" s="5">
        <v>88.06</v>
      </c>
      <c r="J55" s="5">
        <v>723.53</v>
      </c>
      <c r="K55" s="4">
        <v>0</v>
      </c>
      <c r="L55" s="3">
        <v>723.53</v>
      </c>
      <c r="M55" s="2">
        <v>0</v>
      </c>
    </row>
    <row r="56" spans="1:13" x14ac:dyDescent="0.35">
      <c r="A56" s="8" t="s">
        <v>38</v>
      </c>
      <c r="B56" s="9">
        <v>1.5</v>
      </c>
      <c r="C56" s="8">
        <v>12</v>
      </c>
      <c r="D56" s="8" t="s">
        <v>43</v>
      </c>
      <c r="E56" s="7" t="s">
        <v>44</v>
      </c>
      <c r="F56" s="6">
        <v>16.760000000000002</v>
      </c>
      <c r="G56" s="6">
        <v>10.42</v>
      </c>
      <c r="H56" s="6">
        <v>27.18</v>
      </c>
      <c r="I56" s="5">
        <v>135.9</v>
      </c>
      <c r="J56" s="5">
        <v>747.56</v>
      </c>
      <c r="K56" s="4">
        <v>0</v>
      </c>
      <c r="L56" s="3">
        <v>747.56</v>
      </c>
      <c r="M56" s="2">
        <v>0</v>
      </c>
    </row>
    <row r="57" spans="1:13" x14ac:dyDescent="0.35">
      <c r="A57" s="8" t="s">
        <v>38</v>
      </c>
      <c r="B57" s="9">
        <v>1.5</v>
      </c>
      <c r="C57" s="8">
        <v>12</v>
      </c>
      <c r="D57" s="8" t="s">
        <v>43</v>
      </c>
      <c r="E57" s="7" t="s">
        <v>42</v>
      </c>
      <c r="F57" s="6">
        <v>16.739999999999998</v>
      </c>
      <c r="G57" s="6">
        <v>2.91</v>
      </c>
      <c r="H57" s="6">
        <v>19.649999999999999</v>
      </c>
      <c r="I57" s="5">
        <v>98.25</v>
      </c>
      <c r="J57" s="5">
        <v>845.81</v>
      </c>
      <c r="K57" s="4">
        <v>0</v>
      </c>
      <c r="L57" s="3">
        <v>845.81</v>
      </c>
      <c r="M57" s="2">
        <v>0</v>
      </c>
    </row>
    <row r="58" spans="1:13" x14ac:dyDescent="0.35">
      <c r="A58" s="8" t="s">
        <v>38</v>
      </c>
      <c r="B58" s="9">
        <v>2.5</v>
      </c>
      <c r="C58" s="8">
        <v>4</v>
      </c>
      <c r="D58" s="8" t="s">
        <v>43</v>
      </c>
      <c r="E58" s="7" t="s">
        <v>44</v>
      </c>
      <c r="F58" s="6">
        <v>15.29</v>
      </c>
      <c r="G58" s="6">
        <v>0.33</v>
      </c>
      <c r="H58" s="6">
        <v>15.62</v>
      </c>
      <c r="I58" s="5">
        <v>78.09</v>
      </c>
      <c r="J58" s="5">
        <v>319.31</v>
      </c>
      <c r="K58" s="4">
        <v>0</v>
      </c>
      <c r="L58" s="3">
        <v>319.31</v>
      </c>
      <c r="M58" s="2">
        <v>0</v>
      </c>
    </row>
    <row r="59" spans="1:13" x14ac:dyDescent="0.35">
      <c r="A59" s="8" t="s">
        <v>38</v>
      </c>
      <c r="B59" s="9">
        <v>2.5</v>
      </c>
      <c r="C59" s="8">
        <v>4</v>
      </c>
      <c r="D59" s="8" t="s">
        <v>43</v>
      </c>
      <c r="E59" s="7" t="s">
        <v>42</v>
      </c>
      <c r="F59" s="6">
        <v>11.14</v>
      </c>
      <c r="G59" s="6">
        <v>0.21</v>
      </c>
      <c r="H59" s="6">
        <v>11.35</v>
      </c>
      <c r="I59" s="5">
        <v>56.76</v>
      </c>
      <c r="J59" s="5">
        <v>376.07</v>
      </c>
      <c r="K59" s="4">
        <v>0</v>
      </c>
      <c r="L59" s="3">
        <v>376.07</v>
      </c>
      <c r="M59" s="2">
        <v>0</v>
      </c>
    </row>
    <row r="60" spans="1:13" x14ac:dyDescent="0.35">
      <c r="A60" s="8" t="s">
        <v>38</v>
      </c>
      <c r="B60" s="9">
        <v>2.5</v>
      </c>
      <c r="C60" s="8">
        <v>6</v>
      </c>
      <c r="D60" s="8" t="s">
        <v>43</v>
      </c>
      <c r="E60" s="7" t="s">
        <v>44</v>
      </c>
      <c r="F60" s="6">
        <v>15.88</v>
      </c>
      <c r="G60" s="6">
        <v>0.23</v>
      </c>
      <c r="H60" s="6">
        <v>16.12</v>
      </c>
      <c r="I60" s="5">
        <v>80.59</v>
      </c>
      <c r="J60" s="5">
        <v>417.91</v>
      </c>
      <c r="K60" s="4">
        <v>0</v>
      </c>
      <c r="L60" s="3">
        <v>417.91</v>
      </c>
      <c r="M60" s="2">
        <v>0</v>
      </c>
    </row>
    <row r="61" spans="1:13" x14ac:dyDescent="0.35">
      <c r="A61" s="8" t="s">
        <v>38</v>
      </c>
      <c r="B61" s="9">
        <v>2.5</v>
      </c>
      <c r="C61" s="8">
        <v>6</v>
      </c>
      <c r="D61" s="8" t="s">
        <v>43</v>
      </c>
      <c r="E61" s="7" t="s">
        <v>42</v>
      </c>
      <c r="F61" s="6">
        <v>11.16</v>
      </c>
      <c r="G61" s="6">
        <v>3.01</v>
      </c>
      <c r="H61" s="6">
        <v>14.17</v>
      </c>
      <c r="I61" s="5">
        <v>70.86</v>
      </c>
      <c r="J61" s="5">
        <v>488.77</v>
      </c>
      <c r="K61" s="4">
        <v>0</v>
      </c>
      <c r="L61" s="3">
        <v>488.77</v>
      </c>
      <c r="M61" s="2">
        <v>0</v>
      </c>
    </row>
    <row r="62" spans="1:13" x14ac:dyDescent="0.35">
      <c r="A62" s="8" t="s">
        <v>38</v>
      </c>
      <c r="B62" s="9">
        <v>2.5</v>
      </c>
      <c r="C62" s="8">
        <v>8</v>
      </c>
      <c r="D62" s="8" t="s">
        <v>43</v>
      </c>
      <c r="E62" s="7" t="s">
        <v>44</v>
      </c>
      <c r="F62" s="6">
        <v>15.4</v>
      </c>
      <c r="G62" s="6">
        <v>6.39</v>
      </c>
      <c r="H62" s="6">
        <v>21.79</v>
      </c>
      <c r="I62" s="5">
        <v>108.95</v>
      </c>
      <c r="J62" s="5">
        <v>528.48</v>
      </c>
      <c r="K62" s="4">
        <v>0</v>
      </c>
      <c r="L62" s="3">
        <v>528.48</v>
      </c>
      <c r="M62" s="2">
        <v>0</v>
      </c>
    </row>
    <row r="63" spans="1:13" x14ac:dyDescent="0.35">
      <c r="A63" s="8" t="s">
        <v>38</v>
      </c>
      <c r="B63" s="9">
        <v>2.5</v>
      </c>
      <c r="C63" s="8">
        <v>8</v>
      </c>
      <c r="D63" s="8" t="s">
        <v>43</v>
      </c>
      <c r="E63" s="7" t="s">
        <v>42</v>
      </c>
      <c r="F63" s="6">
        <v>11.3</v>
      </c>
      <c r="G63" s="6">
        <v>8.7899999999999991</v>
      </c>
      <c r="H63" s="6">
        <v>20.079999999999998</v>
      </c>
      <c r="I63" s="5">
        <v>100.41</v>
      </c>
      <c r="J63" s="5">
        <v>628.89</v>
      </c>
      <c r="K63" s="4">
        <v>0</v>
      </c>
      <c r="L63" s="3">
        <v>628.89</v>
      </c>
      <c r="M63" s="2">
        <v>0</v>
      </c>
    </row>
    <row r="64" spans="1:13" x14ac:dyDescent="0.35">
      <c r="A64" s="8" t="s">
        <v>38</v>
      </c>
      <c r="B64" s="9">
        <v>2.5</v>
      </c>
      <c r="C64" s="8">
        <v>10</v>
      </c>
      <c r="D64" s="8" t="s">
        <v>43</v>
      </c>
      <c r="E64" s="7" t="s">
        <v>44</v>
      </c>
      <c r="F64" s="6">
        <v>14.58</v>
      </c>
      <c r="G64" s="6">
        <v>12.91</v>
      </c>
      <c r="H64" s="6">
        <v>27.49</v>
      </c>
      <c r="I64" s="5">
        <v>137.44999999999999</v>
      </c>
      <c r="J64" s="5">
        <v>635.46</v>
      </c>
      <c r="K64" s="4">
        <v>0</v>
      </c>
      <c r="L64" s="3">
        <v>635.46</v>
      </c>
      <c r="M64" s="2">
        <v>0</v>
      </c>
    </row>
    <row r="65" spans="1:13" x14ac:dyDescent="0.35">
      <c r="A65" s="8" t="s">
        <v>38</v>
      </c>
      <c r="B65" s="9">
        <v>2.5</v>
      </c>
      <c r="C65" s="8">
        <v>10</v>
      </c>
      <c r="D65" s="8" t="s">
        <v>43</v>
      </c>
      <c r="E65" s="7" t="s">
        <v>42</v>
      </c>
      <c r="F65" s="6">
        <v>12.45</v>
      </c>
      <c r="G65" s="6">
        <v>5.16</v>
      </c>
      <c r="H65" s="6">
        <v>17.61</v>
      </c>
      <c r="I65" s="5">
        <v>88.06</v>
      </c>
      <c r="J65" s="5">
        <v>723.52</v>
      </c>
      <c r="K65" s="4">
        <v>0</v>
      </c>
      <c r="L65" s="3">
        <v>723.52</v>
      </c>
      <c r="M65" s="2">
        <v>0</v>
      </c>
    </row>
    <row r="66" spans="1:13" x14ac:dyDescent="0.35">
      <c r="A66" s="8" t="s">
        <v>38</v>
      </c>
      <c r="B66" s="9">
        <v>2.5</v>
      </c>
      <c r="C66" s="8">
        <v>12</v>
      </c>
      <c r="D66" s="8" t="s">
        <v>43</v>
      </c>
      <c r="E66" s="7" t="s">
        <v>44</v>
      </c>
      <c r="F66" s="6">
        <v>16.760000000000002</v>
      </c>
      <c r="G66" s="6">
        <v>10.42</v>
      </c>
      <c r="H66" s="6">
        <v>27.18</v>
      </c>
      <c r="I66" s="5">
        <v>135.9</v>
      </c>
      <c r="J66" s="5">
        <v>747.56</v>
      </c>
      <c r="K66" s="4">
        <v>0</v>
      </c>
      <c r="L66" s="3">
        <v>747.56</v>
      </c>
      <c r="M66" s="2">
        <v>0</v>
      </c>
    </row>
    <row r="67" spans="1:13" x14ac:dyDescent="0.35">
      <c r="A67" s="8" t="s">
        <v>38</v>
      </c>
      <c r="B67" s="9">
        <v>2.5</v>
      </c>
      <c r="C67" s="8">
        <v>12</v>
      </c>
      <c r="D67" s="8" t="s">
        <v>43</v>
      </c>
      <c r="E67" s="7" t="s">
        <v>42</v>
      </c>
      <c r="F67" s="6">
        <v>16.739999999999998</v>
      </c>
      <c r="G67" s="6">
        <v>2.91</v>
      </c>
      <c r="H67" s="6">
        <v>19.649999999999999</v>
      </c>
      <c r="I67" s="5">
        <v>98.25</v>
      </c>
      <c r="J67" s="5">
        <v>845.81</v>
      </c>
      <c r="K67" s="4">
        <v>0</v>
      </c>
      <c r="L67" s="3">
        <v>845.81</v>
      </c>
      <c r="M67" s="2">
        <v>0</v>
      </c>
    </row>
    <row r="68" spans="1:13" x14ac:dyDescent="0.35">
      <c r="A68" s="8" t="s">
        <v>38</v>
      </c>
      <c r="B68" s="9">
        <v>3</v>
      </c>
      <c r="C68" s="8">
        <v>4</v>
      </c>
      <c r="D68" s="8" t="s">
        <v>43</v>
      </c>
      <c r="E68" s="7" t="s">
        <v>44</v>
      </c>
      <c r="F68" s="6">
        <v>15.29</v>
      </c>
      <c r="G68" s="6">
        <v>0.33</v>
      </c>
      <c r="H68" s="6">
        <v>15.62</v>
      </c>
      <c r="I68" s="5">
        <v>78.09</v>
      </c>
      <c r="J68" s="5">
        <v>319.31</v>
      </c>
      <c r="K68" s="4">
        <v>0</v>
      </c>
      <c r="L68" s="3">
        <v>319.31</v>
      </c>
      <c r="M68" s="2">
        <v>0</v>
      </c>
    </row>
    <row r="69" spans="1:13" x14ac:dyDescent="0.35">
      <c r="A69" s="8" t="s">
        <v>38</v>
      </c>
      <c r="B69" s="9">
        <v>3</v>
      </c>
      <c r="C69" s="8">
        <v>4</v>
      </c>
      <c r="D69" s="8" t="s">
        <v>43</v>
      </c>
      <c r="E69" s="7" t="s">
        <v>42</v>
      </c>
      <c r="F69" s="6">
        <v>11.14</v>
      </c>
      <c r="G69" s="6">
        <v>0.21</v>
      </c>
      <c r="H69" s="6">
        <v>11.35</v>
      </c>
      <c r="I69" s="5">
        <v>56.76</v>
      </c>
      <c r="J69" s="5">
        <v>376.07</v>
      </c>
      <c r="K69" s="4">
        <v>0</v>
      </c>
      <c r="L69" s="3">
        <v>376.07</v>
      </c>
      <c r="M69" s="2">
        <v>0</v>
      </c>
    </row>
    <row r="70" spans="1:13" x14ac:dyDescent="0.35">
      <c r="A70" s="8" t="s">
        <v>38</v>
      </c>
      <c r="B70" s="9">
        <v>3</v>
      </c>
      <c r="C70" s="8">
        <v>6</v>
      </c>
      <c r="D70" s="8" t="s">
        <v>43</v>
      </c>
      <c r="E70" s="7" t="s">
        <v>44</v>
      </c>
      <c r="F70" s="6">
        <v>15.88</v>
      </c>
      <c r="G70" s="6">
        <v>0.23</v>
      </c>
      <c r="H70" s="6">
        <v>16.12</v>
      </c>
      <c r="I70" s="5">
        <v>80.59</v>
      </c>
      <c r="J70" s="5">
        <v>417.91</v>
      </c>
      <c r="K70" s="4">
        <v>0</v>
      </c>
      <c r="L70" s="3">
        <v>417.91</v>
      </c>
      <c r="M70" s="2">
        <v>0</v>
      </c>
    </row>
    <row r="71" spans="1:13" x14ac:dyDescent="0.35">
      <c r="A71" s="8" t="s">
        <v>38</v>
      </c>
      <c r="B71" s="9">
        <v>3</v>
      </c>
      <c r="C71" s="8">
        <v>6</v>
      </c>
      <c r="D71" s="8" t="s">
        <v>43</v>
      </c>
      <c r="E71" s="7" t="s">
        <v>42</v>
      </c>
      <c r="F71" s="6">
        <v>11.16</v>
      </c>
      <c r="G71" s="6">
        <v>3.01</v>
      </c>
      <c r="H71" s="6">
        <v>14.17</v>
      </c>
      <c r="I71" s="5">
        <v>70.86</v>
      </c>
      <c r="J71" s="5">
        <v>488.77</v>
      </c>
      <c r="K71" s="4">
        <v>0</v>
      </c>
      <c r="L71" s="3">
        <v>488.77</v>
      </c>
      <c r="M71" s="2">
        <v>0</v>
      </c>
    </row>
    <row r="72" spans="1:13" x14ac:dyDescent="0.35">
      <c r="A72" s="8" t="s">
        <v>38</v>
      </c>
      <c r="B72" s="9">
        <v>3</v>
      </c>
      <c r="C72" s="8">
        <v>8</v>
      </c>
      <c r="D72" s="8" t="s">
        <v>43</v>
      </c>
      <c r="E72" s="7" t="s">
        <v>44</v>
      </c>
      <c r="F72" s="6">
        <v>15.4</v>
      </c>
      <c r="G72" s="6">
        <v>6.39</v>
      </c>
      <c r="H72" s="6">
        <v>21.79</v>
      </c>
      <c r="I72" s="5">
        <v>108.95</v>
      </c>
      <c r="J72" s="5">
        <v>528.48</v>
      </c>
      <c r="K72" s="4">
        <v>0</v>
      </c>
      <c r="L72" s="3">
        <v>528.48</v>
      </c>
      <c r="M72" s="2">
        <v>0</v>
      </c>
    </row>
    <row r="73" spans="1:13" x14ac:dyDescent="0.35">
      <c r="A73" s="8" t="s">
        <v>38</v>
      </c>
      <c r="B73" s="9">
        <v>3</v>
      </c>
      <c r="C73" s="8">
        <v>8</v>
      </c>
      <c r="D73" s="8" t="s">
        <v>43</v>
      </c>
      <c r="E73" s="7" t="s">
        <v>42</v>
      </c>
      <c r="F73" s="6">
        <v>11.3</v>
      </c>
      <c r="G73" s="6">
        <v>8.7899999999999991</v>
      </c>
      <c r="H73" s="6">
        <v>20.079999999999998</v>
      </c>
      <c r="I73" s="5">
        <v>100.41</v>
      </c>
      <c r="J73" s="5">
        <v>628.89</v>
      </c>
      <c r="K73" s="4">
        <v>0</v>
      </c>
      <c r="L73" s="3">
        <v>628.89</v>
      </c>
      <c r="M73" s="2">
        <v>0</v>
      </c>
    </row>
    <row r="74" spans="1:13" x14ac:dyDescent="0.35">
      <c r="A74" s="8" t="s">
        <v>38</v>
      </c>
      <c r="B74" s="9">
        <v>3</v>
      </c>
      <c r="C74" s="8">
        <v>10</v>
      </c>
      <c r="D74" s="8" t="s">
        <v>43</v>
      </c>
      <c r="E74" s="7" t="s">
        <v>44</v>
      </c>
      <c r="F74" s="6">
        <v>14.58</v>
      </c>
      <c r="G74" s="6">
        <v>12.91</v>
      </c>
      <c r="H74" s="6">
        <v>27.49</v>
      </c>
      <c r="I74" s="5">
        <v>137.44999999999999</v>
      </c>
      <c r="J74" s="5">
        <v>635.46</v>
      </c>
      <c r="K74" s="4">
        <v>0</v>
      </c>
      <c r="L74" s="3">
        <v>635.46</v>
      </c>
      <c r="M74" s="2">
        <v>0</v>
      </c>
    </row>
    <row r="75" spans="1:13" x14ac:dyDescent="0.35">
      <c r="A75" s="8" t="s">
        <v>38</v>
      </c>
      <c r="B75" s="9">
        <v>3</v>
      </c>
      <c r="C75" s="8">
        <v>10</v>
      </c>
      <c r="D75" s="8" t="s">
        <v>43</v>
      </c>
      <c r="E75" s="7" t="s">
        <v>42</v>
      </c>
      <c r="F75" s="6">
        <v>12.45</v>
      </c>
      <c r="G75" s="6">
        <v>5.16</v>
      </c>
      <c r="H75" s="6">
        <v>17.61</v>
      </c>
      <c r="I75" s="5">
        <v>88.06</v>
      </c>
      <c r="J75" s="5">
        <v>723.53</v>
      </c>
      <c r="K75" s="4">
        <v>0</v>
      </c>
      <c r="L75" s="3">
        <v>723.53</v>
      </c>
      <c r="M75" s="2">
        <v>0</v>
      </c>
    </row>
    <row r="76" spans="1:13" x14ac:dyDescent="0.35">
      <c r="A76" s="8" t="s">
        <v>38</v>
      </c>
      <c r="B76" s="9">
        <v>3</v>
      </c>
      <c r="C76" s="8">
        <v>12</v>
      </c>
      <c r="D76" s="8" t="s">
        <v>43</v>
      </c>
      <c r="E76" s="7" t="s">
        <v>44</v>
      </c>
      <c r="F76" s="6">
        <v>16.760000000000002</v>
      </c>
      <c r="G76" s="6">
        <v>10.42</v>
      </c>
      <c r="H76" s="6">
        <v>27.18</v>
      </c>
      <c r="I76" s="5">
        <v>135.9</v>
      </c>
      <c r="J76" s="5">
        <v>747.56</v>
      </c>
      <c r="K76" s="4">
        <v>0</v>
      </c>
      <c r="L76" s="3">
        <v>747.56</v>
      </c>
      <c r="M76" s="2">
        <v>0</v>
      </c>
    </row>
    <row r="77" spans="1:13" ht="15" thickBot="1" x14ac:dyDescent="0.4">
      <c r="A77" s="8" t="s">
        <v>38</v>
      </c>
      <c r="B77" s="9">
        <v>3</v>
      </c>
      <c r="C77" s="8">
        <v>12</v>
      </c>
      <c r="D77" s="8" t="s">
        <v>43</v>
      </c>
      <c r="E77" s="7" t="s">
        <v>42</v>
      </c>
      <c r="F77" s="6">
        <v>16.739999999999998</v>
      </c>
      <c r="G77" s="6">
        <v>2.91</v>
      </c>
      <c r="H77" s="6">
        <v>19.649999999999999</v>
      </c>
      <c r="I77" s="5">
        <v>98.25</v>
      </c>
      <c r="J77" s="5">
        <v>845.81</v>
      </c>
      <c r="K77" s="4">
        <v>0</v>
      </c>
      <c r="L77" s="3">
        <v>845.81</v>
      </c>
      <c r="M77" s="2">
        <v>0</v>
      </c>
    </row>
    <row r="78" spans="1:13" ht="15" thickBot="1" x14ac:dyDescent="0.4">
      <c r="A78" s="22" t="s">
        <v>91</v>
      </c>
      <c r="B78" s="22">
        <f>AVERAGE(B48:B77)</f>
        <v>2.3333333333333335</v>
      </c>
      <c r="C78" s="22">
        <f t="shared" ref="C78:M78" si="2">AVERAGE(C48:C77)</f>
        <v>8</v>
      </c>
      <c r="D78" s="22"/>
      <c r="E78" s="22"/>
      <c r="F78" s="22">
        <f t="shared" si="2"/>
        <v>14.07</v>
      </c>
      <c r="G78" s="22">
        <f t="shared" si="2"/>
        <v>5.0359999999999987</v>
      </c>
      <c r="H78" s="22">
        <f t="shared" si="2"/>
        <v>19.105999999999998</v>
      </c>
      <c r="I78" s="22">
        <f t="shared" si="2"/>
        <v>95.531999999999982</v>
      </c>
      <c r="J78" s="22">
        <f t="shared" si="2"/>
        <v>571.17866666666657</v>
      </c>
      <c r="K78" s="22">
        <f t="shared" si="2"/>
        <v>0</v>
      </c>
      <c r="L78" s="22">
        <f t="shared" si="2"/>
        <v>571.17866666666657</v>
      </c>
      <c r="M78" s="22">
        <f t="shared" si="2"/>
        <v>0</v>
      </c>
    </row>
    <row r="80" spans="1:13" x14ac:dyDescent="0.35">
      <c r="A80" s="23" t="s">
        <v>65</v>
      </c>
    </row>
    <row r="81" spans="1:3" ht="27" customHeight="1" x14ac:dyDescent="0.35">
      <c r="A81" s="25" t="s">
        <v>37</v>
      </c>
      <c r="B81" s="26">
        <f>B26</f>
        <v>2.2333333333333334</v>
      </c>
      <c r="C81" s="67" t="s">
        <v>64</v>
      </c>
    </row>
    <row r="82" spans="1:3" x14ac:dyDescent="0.35">
      <c r="A82" s="27" t="s">
        <v>66</v>
      </c>
      <c r="B82" s="24">
        <f>B46</f>
        <v>2.2333333333333334</v>
      </c>
      <c r="C82" s="68"/>
    </row>
    <row r="83" spans="1:3" x14ac:dyDescent="0.35">
      <c r="A83" s="28" t="s">
        <v>38</v>
      </c>
      <c r="B83" s="29">
        <f>B78</f>
        <v>2.3333333333333335</v>
      </c>
      <c r="C83" s="69"/>
    </row>
    <row r="84" spans="1:3" ht="27" customHeight="1" x14ac:dyDescent="0.35">
      <c r="A84" s="25" t="s">
        <v>37</v>
      </c>
      <c r="B84" s="26">
        <f>C26</f>
        <v>7</v>
      </c>
      <c r="C84" s="70" t="s">
        <v>63</v>
      </c>
    </row>
    <row r="85" spans="1:3" x14ac:dyDescent="0.35">
      <c r="A85" s="27" t="s">
        <v>66</v>
      </c>
      <c r="B85" s="24">
        <f>C46</f>
        <v>6</v>
      </c>
      <c r="C85" s="71"/>
    </row>
    <row r="86" spans="1:3" x14ac:dyDescent="0.35">
      <c r="A86" s="28" t="s">
        <v>38</v>
      </c>
      <c r="B86" s="29">
        <f>C78</f>
        <v>8</v>
      </c>
      <c r="C86" s="71"/>
    </row>
    <row r="87" spans="1:3" ht="22.5" customHeight="1" x14ac:dyDescent="0.35">
      <c r="A87" s="25" t="s">
        <v>37</v>
      </c>
      <c r="B87" s="26">
        <f>I26</f>
        <v>123.87791666666665</v>
      </c>
      <c r="C87" s="72" t="s">
        <v>57</v>
      </c>
    </row>
    <row r="88" spans="1:3" x14ac:dyDescent="0.35">
      <c r="A88" s="27" t="s">
        <v>66</v>
      </c>
      <c r="B88" s="24">
        <f>I46</f>
        <v>102.34500000000001</v>
      </c>
      <c r="C88" s="73"/>
    </row>
    <row r="89" spans="1:3" x14ac:dyDescent="0.35">
      <c r="A89" s="28" t="s">
        <v>38</v>
      </c>
      <c r="B89" s="29">
        <f>I78</f>
        <v>95.531999999999982</v>
      </c>
      <c r="C89" s="73"/>
    </row>
    <row r="90" spans="1:3" ht="31.5" customHeight="1" x14ac:dyDescent="0.35">
      <c r="A90" s="25" t="s">
        <v>37</v>
      </c>
      <c r="B90" s="26">
        <f>J26</f>
        <v>404.77333333333331</v>
      </c>
      <c r="C90" s="72" t="s">
        <v>56</v>
      </c>
    </row>
    <row r="91" spans="1:3" x14ac:dyDescent="0.35">
      <c r="A91" s="27" t="s">
        <v>66</v>
      </c>
      <c r="B91" s="24">
        <f>J46</f>
        <v>423.07277777777784</v>
      </c>
      <c r="C91" s="73"/>
    </row>
    <row r="92" spans="1:3" x14ac:dyDescent="0.35">
      <c r="A92" s="28" t="s">
        <v>38</v>
      </c>
      <c r="B92" s="29">
        <f>J78</f>
        <v>571.17866666666657</v>
      </c>
      <c r="C92" s="73"/>
    </row>
  </sheetData>
  <mergeCells count="4">
    <mergeCell ref="C81:C83"/>
    <mergeCell ref="C84:C86"/>
    <mergeCell ref="C87:C89"/>
    <mergeCell ref="C90:C9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73D5C969358943951B1A72C5ED5CC6" ma:contentTypeVersion="13" ma:contentTypeDescription="Crée un document." ma:contentTypeScope="" ma:versionID="55562581b633770ab40f7bea8b13f66b">
  <xsd:schema xmlns:xsd="http://www.w3.org/2001/XMLSchema" xmlns:xs="http://www.w3.org/2001/XMLSchema" xmlns:p="http://schemas.microsoft.com/office/2006/metadata/properties" xmlns:ns3="213be6c8-fd94-46cd-916f-9a66ff643b7f" xmlns:ns4="586ac90a-9560-44b1-a758-21ed75aa66c8" targetNamespace="http://schemas.microsoft.com/office/2006/metadata/properties" ma:root="true" ma:fieldsID="67010cec2819e14fe5418d665b252e48" ns3:_="" ns4:_="">
    <xsd:import namespace="213be6c8-fd94-46cd-916f-9a66ff643b7f"/>
    <xsd:import namespace="586ac90a-9560-44b1-a758-21ed75aa66c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be6c8-fd94-46cd-916f-9a66ff643b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ac90a-9560-44b1-a758-21ed75aa66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564E9E-326E-4C9D-9EB0-0CF4E8A35732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586ac90a-9560-44b1-a758-21ed75aa66c8"/>
    <ds:schemaRef ds:uri="213be6c8-fd94-46cd-916f-9a66ff643b7f"/>
  </ds:schemaRefs>
</ds:datastoreItem>
</file>

<file path=customXml/itemProps2.xml><?xml version="1.0" encoding="utf-8"?>
<ds:datastoreItem xmlns:ds="http://schemas.openxmlformats.org/officeDocument/2006/customXml" ds:itemID="{B60F95AD-F1F7-4FB4-B7E9-F81F8BAE4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3be6c8-fd94-46cd-916f-9a66ff643b7f"/>
    <ds:schemaRef ds:uri="586ac90a-9560-44b1-a758-21ed75aa66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E7A465-1773-4019-9970-161C6775ED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Copie WCC Carbon</vt:lpstr>
      <vt:lpstr> Buxy.moy</vt:lpstr>
      <vt:lpstr>Moyenne WCC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Giorgi, Sabrina</dc:creator>
  <cp:lastModifiedBy>Sabrina Giorgi</cp:lastModifiedBy>
  <dcterms:created xsi:type="dcterms:W3CDTF">2020-02-11T13:20:15Z</dcterms:created>
  <dcterms:modified xsi:type="dcterms:W3CDTF">2020-06-25T20:37:02Z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0x010100E673D5C969358943951B1A72C5ED5CC6</vt:lpwstr>
  </property>
</Properties>
</file>