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CDA/Documents partages/General/Dossier_ Labellisation_CDA_2022/SOMAIL/V2 dépôt/"/>
    </mc:Choice>
  </mc:AlternateContent>
  <xr:revisionPtr revIDLastSave="38" documentId="11_05F11AA48A5207F7DA149446264E1588416E33AD" xr6:coauthVersionLast="47" xr6:coauthVersionMax="47" xr10:uidLastSave="{FA8816A9-BFC9-4900-9E32-FEB793B8260A}"/>
  <bookViews>
    <workbookView xWindow="-108" yWindow="-108" windowWidth="23256" windowHeight="1257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M22" i="2" s="1"/>
  <c r="C7" i="2"/>
  <c r="D7" i="2" s="1"/>
  <c r="L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G59" i="5"/>
  <c r="K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I25" i="9" s="1"/>
  <c r="J5" i="9"/>
  <c r="J25" i="9" s="1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L25" i="9" l="1"/>
  <c r="K25" i="9"/>
  <c r="H25" i="9"/>
  <c r="G25" i="9"/>
  <c r="F25" i="9"/>
  <c r="E25" i="9"/>
  <c r="D25" i="9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H46" i="5"/>
  <c r="H49" i="5" s="1"/>
  <c r="H60" i="5" s="1"/>
  <c r="L100" i="5"/>
  <c r="L103" i="5" s="1"/>
  <c r="L114" i="5" s="1"/>
  <c r="E73" i="5"/>
  <c r="E76" i="5" s="1"/>
  <c r="E87" i="5" s="1"/>
  <c r="F46" i="5"/>
  <c r="F49" i="5" s="1"/>
  <c r="F60" i="5" s="1"/>
  <c r="D127" i="5"/>
  <c r="D130" i="5" s="1"/>
  <c r="D141" i="5" s="1"/>
  <c r="E100" i="5"/>
  <c r="E103" i="5" s="1"/>
  <c r="E114" i="5" s="1"/>
  <c r="G73" i="5"/>
  <c r="G76" i="5" s="1"/>
  <c r="G87" i="5" s="1"/>
  <c r="K127" i="5"/>
  <c r="K130" i="5" s="1"/>
  <c r="K141" i="5" s="1"/>
  <c r="L127" i="5"/>
  <c r="L130" i="5" s="1"/>
  <c r="L141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C127" i="5"/>
  <c r="C130" i="5" s="1"/>
  <c r="C141" i="5" s="1"/>
  <c r="L73" i="5"/>
  <c r="L76" i="5" s="1"/>
  <c r="L87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I100" i="5"/>
  <c r="I103" i="5" s="1"/>
  <c r="I114" i="5" s="1"/>
  <c r="K73" i="5"/>
  <c r="K76" i="5" s="1"/>
  <c r="K87" i="5" s="1"/>
  <c r="I127" i="5"/>
  <c r="I130" i="5" s="1"/>
  <c r="I141" i="5" s="1"/>
  <c r="J127" i="5"/>
  <c r="J130" i="5" s="1"/>
  <c r="J141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H127" i="5"/>
  <c r="H130" i="5" s="1"/>
  <c r="H141" i="5" s="1"/>
  <c r="L46" i="5"/>
  <c r="L49" i="5" s="1"/>
  <c r="L60" i="5" s="1"/>
  <c r="J100" i="5"/>
  <c r="J103" i="5" s="1"/>
  <c r="J114" i="5" s="1"/>
  <c r="K100" i="5"/>
  <c r="K103" i="5" s="1"/>
  <c r="K114" i="5" s="1"/>
  <c r="D46" i="5"/>
  <c r="D49" i="5" s="1"/>
  <c r="D60" i="5" s="1"/>
  <c r="H19" i="5"/>
  <c r="H22" i="5" s="1"/>
  <c r="H33" i="5" s="1"/>
  <c r="K19" i="5"/>
  <c r="K22" i="5" s="1"/>
  <c r="K33" i="5" s="1"/>
  <c r="I19" i="5"/>
  <c r="I22" i="5" s="1"/>
  <c r="I33" i="5" s="1"/>
  <c r="J19" i="5"/>
  <c r="J22" i="5" s="1"/>
  <c r="J33" i="5" s="1"/>
  <c r="D19" i="5"/>
  <c r="D22" i="5" s="1"/>
  <c r="D33" i="5" s="1"/>
  <c r="L19" i="5"/>
  <c r="L22" i="5" s="1"/>
  <c r="L33" i="5" s="1"/>
  <c r="F19" i="5"/>
  <c r="F22" i="5" s="1"/>
  <c r="F33" i="5" s="1"/>
  <c r="E19" i="5"/>
  <c r="E22" i="5" s="1"/>
  <c r="E33" i="5" s="1"/>
  <c r="C19" i="5"/>
  <c r="G19" i="5"/>
  <c r="G22" i="5" s="1"/>
  <c r="G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H39" i="2" l="1"/>
  <c r="F39" i="2"/>
  <c r="I39" i="2"/>
  <c r="L37" i="2"/>
  <c r="B39" i="2"/>
  <c r="G39" i="2"/>
  <c r="E38" i="2"/>
  <c r="E39" i="2" s="1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B43" i="2"/>
  <c r="C31" i="2"/>
  <c r="D31" i="2"/>
  <c r="E31" i="2"/>
  <c r="F31" i="2"/>
  <c r="G31" i="2"/>
  <c r="H31" i="2"/>
  <c r="I31" i="2"/>
  <c r="J31" i="2"/>
  <c r="K31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G27" i="2" s="1"/>
  <c r="G28" i="2" s="1"/>
  <c r="H26" i="2"/>
  <c r="H27" i="2" s="1"/>
  <c r="H28" i="2" s="1"/>
  <c r="I26" i="2"/>
  <c r="I27" i="2" s="1"/>
  <c r="I28" i="2" s="1"/>
  <c r="J26" i="2"/>
  <c r="J27" i="2" s="1"/>
  <c r="J28" i="2" s="1"/>
  <c r="K26" i="2"/>
  <c r="K27" i="2" s="1"/>
  <c r="K28" i="2" s="1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<sst xmlns="http://schemas.openxmlformats.org/spreadsheetml/2006/main" count="914" uniqueCount="353">
  <si>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</si>
  <si>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</si>
  <si>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</si>
  <si>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</si>
  <si>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</si>
  <si>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</si>
  <si>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</si>
  <si>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</si>
  <si>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</si>
  <si>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</si>
  <si>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</si>
  <si>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</si>
  <si>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</si>
  <si>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</si>
  <si>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</si>
  <si>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</si>
  <si>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</si>
  <si>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</si>
  <si>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</si>
  <si>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</si>
  <si>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</si>
  <si>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</si>
  <si>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</si>
  <si>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</si>
  <si>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</si>
  <si>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</si>
  <si>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</si>
  <si>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</si>
  <si>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</si>
  <si>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</si>
  <si>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</si>
  <si>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</si>
  <si>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</si>
  <si>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</si>
  <si>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</si>
  <si>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</si>
  <si>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</si>
  <si>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</si>
  <si>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</si>
  <si>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</si>
  <si>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</si>
  <si>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</si>
  <si>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</si>
  <si>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</si>
  <si>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</si>
  <si>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</si>
  <si>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</si>
  <si>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</si>
  <si>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</si>
  <si>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</si>
  <si>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</si>
  <si>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</si>
  <si>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</si>
  <si>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</si>
  <si>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</si>
  <si>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</si>
  <si>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</si>
  <si>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</si>
  <si>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</si>
  <si>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</si>
  <si>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</si>
  <si>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</si>
  <si>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</si>
  <si>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</si>
  <si>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</si>
  <si>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</si>
  <si>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</si>
  <si>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</si>
  <si>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</si>
  <si>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</si>
  <si>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</si>
  <si>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</si>
  <si>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</si>
  <si>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</si>
  <si>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</si>
  <si>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</si>
  <si>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</si>
  <si>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</si>
  <si>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</si>
  <si>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</si>
  <si>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</si>
  <si>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</si>
  <si>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</si>
  <si>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</si>
  <si>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</si>
  <si>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</si>
  <si>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</si>
  <si>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</si>
  <si>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</si>
  <si>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</si>
  <si>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</si>
  <si>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</si>
  <si>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</si>
  <si>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</si>
  <si>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</si>
  <si>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</si>
  <si>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</si>
  <si>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</si>
  <si>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</si>
  <si>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</si>
  <si>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</si>
  <si>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</si>
  <si>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</si>
  <si>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</si>
  <si>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</si>
  <si>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</si>
  <si>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</si>
  <si>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</si>
  <si>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</si>
  <si>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</si>
  <si>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</si>
  <si>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</si>
  <si>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</si>
  <si>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</si>
  <si>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</si>
  <si>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</si>
  <si>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</si>
  <si>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</si>
  <si>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</si>
  <si>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</si>
  <si>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</si>
  <si>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</si>
  <si>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</si>
  <si>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</si>
  <si>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</si>
  <si>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</si>
  <si>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</si>
  <si>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</si>
  <si>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</si>
  <si>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</si>
  <si>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</si>
  <si>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</si>
  <si>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</si>
  <si>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</si>
  <si>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</si>
  <si>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</si>
  <si>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</si>
  <si>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</si>
  <si>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</si>
  <si>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</si>
  <si>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</si>
  <si>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</si>
  <si>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</si>
  <si>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</si>
  <si>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</si>
  <si>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</si>
  <si>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</si>
  <si>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</si>
  <si>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</si>
  <si>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</si>
  <si>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</si>
  <si>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</si>
  <si>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</si>
  <si>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</si>
  <si>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</si>
  <si>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</si>
  <si>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</si>
  <si>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</si>
  <si>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</si>
  <si>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</si>
  <si>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</si>
  <si>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</si>
  <si>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</si>
  <si>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</si>
  <si>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</si>
  <si>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</si>
  <si>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</si>
  <si>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</si>
  <si>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</si>
  <si>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</si>
  <si>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</si>
  <si>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</si>
  <si>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</si>
  <si>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</si>
  <si>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</si>
  <si>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</si>
  <si>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</si>
  <si>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</si>
  <si>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</si>
  <si>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</si>
  <si>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</si>
  <si>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</si>
  <si>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</si>
  <si>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</si>
  <si>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</si>
  <si>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</si>
  <si>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</si>
  <si>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</si>
  <si>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</si>
  <si>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</si>
  <si>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</si>
  <si>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</si>
  <si>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</si>
  <si>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</si>
  <si>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</si>
  <si>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</si>
  <si>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</si>
  <si>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</si>
  <si>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</si>
  <si>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</si>
  <si>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</si>
  <si>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</si>
  <si>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</si>
  <si>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</si>
  <si>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</si>
  <si>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</si>
  <si>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</si>
  <si>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</si>
  <si>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</si>
  <si>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</si>
  <si>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</si>
  <si>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</si>
  <si>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</si>
  <si>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</si>
  <si>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</si>
  <si>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</si>
  <si>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</si>
  <si>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</si>
  <si>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</si>
  <si>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</si>
  <si>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</si>
  <si>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</si>
  <si>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</si>
  <si>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</si>
  <si>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</si>
  <si>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</si>
  <si>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</si>
  <si>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</si>
  <si>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</si>
  <si>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</si>
  <si>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</si>
  <si>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</si>
  <si>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</si>
  <si>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</si>
  <si>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</si>
  <si>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</si>
  <si>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</si>
  <si>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</si>
  <si>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</si>
  <si>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</si>
  <si>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</si>
  <si>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</si>
  <si>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</si>
  <si>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</si>
  <si>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</si>
  <si>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</si>
  <si>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</si>
  <si>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</si>
  <si>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</si>
  <si>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</si>
  <si>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</si>
  <si>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</si>
  <si>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</si>
  <si>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</si>
  <si>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</si>
  <si>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</si>
  <si>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</si>
  <si>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</si>
  <si>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</si>
  <si>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</si>
  <si>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</si>
  <si>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</si>
  <si>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</si>
  <si>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</si>
  <si>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</si>
  <si>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</si>
  <si>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</si>
  <si>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</si>
  <si>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</si>
  <si>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</si>
  <si>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</si>
  <si>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</si>
  <si>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</si>
  <si>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</si>
  <si>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</si>
  <si>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</si>
  <si>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</si>
  <si>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</si>
  <si>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</si>
  <si>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</si>
  <si>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</si>
  <si>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</si>
  <si>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</si>
  <si>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</si>
  <si>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</si>
  <si>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</si>
  <si>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</si>
  <si>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</si>
  <si>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</si>
  <si>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</si>
  <si>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</si>
  <si>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</si>
  <si>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</si>
  <si>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</si>
  <si>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</si>
  <si>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</si>
  <si>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</si>
  <si>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</si>
  <si>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</si>
  <si>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</si>
  <si>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</si>
  <si>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</si>
  <si>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</si>
  <si>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</si>
  <si>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</si>
  <si>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</si>
  <si>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</si>
  <si>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</si>
  <si>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</si>
  <si>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</si>
  <si>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</si>
  <si>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</si>
  <si>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</si>
  <si>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</si>
  <si>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</si>
  <si>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</si>
  <si>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</si>
  <si>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</si>
  <si>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</si>
  <si>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</si>
  <si>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</si>
  <si>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</si>
  <si>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</si>
  <si>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</si>
  <si>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</si>
  <si>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</si>
  <si>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</si>
  <si>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</si>
  <si>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</si>
  <si>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</si>
  <si>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</si>
  <si>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</si>
  <si>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</si>
  <si>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</si>
  <si>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</si>
  <si>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</si>
  <si>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</si>
  <si>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</si>
  <si>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</si>
  <si>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</si>
  <si>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</si>
  <si>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</si>
  <si>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</si>
  <si>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</si>
  <si>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</si>
  <si>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</si>
  <si>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</si>
  <si>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</si>
  <si>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</si>
  <si>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</si>
  <si>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</si>
  <si>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Mirepeisset</t>
  </si>
  <si>
    <t>Sallèle d'Aude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</si>
</sst>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4" t="s">
        <v>311</v>
      </c>
      <c r="L3" s="94"/>
      <c r="M3" s="94"/>
      <c r="N3" s="94"/>
      <c r="O3" s="94"/>
      <c r="P3" s="94"/>
    </row>
    <row r="4" spans="2:16" x14ac:dyDescent="0.3">
      <c r="K4" s="94"/>
      <c r="L4" s="94"/>
      <c r="M4" s="94"/>
      <c r="N4" s="94"/>
      <c r="O4" s="94"/>
      <c r="P4" s="94"/>
    </row>
    <row r="5" spans="2:16" x14ac:dyDescent="0.3">
      <c r="K5" s="94"/>
      <c r="L5" s="94"/>
      <c r="M5" s="94"/>
      <c r="N5" s="94"/>
      <c r="O5" s="94"/>
      <c r="P5" s="94"/>
    </row>
    <row r="7" spans="2:16" ht="15" customHeight="1" x14ac:dyDescent="0.3">
      <c r="B7" s="95" t="s">
        <v>310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3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3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3">
      <c r="B11" s="96" t="s">
        <v>335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3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3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3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3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3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3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3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3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3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3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3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3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3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3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3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3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3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3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3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3">
      <c r="B32" s="95" t="s">
        <v>340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3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3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C21" sqref="C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7" t="s">
        <v>339</v>
      </c>
      <c r="B2" s="108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4" t="s">
        <v>331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tr">
        <f>B7</f>
        <v>Mirepeisset</v>
      </c>
      <c r="D7" s="1" t="str">
        <f t="shared" ref="D7" si="0">C7</f>
        <v>Mirepeisset</v>
      </c>
      <c r="E7" s="1" t="s">
        <v>352</v>
      </c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2.98</v>
      </c>
      <c r="C8" s="25">
        <v>1.7</v>
      </c>
      <c r="D8" s="25">
        <v>1.02</v>
      </c>
      <c r="E8" s="25">
        <v>1.58</v>
      </c>
      <c r="F8" s="25"/>
      <c r="G8" s="25"/>
      <c r="H8" s="25"/>
      <c r="I8" s="25"/>
      <c r="J8" s="25"/>
      <c r="K8" s="25"/>
      <c r="L8" s="88">
        <f>SUM(B8:K8)</f>
        <v>7.2799999999999994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33</v>
      </c>
      <c r="C9" s="1" t="s">
        <v>33</v>
      </c>
      <c r="D9" s="1" t="s">
        <v>33</v>
      </c>
      <c r="E9" s="1" t="s">
        <v>33</v>
      </c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 t="s">
        <v>38</v>
      </c>
      <c r="D11" s="1" t="s">
        <v>38</v>
      </c>
      <c r="E11" s="1" t="s">
        <v>38</v>
      </c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417</v>
      </c>
      <c r="C12" s="1">
        <v>417</v>
      </c>
      <c r="D12" s="1">
        <v>417</v>
      </c>
      <c r="E12" s="1">
        <v>417</v>
      </c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 t="s">
        <v>5</v>
      </c>
      <c r="D13" s="26" t="s">
        <v>5</v>
      </c>
      <c r="E13" s="26" t="s">
        <v>5</v>
      </c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>
        <v>1</v>
      </c>
      <c r="D15" s="28">
        <v>1</v>
      </c>
      <c r="E15" s="28">
        <v>1</v>
      </c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101</v>
      </c>
      <c r="C17" s="1" t="s">
        <v>101</v>
      </c>
      <c r="D17" s="1" t="s">
        <v>108</v>
      </c>
      <c r="E17" s="1" t="s">
        <v>98</v>
      </c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101</v>
      </c>
      <c r="C18" s="1" t="s">
        <v>101</v>
      </c>
      <c r="D18" s="1" t="s">
        <v>73</v>
      </c>
      <c r="E18" s="1" t="s">
        <v>98</v>
      </c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101</v>
      </c>
      <c r="C19" s="1" t="s">
        <v>101</v>
      </c>
      <c r="D19" s="1" t="s">
        <v>73</v>
      </c>
      <c r="E19" s="1" t="s">
        <v>98</v>
      </c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SUM(B8:E8)</f>
        <v>7.2799999999999994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4" t="s">
        <v>308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1">CONCATENATE(B9," - ",B11)</f>
        <v>Amandier - Plein vent</v>
      </c>
      <c r="C26" s="10" t="str">
        <f t="shared" si="1"/>
        <v>Amandier - Plein vent</v>
      </c>
      <c r="D26" s="10" t="str">
        <f t="shared" si="1"/>
        <v>Amandier - Plein vent</v>
      </c>
      <c r="E26" s="10" t="str">
        <f t="shared" si="1"/>
        <v>Amandier - Plein vent</v>
      </c>
      <c r="F26" s="10" t="str">
        <f t="shared" si="1"/>
        <v xml:space="preserve"> - </v>
      </c>
      <c r="G26" s="10" t="str">
        <f t="shared" si="1"/>
        <v xml:space="preserve"> - </v>
      </c>
      <c r="H26" s="10" t="str">
        <f t="shared" si="1"/>
        <v xml:space="preserve"> - </v>
      </c>
      <c r="I26" s="10" t="str">
        <f t="shared" si="1"/>
        <v xml:space="preserve"> - </v>
      </c>
      <c r="J26" s="10" t="str">
        <f t="shared" si="1"/>
        <v xml:space="preserve"> - </v>
      </c>
      <c r="K26" s="10" t="str">
        <f t="shared" si="1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 t="e">
        <f>IF(B12="","",VLOOKUP(B26,'(ne pas modifier) BDD_REF'!$C$21:$D$42,2,FALSE))</f>
        <v>#N/A</v>
      </c>
      <c r="C27" s="11" t="e">
        <f>IF(C12="","",VLOOKUP(C26,'(ne pas modifier) BDD_REF'!$C$21:$D$42,2,FALSE))</f>
        <v>#N/A</v>
      </c>
      <c r="D27" s="11" t="e">
        <f>IF(D12="","",VLOOKUP(D26,'(ne pas modifier) BDD_REF'!$C$21:$D$42,2,FALSE))</f>
        <v>#N/A</v>
      </c>
      <c r="E27" s="11" t="e">
        <f>IF(E12="","",VLOOKUP(E26,'(ne pas modifier) BDD_REF'!$C$21:$D$42,2,FALSE))</f>
        <v>#N/A</v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e">
        <f t="shared" ref="B28:K28" si="2">IF(B12="","",IF(B12&gt;=B27,"OUI","NON"))</f>
        <v>#N/A</v>
      </c>
      <c r="C28" s="12" t="e">
        <f t="shared" si="2"/>
        <v>#N/A</v>
      </c>
      <c r="D28" s="12" t="e">
        <f t="shared" si="2"/>
        <v>#N/A</v>
      </c>
      <c r="E28" s="12" t="e">
        <f t="shared" si="2"/>
        <v>#N/A</v>
      </c>
      <c r="F28" s="12" t="str">
        <f t="shared" si="2"/>
        <v/>
      </c>
      <c r="G28" s="12" t="str">
        <f t="shared" si="2"/>
        <v/>
      </c>
      <c r="H28" s="12" t="str">
        <f t="shared" si="2"/>
        <v/>
      </c>
      <c r="I28" s="12" t="str">
        <f t="shared" si="2"/>
        <v/>
      </c>
      <c r="J28" s="12" t="str">
        <f t="shared" si="2"/>
        <v/>
      </c>
      <c r="K28" s="12" t="str">
        <f t="shared" si="2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3">IF(B21="","",IF(B21&gt;=B20,"OUI","NON"))</f>
        <v>OUI</v>
      </c>
      <c r="C31" s="72" t="str">
        <f t="shared" si="3"/>
        <v/>
      </c>
      <c r="D31" s="72" t="str">
        <f t="shared" si="3"/>
        <v/>
      </c>
      <c r="E31" s="72" t="str">
        <f t="shared" si="3"/>
        <v/>
      </c>
      <c r="F31" s="72" t="str">
        <f t="shared" si="3"/>
        <v/>
      </c>
      <c r="G31" s="72" t="str">
        <f t="shared" si="3"/>
        <v/>
      </c>
      <c r="H31" s="72" t="str">
        <f t="shared" si="3"/>
        <v/>
      </c>
      <c r="I31" s="72" t="str">
        <f t="shared" si="3"/>
        <v/>
      </c>
      <c r="J31" s="72" t="str">
        <f t="shared" si="3"/>
        <v/>
      </c>
      <c r="K31" s="72" t="str">
        <f t="shared" si="3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>Climat Sec Mediterranéen - Grandes cultures</v>
      </c>
      <c r="D34" s="43" t="str">
        <f>CONCATENATE(Eligibilité_projet!D13," - ",Eligibilité_projet!D16)</f>
        <v>Climat Sec Mediterranéen - Grandes cultures</v>
      </c>
      <c r="E34" s="43" t="str">
        <f>CONCATENATE(Eligibilité_projet!E13," - ",Eligibilité_projet!E16)</f>
        <v>Climat Sec Mediterranéen - Grandes cultures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>20 - Grandes cultures-Climat Sec Mediterranéen</v>
      </c>
      <c r="D35" s="43" t="str">
        <f>CONCATENATE(Eligibilité_projet!D14," - ",Eligibilité_projet!D16,"-",Eligibilité_projet!D13)</f>
        <v>20 - Grandes cultures-Climat Sec Mediterranéen</v>
      </c>
      <c r="E35" s="43" t="str">
        <f>CONCATENATE(Eligibilité_projet!E14," - ",Eligibilité_projet!E16,"-",Eligibilité_projet!E13)</f>
        <v>20 - Grandes cultures-Climat Sec Mediterranéen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89.598666666666645</v>
      </c>
      <c r="C36" s="44">
        <f>RECant_sol!D9</f>
        <v>51.113333333333323</v>
      </c>
      <c r="D36" s="44">
        <f>RECant_sol!E9</f>
        <v>30.667999999999996</v>
      </c>
      <c r="E36" s="44">
        <f>RECant_sol!F9</f>
        <v>47.505333333333333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218.88533333333331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109.3811365079365</v>
      </c>
      <c r="C37" s="45">
        <f>RECant_biom!D28</f>
        <v>62.398634920634912</v>
      </c>
      <c r="D37" s="44">
        <f>RECant_biom!E28</f>
        <v>37.439180952380958</v>
      </c>
      <c r="E37" s="44">
        <f>RECant_biom!F28</f>
        <v>57.9940253968254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267.21297777777778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4">IF(B36="","",B36+B37)</f>
        <v>198.97980317460315</v>
      </c>
      <c r="C38" s="45">
        <f t="shared" si="4"/>
        <v>113.51196825396823</v>
      </c>
      <c r="D38" s="44">
        <f t="shared" si="4"/>
        <v>68.107180952380958</v>
      </c>
      <c r="E38" s="44">
        <f t="shared" si="4"/>
        <v>105.49935873015873</v>
      </c>
      <c r="F38" s="44">
        <f t="shared" si="4"/>
        <v>0</v>
      </c>
      <c r="G38" s="44">
        <f t="shared" si="4"/>
        <v>0</v>
      </c>
      <c r="H38" s="44">
        <f t="shared" si="4"/>
        <v>0</v>
      </c>
      <c r="I38" s="44">
        <f t="shared" si="4"/>
        <v>0</v>
      </c>
      <c r="J38" s="44">
        <f t="shared" si="4"/>
        <v>0</v>
      </c>
      <c r="K38" s="44">
        <f t="shared" si="4"/>
        <v>0</v>
      </c>
      <c r="L38" s="87">
        <f>SUM(B38:K38)</f>
        <v>486.09831111111112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5">IF(AND(B36=0,B37=0),"",IF(B38&gt;0,"OUI","NON"))</f>
        <v>OUI</v>
      </c>
      <c r="C39" s="12" t="str">
        <f t="shared" si="5"/>
        <v>OUI</v>
      </c>
      <c r="D39" s="12" t="str">
        <f t="shared" si="5"/>
        <v>OUI</v>
      </c>
      <c r="E39" s="12" t="str">
        <f t="shared" si="5"/>
        <v>OUI</v>
      </c>
      <c r="F39" s="12" t="str">
        <f t="shared" si="5"/>
        <v/>
      </c>
      <c r="G39" s="12" t="str">
        <f t="shared" si="5"/>
        <v/>
      </c>
      <c r="H39" s="12" t="str">
        <f t="shared" si="5"/>
        <v/>
      </c>
      <c r="I39" s="12" t="str">
        <f t="shared" si="5"/>
        <v/>
      </c>
      <c r="J39" s="12" t="str">
        <f t="shared" si="5"/>
        <v/>
      </c>
      <c r="K39" s="12" t="str">
        <f t="shared" si="5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6">IF(C15="","",IF(C15&gt;=0.5,"OUI","NON"))</f>
        <v>OUI</v>
      </c>
      <c r="D43" s="12" t="str">
        <f t="shared" si="6"/>
        <v>OUI</v>
      </c>
      <c r="E43" s="12" t="str">
        <f t="shared" si="6"/>
        <v>OUI</v>
      </c>
      <c r="F43" s="12" t="str">
        <f t="shared" si="6"/>
        <v/>
      </c>
      <c r="G43" s="12" t="str">
        <f t="shared" si="6"/>
        <v/>
      </c>
      <c r="H43" s="12" t="str">
        <f t="shared" si="6"/>
        <v/>
      </c>
      <c r="I43" s="12" t="str">
        <f t="shared" si="6"/>
        <v/>
      </c>
      <c r="J43" s="12" t="str">
        <f t="shared" si="6"/>
        <v/>
      </c>
      <c r="K43" s="12" t="str">
        <f t="shared" si="6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3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7">IF(C13="","",IF(AND(C13="Hors climat Mediterranéen",C16="Prairies "),"Parcelle non éligible", "OUI"))</f>
        <v>OUI</v>
      </c>
      <c r="D46" s="93" t="str">
        <f t="shared" si="7"/>
        <v>OUI</v>
      </c>
      <c r="E46" s="12" t="str">
        <f t="shared" si="7"/>
        <v>OUI</v>
      </c>
      <c r="F46" s="12" t="str">
        <f t="shared" si="7"/>
        <v/>
      </c>
      <c r="G46" s="12" t="str">
        <f t="shared" si="7"/>
        <v/>
      </c>
      <c r="H46" s="12" t="str">
        <f t="shared" si="7"/>
        <v/>
      </c>
      <c r="I46" s="12" t="str">
        <f t="shared" si="7"/>
        <v/>
      </c>
      <c r="J46" s="12" t="str">
        <f t="shared" si="7"/>
        <v/>
      </c>
      <c r="K46" s="12" t="str">
        <f t="shared" si="7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1.2834653141729997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1.2834653141729997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3.2009399856008671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0.6264057981341149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6.3942764120809823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-19.123633181177695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-10.909455170470498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-16.324793926564421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-4.9486058052595077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-51.306488083472118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5" sqref="C5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2" t="s">
        <v>336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1.2834653141729997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1.2834653141729997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3.2009399856008671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0.6264057981341149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6.3942764120809823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</v>
      </c>
    </row>
    <row r="12" spans="1:15" x14ac:dyDescent="0.3">
      <c r="B12" s="19" t="s">
        <v>330</v>
      </c>
      <c r="C12" s="39">
        <f>(C7+C8+C9)*'(ne pas modifier) BDD_REF'!$B$222*'(ne pas modifier) BDD_REF'!$B$210</f>
        <v>0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</v>
      </c>
    </row>
    <row r="39" spans="1:108" x14ac:dyDescent="0.3">
      <c r="B39" s="19" t="s">
        <v>330</v>
      </c>
      <c r="C39" s="39">
        <f>(C34+C35+C36)*'(ne pas modifier) BDD_REF'!$B$222*'(ne pas modifier) BDD_REF'!$B$210</f>
        <v>0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</v>
      </c>
    </row>
    <row r="66" spans="1:108" x14ac:dyDescent="0.3">
      <c r="B66" s="19" t="s">
        <v>330</v>
      </c>
      <c r="C66" s="39">
        <f>(C61+C62+C63)*'(ne pas modifier) BDD_REF'!$B$222*'(ne pas modifier) BDD_REF'!$B$210</f>
        <v>0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</v>
      </c>
    </row>
    <row r="93" spans="1:108" x14ac:dyDescent="0.3">
      <c r="B93" s="19" t="s">
        <v>330</v>
      </c>
      <c r="C93" s="39">
        <f>(C88+C89+C90)*'(ne pas modifier) BDD_REF'!$B$222*'(ne pas modifier) BDD_REF'!$B$210</f>
        <v>0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0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</v>
      </c>
    </row>
    <row r="143" spans="1:108" x14ac:dyDescent="0.3">
      <c r="B143" s="71" t="s">
        <v>222</v>
      </c>
      <c r="C143" s="71">
        <f>(C142-C5*5)</f>
        <v>-6.4173265708649989</v>
      </c>
      <c r="D143" s="71">
        <f t="shared" ref="D143:L143" si="16">(D142-D5*5)</f>
        <v>-6.4173265708649989</v>
      </c>
      <c r="E143" s="71">
        <f t="shared" si="16"/>
        <v>-16.004699928004335</v>
      </c>
      <c r="F143" s="71">
        <f t="shared" si="16"/>
        <v>-3.1320289906705745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-19.123633181177695</v>
      </c>
      <c r="D144" s="21">
        <f>D143*Eligibilité_projet!C8</f>
        <v>-10.909455170470498</v>
      </c>
      <c r="E144" s="21">
        <f>E143*Eligibilité_projet!D8</f>
        <v>-16.324793926564421</v>
      </c>
      <c r="F144" s="21">
        <f>F143*Eligibilité_projet!E8</f>
        <v>-4.9486058052595077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-51.306488083472118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2.4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9.6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3.72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14.88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5.04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20.16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6.36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25.44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6.6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26.4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7.7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30.8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8.8000000000000007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35.200000000000003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9.9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39.6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11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44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12.1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48.4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12.46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49.84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12.82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51.28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13.18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52.72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13.54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54.16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13.9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55.6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13.98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55.92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14.06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56.24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14.14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56.56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14.22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56.88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14.3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57.2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210.22</v>
      </c>
      <c r="F25" s="22">
        <f>SUMIF($A5:$A24,"&lt;"&amp;Eligibilité_projet!E14+1,F5:F24)</f>
        <v>210.22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840.88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90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109.3811365079365</v>
      </c>
      <c r="D28" s="24">
        <f>((D25/D27)-D26)*Eligibilité_projet!C8*44/12</f>
        <v>62.398634920634912</v>
      </c>
      <c r="E28" s="24">
        <f>((E25/E27)-E26)*Eligibilité_projet!D8*44/12</f>
        <v>37.439180952380958</v>
      </c>
      <c r="F28" s="24">
        <f>((F25/F27)-F26)*Eligibilité_projet!E8*44/12</f>
        <v>57.9940253968254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267.21297777777778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9" t="s">
        <v>332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43.1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172.4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41.5</v>
      </c>
      <c r="E6" s="22">
        <f>IF(Eligibilité_projet!D13="Hors climat Mediterranéen",'(ne pas modifier) BDD_REF'!$C$272,IF(Eligibilité_projet!D13="",0,'(ne pas modifier) BDD_REF'!$B$272))</f>
        <v>41.5</v>
      </c>
      <c r="F6" s="22">
        <f>IF(Eligibilité_projet!E13="Hors climat Mediterranéen",'(ne pas modifier) BDD_REF'!$C$272,IF(Eligibilité_projet!E13="",0,'(ne pas modifier) BDD_REF'!$B$272))</f>
        <v>41.5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166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1</v>
      </c>
      <c r="D7" s="22">
        <f>Eligibilité_projet!C15</f>
        <v>1</v>
      </c>
      <c r="E7" s="22">
        <f>Eligibilité_projet!D15</f>
        <v>1</v>
      </c>
      <c r="F7" s="22">
        <f>Eligibilité_projet!E15</f>
        <v>1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4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80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89.598666666666645</v>
      </c>
      <c r="D9" s="21">
        <f>((D6-D5)+('(ne pas modifier) BDD_REF'!$B$276*D7*D8))*Eligibilité_projet!C8*44/12</f>
        <v>51.113333333333323</v>
      </c>
      <c r="E9" s="21">
        <f>((E6-E5)+('(ne pas modifier) BDD_REF'!$B$276*E7*E8))*Eligibilité_projet!D8*44/12</f>
        <v>30.667999999999996</v>
      </c>
      <c r="F9" s="21">
        <f>((F6-F5)+('(ne pas modifier) BDD_REF'!$B$276*F7*F8))*Eligibilité_projet!E8*44/12</f>
        <v>47.505333333333333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218.88533333333331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C20" sqref="C20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2" t="s">
        <v>333</v>
      </c>
      <c r="C2" s="114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5" t="s">
        <v>142</v>
      </c>
      <c r="C4" s="116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-51.306488083472118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267.21297777777778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218.88533333333331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537.40479919458312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5" t="s">
        <v>350</v>
      </c>
      <c r="C13" s="116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-51.306488083472118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240.49168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218.88533333333331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413.43931199999997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464.74580008347209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7" t="s">
        <v>5</v>
      </c>
      <c r="C44" s="118"/>
      <c r="D44" s="119"/>
      <c r="E44" s="117" t="s">
        <v>69</v>
      </c>
      <c r="F44" s="118"/>
      <c r="G44" s="119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0" ma:contentTypeDescription="Crée un document." ma:contentTypeScope="" ma:versionID="915c945436e4a65713970566406cad0c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84b5e165f3927a5c446ff5d79c855eaa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1163d3-7746-4da0-9163-ff1546c3e7ac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96300e-03ff-4344-acb9-1687b7c38fd5" xsi:nil="true"/>
    <lcf76f155ced4ddcb4097134ff3c332f xmlns="642a4714-d66e-4dbb-b81b-29243416e2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848095-BD29-4842-A309-BDC9207CF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a4714-d66e-4dbb-b81b-29243416e29c"/>
    <ds:schemaRef ds:uri="3b96300e-03ff-4344-acb9-1687b7c3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BF9CC-3536-4A8E-B564-AE68287F6801}">
  <ds:schemaRefs>
    <ds:schemaRef ds:uri="http://schemas.microsoft.com/office/2006/metadata/properties"/>
    <ds:schemaRef ds:uri="http://schemas.microsoft.com/office/infopath/2007/PartnerControls"/>
    <ds:schemaRef ds:uri="3b96300e-03ff-4344-acb9-1687b7c38fd5"/>
    <ds:schemaRef ds:uri="642a4714-d66e-4dbb-b81b-29243416e29c"/>
  </ds:schemaRefs>
</ds:datastoreItem>
</file>

<file path=customXml/itemProps3.xml><?xml version="1.0" encoding="utf-8"?>
<ds:datastoreItem xmlns:ds="http://schemas.openxmlformats.org/officeDocument/2006/customXml" ds:itemID="{45433E09-6934-4D2D-A9F3-59C324622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2023-06-26T14:04:58Z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0x010100A81A8E600F3DB142BA63AE76E3B1062E</vt:lpwstr>
  </property>
  <property fmtid="{D5CDD505-2E9C-101B-9397-08002B2CF9AE}" pid="3" name="MediaServiceImageTags">
    <vt:lpwstr/>
  </property>
</Properties>
</file>