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afitte (82) DELPON\doc fin\"/>
    </mc:Choice>
  </mc:AlternateContent>
  <xr:revisionPtr revIDLastSave="0" documentId="13_ncr:1_{9C98217E-DD78-489A-B646-47EFD3CAE6F7}" xr6:coauthVersionLast="36" xr6:coauthVersionMax="36" xr10:uidLastSave="{00000000-0000-0000-0000-000000000000}"/>
  <bookViews>
    <workbookView xWindow="0" yWindow="0" windowWidth="21570" windowHeight="924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M4" i="8" s="1"/>
  <c r="U17" i="6"/>
  <c r="V17" i="6" s="1"/>
  <c r="J4" i="8"/>
  <c r="U16" i="6"/>
  <c r="V16" i="6" s="1"/>
  <c r="I4" i="8"/>
  <c r="U15" i="6"/>
  <c r="V15" i="6" s="1"/>
  <c r="H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31" i="2" l="1" a="1"/>
  <c r="BC31" i="2" s="1"/>
  <c r="BC65" i="2" a="1"/>
  <c r="BC65" i="2" s="1"/>
  <c r="BC151" i="2" a="1"/>
  <c r="BC151" i="2" s="1"/>
  <c r="BC181" i="2" a="1"/>
  <c r="BC181" i="2" s="1"/>
  <c r="EI150" i="2" a="1"/>
  <c r="EI150" i="2" s="1"/>
  <c r="EI29" i="2" a="1"/>
  <c r="EI29" i="2" s="1"/>
  <c r="CS52" i="2" a="1"/>
  <c r="CS52" i="2" s="1"/>
  <c r="CS137" i="2" a="1"/>
  <c r="CS137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<sst xmlns="http://schemas.openxmlformats.org/spreadsheetml/2006/main" count="1182" uniqueCount="332">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</sst>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3.2772055557473752</c:v>
                </c:pt>
                <c:pt idx="2">
                  <c:v>4.0457904902186153</c:v>
                </c:pt>
                <c:pt idx="3">
                  <c:v>4.9953102214350711</c:v>
                </c:pt>
                <c:pt idx="4">
                  <c:v>6.1685105087095833</c:v>
                </c:pt>
                <c:pt idx="5">
                  <c:v>7.6182692095304176</c:v>
                </c:pt>
                <c:pt idx="6">
                  <c:v>9.41000526540852</c:v>
                </c:pt>
                <c:pt idx="7">
                  <c:v>11.624662056957776</c:v>
                </c:pt>
                <c:pt idx="8">
                  <c:v>14.362402426748547</c:v>
                </c:pt>
                <c:pt idx="9">
                  <c:v>17.747185565597121</c:v>
                </c:pt>
                <c:pt idx="10">
                  <c:v>21.932436754060742</c:v>
                </c:pt>
                <c:pt idx="11">
                  <c:v>27.10807154627074</c:v>
                </c:pt>
                <c:pt idx="12">
                  <c:v>33.509198736064555</c:v>
                </c:pt>
                <c:pt idx="13">
                  <c:v>41.426904282343997</c:v>
                </c:pt>
                <c:pt idx="14">
                  <c:v>51.221614924070018</c:v>
                </c:pt>
                <c:pt idx="15">
                  <c:v>63.339659993799863</c:v>
                </c:pt>
                <c:pt idx="16">
                  <c:v>78.333798538422712</c:v>
                </c:pt>
                <c:pt idx="17">
                  <c:v>96.888663223545379</c:v>
                </c:pt>
                <c:pt idx="18">
                  <c:v>119.85230125754379</c:v>
                </c:pt>
                <c:pt idx="19">
                  <c:v>148.27527642864169</c:v>
                </c:pt>
                <c:pt idx="20">
                  <c:v>183.4591485952582</c:v>
                </c:pt>
                <c:pt idx="21">
                  <c:v>165.3266136473124</c:v>
                </c:pt>
                <c:pt idx="22">
                  <c:v>185.72267256271468</c:v>
                </c:pt>
                <c:pt idx="23">
                  <c:v>206.06641331063727</c:v>
                </c:pt>
                <c:pt idx="24">
                  <c:v>226.3637288579913</c:v>
                </c:pt>
                <c:pt idx="25">
                  <c:v>246.61936765788826</c:v>
                </c:pt>
                <c:pt idx="26">
                  <c:v>207.42095417122448</c:v>
                </c:pt>
                <c:pt idx="27">
                  <c:v>226.81429113036631</c:v>
                </c:pt>
                <c:pt idx="28">
                  <c:v>246.16966587683132</c:v>
                </c:pt>
                <c:pt idx="29">
                  <c:v>265.49048283078872</c:v>
                </c:pt>
                <c:pt idx="30">
                  <c:v>284.77961020385533</c:v>
                </c:pt>
                <c:pt idx="31">
                  <c:v>243.92087619558598</c:v>
                </c:pt>
                <c:pt idx="32">
                  <c:v>261.4493018826617</c:v>
                </c:pt>
                <c:pt idx="33">
                  <c:v>278.95120235038326</c:v>
                </c:pt>
                <c:pt idx="34">
                  <c:v>296.428475828584</c:v>
                </c:pt>
                <c:pt idx="35">
                  <c:v>313.88277839914394</c:v>
                </c:pt>
                <c:pt idx="36">
                  <c:v>274.01733956485458</c:v>
                </c:pt>
                <c:pt idx="37">
                  <c:v>290.1573073928044</c:v>
                </c:pt>
                <c:pt idx="38">
                  <c:v>306.27721929589393</c:v>
                </c:pt>
                <c:pt idx="39">
                  <c:v>322.3782793635956</c:v>
                </c:pt>
                <c:pt idx="40">
                  <c:v>338.46156158408763</c:v>
                </c:pt>
                <c:pt idx="41">
                  <c:v>301.3537436073118</c:v>
                </c:pt>
                <c:pt idx="42">
                  <c:v>315.6717237677239</c:v>
                </c:pt>
                <c:pt idx="43">
                  <c:v>329.97531670142172</c:v>
                </c:pt>
                <c:pt idx="44">
                  <c:v>344.26523391936007</c:v>
                </c:pt>
                <c:pt idx="45">
                  <c:v>358.54212303817758</c:v>
                </c:pt>
                <c:pt idx="46">
                  <c:v>324.61310870324411</c:v>
                </c:pt>
                <c:pt idx="47">
                  <c:v>337.56849546423069</c:v>
                </c:pt>
                <c:pt idx="48">
                  <c:v>350.51293987860367</c:v>
                </c:pt>
                <c:pt idx="49">
                  <c:v>363.4469030391146</c:v>
                </c:pt>
                <c:pt idx="50">
                  <c:v>376.37081053726519</c:v>
                </c:pt>
                <c:pt idx="51">
                  <c:v>345.60423615897912</c:v>
                </c:pt>
                <c:pt idx="52">
                  <c:v>357.20420176706028</c:v>
                </c:pt>
                <c:pt idx="53">
                  <c:v>368.79592322817575</c:v>
                </c:pt>
                <c:pt idx="54">
                  <c:v>380.37969625274769</c:v>
                </c:pt>
                <c:pt idx="55">
                  <c:v>391.9557970663318</c:v>
                </c:pt>
                <c:pt idx="56">
                  <c:v>361.66351520952873</c:v>
                </c:pt>
                <c:pt idx="57">
                  <c:v>371.46979674286735</c:v>
                </c:pt>
                <c:pt idx="58">
                  <c:v>381.27043453305487</c:v>
                </c:pt>
                <c:pt idx="59">
                  <c:v>391.06559417232603</c:v>
                </c:pt>
                <c:pt idx="60">
                  <c:v>400.85543227720677</c:v>
                </c:pt>
                <c:pt idx="61">
                  <c:v>374.14325053090562</c:v>
                </c:pt>
                <c:pt idx="62">
                  <c:v>383.05177541071225</c:v>
                </c:pt>
                <c:pt idx="63">
                  <c:v>391.9557970663318</c:v>
                </c:pt>
                <c:pt idx="64">
                  <c:v>400.85543227720677</c:v>
                </c:pt>
                <c:pt idx="65">
                  <c:v>409.75079221165856</c:v>
                </c:pt>
                <c:pt idx="66">
                  <c:v>386.16868913120521</c:v>
                </c:pt>
                <c:pt idx="67">
                  <c:v>393.73607138846893</c:v>
                </c:pt>
                <c:pt idx="68">
                  <c:v>401.30030091052248</c:v>
                </c:pt>
                <c:pt idx="69">
                  <c:v>408.86144554693209</c:v>
                </c:pt>
                <c:pt idx="70">
                  <c:v>416.41957043134624</c:v>
                </c:pt>
                <c:pt idx="71">
                  <c:v>396.40615590256056</c:v>
                </c:pt>
                <c:pt idx="72">
                  <c:v>403.07966884306734</c:v>
                </c:pt>
                <c:pt idx="73">
                  <c:v>409.75079221165856</c:v>
                </c:pt>
                <c:pt idx="74">
                  <c:v>416.41957043134624</c:v>
                </c:pt>
                <c:pt idx="75">
                  <c:v>423.08604638514629</c:v>
                </c:pt>
                <c:pt idx="76">
                  <c:v>404.41408323817558</c:v>
                </c:pt>
                <c:pt idx="77">
                  <c:v>410.19544990407525</c:v>
                </c:pt>
                <c:pt idx="78">
                  <c:v>415.97505730912513</c:v>
                </c:pt>
                <c:pt idx="79">
                  <c:v>421.7529333670148</c:v>
                </c:pt>
                <c:pt idx="80">
                  <c:v>427.52910516355479</c:v>
                </c:pt>
                <c:pt idx="81">
                  <c:v>412.8631779109503</c:v>
                </c:pt>
                <c:pt idx="82">
                  <c:v>418.1975207272435</c:v>
                </c:pt>
                <c:pt idx="83">
                  <c:v>423.53039727970076</c:v>
                </c:pt>
                <c:pt idx="84">
                  <c:v>428.86182865275651</c:v>
                </c:pt>
                <c:pt idx="85">
                  <c:v>434.19183536337596</c:v>
                </c:pt>
                <c:pt idx="86">
                  <c:v>420.86414095510605</c:v>
                </c:pt>
                <c:pt idx="87">
                  <c:v>425.30770062156694</c:v>
                </c:pt>
                <c:pt idx="88">
                  <c:v>429.75026149342534</c:v>
                </c:pt>
                <c:pt idx="89">
                  <c:v>434.19183536337596</c:v>
                </c:pt>
                <c:pt idx="90">
                  <c:v>438.6324337629174</c:v>
                </c:pt>
                <c:pt idx="91">
                  <c:v>1.7551237327173916E-12</c:v>
                </c:pt>
                <c:pt idx="92">
                  <c:v>1.7551237327173916E-12</c:v>
                </c:pt>
                <c:pt idx="93">
                  <c:v>1.7551237327173916E-12</c:v>
                </c:pt>
                <c:pt idx="94">
                  <c:v>1.7551237327173916E-12</c:v>
                </c:pt>
                <c:pt idx="95">
                  <c:v>1.7551237327173916E-12</c:v>
                </c:pt>
                <c:pt idx="96">
                  <c:v>1.7551237327173916E-12</c:v>
                </c:pt>
                <c:pt idx="97">
                  <c:v>1.7551237327173916E-12</c:v>
                </c:pt>
                <c:pt idx="98">
                  <c:v>1.7551237327173916E-12</c:v>
                </c:pt>
                <c:pt idx="99">
                  <c:v>1.7551237327173916E-12</c:v>
                </c:pt>
                <c:pt idx="100">
                  <c:v>1.7551237327173916E-12</c:v>
                </c:pt>
                <c:pt idx="101">
                  <c:v>1.7551237327173916E-12</c:v>
                </c:pt>
                <c:pt idx="102">
                  <c:v>1.7551237327173916E-12</c:v>
                </c:pt>
                <c:pt idx="103">
                  <c:v>1.7551237327173916E-12</c:v>
                </c:pt>
                <c:pt idx="104">
                  <c:v>1.7551237327173916E-12</c:v>
                </c:pt>
                <c:pt idx="105">
                  <c:v>1.7551237327173916E-12</c:v>
                </c:pt>
                <c:pt idx="106">
                  <c:v>1.7551237327173916E-12</c:v>
                </c:pt>
                <c:pt idx="107">
                  <c:v>1.7551237327173916E-12</c:v>
                </c:pt>
                <c:pt idx="108">
                  <c:v>1.7551237327173916E-12</c:v>
                </c:pt>
                <c:pt idx="109">
                  <c:v>1.7551237327173916E-12</c:v>
                </c:pt>
                <c:pt idx="110">
                  <c:v>1.7551237327173916E-12</c:v>
                </c:pt>
                <c:pt idx="111">
                  <c:v>1.7551237327173916E-12</c:v>
                </c:pt>
                <c:pt idx="112">
                  <c:v>1.7551237327173916E-12</c:v>
                </c:pt>
                <c:pt idx="113">
                  <c:v>1.7551237327173916E-12</c:v>
                </c:pt>
                <c:pt idx="114">
                  <c:v>1.7551237327173916E-12</c:v>
                </c:pt>
                <c:pt idx="115">
                  <c:v>1.7551237327173916E-12</c:v>
                </c:pt>
                <c:pt idx="116">
                  <c:v>1.7551237327173916E-12</c:v>
                </c:pt>
                <c:pt idx="117">
                  <c:v>1.7551237327173916E-12</c:v>
                </c:pt>
                <c:pt idx="118">
                  <c:v>1.7551237327173916E-12</c:v>
                </c:pt>
                <c:pt idx="119">
                  <c:v>1.7551237327173916E-12</c:v>
                </c:pt>
                <c:pt idx="120">
                  <c:v>1.7551237327173916E-12</c:v>
                </c:pt>
                <c:pt idx="121">
                  <c:v>1.7551237327173916E-12</c:v>
                </c:pt>
                <c:pt idx="122">
                  <c:v>1.7551237327173916E-12</c:v>
                </c:pt>
                <c:pt idx="123">
                  <c:v>1.7551237327173916E-12</c:v>
                </c:pt>
                <c:pt idx="124">
                  <c:v>1.7551237327173916E-12</c:v>
                </c:pt>
                <c:pt idx="125">
                  <c:v>1.7551237327173916E-12</c:v>
                </c:pt>
                <c:pt idx="126">
                  <c:v>1.7551237327173916E-12</c:v>
                </c:pt>
                <c:pt idx="127">
                  <c:v>1.7551237327173916E-12</c:v>
                </c:pt>
                <c:pt idx="128">
                  <c:v>1.7551237327173916E-12</c:v>
                </c:pt>
                <c:pt idx="129">
                  <c:v>1.7551237327173916E-12</c:v>
                </c:pt>
                <c:pt idx="130">
                  <c:v>1.7551237327173916E-12</c:v>
                </c:pt>
                <c:pt idx="131">
                  <c:v>1.7551237327173916E-12</c:v>
                </c:pt>
                <c:pt idx="132">
                  <c:v>1.7551237327173916E-12</c:v>
                </c:pt>
                <c:pt idx="133">
                  <c:v>1.7551237327173916E-12</c:v>
                </c:pt>
                <c:pt idx="134">
                  <c:v>1.7551237327173916E-12</c:v>
                </c:pt>
                <c:pt idx="135">
                  <c:v>1.7551237327173916E-12</c:v>
                </c:pt>
                <c:pt idx="136">
                  <c:v>1.7551237327173916E-12</c:v>
                </c:pt>
                <c:pt idx="137">
                  <c:v>1.7551237327173916E-12</c:v>
                </c:pt>
                <c:pt idx="138">
                  <c:v>1.7551237327173916E-12</c:v>
                </c:pt>
                <c:pt idx="139">
                  <c:v>1.7551237327173916E-12</c:v>
                </c:pt>
                <c:pt idx="140">
                  <c:v>1.7551237327173916E-12</c:v>
                </c:pt>
                <c:pt idx="141">
                  <c:v>1.7551237327173916E-12</c:v>
                </c:pt>
                <c:pt idx="142">
                  <c:v>1.7551237327173916E-12</c:v>
                </c:pt>
                <c:pt idx="143">
                  <c:v>1.7551237327173916E-12</c:v>
                </c:pt>
                <c:pt idx="144">
                  <c:v>1.7551237327173916E-12</c:v>
                </c:pt>
                <c:pt idx="145">
                  <c:v>1.7551237327173916E-12</c:v>
                </c:pt>
                <c:pt idx="146">
                  <c:v>1.7551237327173916E-12</c:v>
                </c:pt>
                <c:pt idx="147">
                  <c:v>1.7551237327173916E-12</c:v>
                </c:pt>
                <c:pt idx="148">
                  <c:v>1.7551237327173916E-12</c:v>
                </c:pt>
                <c:pt idx="149">
                  <c:v>1.7551237327173916E-12</c:v>
                </c:pt>
                <c:pt idx="150">
                  <c:v>1.7551237327173916E-12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2.3271815260098028</c:v>
                </c:pt>
                <c:pt idx="2">
                  <c:v>2.6530245035057312</c:v>
                </c:pt>
                <c:pt idx="3">
                  <c:v>3.0246542445762175</c:v>
                </c:pt>
                <c:pt idx="4">
                  <c:v>3.4485263444432661</c:v>
                </c:pt>
                <c:pt idx="5">
                  <c:v>3.932009469173773</c:v>
                </c:pt>
                <c:pt idx="6">
                  <c:v>4.4835148794211124</c:v>
                </c:pt>
                <c:pt idx="7">
                  <c:v>5.1126443778102564</c:v>
                </c:pt>
                <c:pt idx="8">
                  <c:v>5.830359307139072</c:v>
                </c:pt>
                <c:pt idx="9">
                  <c:v>6.6491736020572576</c:v>
                </c:pt>
                <c:pt idx="10">
                  <c:v>7.5833743261520326</c:v>
                </c:pt>
                <c:pt idx="11">
                  <c:v>8.6492736171333799</c:v>
                </c:pt>
                <c:pt idx="12">
                  <c:v>9.8654965238975869</c:v>
                </c:pt>
                <c:pt idx="13">
                  <c:v>11.253309860751394</c:v>
                </c:pt>
                <c:pt idx="14">
                  <c:v>12.836997937546975</c:v>
                </c:pt>
                <c:pt idx="15">
                  <c:v>14.644291863118093</c:v>
                </c:pt>
                <c:pt idx="16">
                  <c:v>16.706860078327647</c:v>
                </c:pt>
                <c:pt idx="17">
                  <c:v>19.06086887151762</c:v>
                </c:pt>
                <c:pt idx="18">
                  <c:v>21.747622882962233</c:v>
                </c:pt>
                <c:pt idx="19">
                  <c:v>24.814297038677442</c:v>
                </c:pt>
                <c:pt idx="20">
                  <c:v>28.314772993503116</c:v>
                </c:pt>
                <c:pt idx="21">
                  <c:v>32.31059503834166</c:v>
                </c:pt>
                <c:pt idx="22">
                  <c:v>36.872062570663381</c:v>
                </c:pt>
                <c:pt idx="23">
                  <c:v>42.079478679605231</c:v>
                </c:pt>
                <c:pt idx="24">
                  <c:v>48.024577201506332</c:v>
                </c:pt>
                <c:pt idx="25">
                  <c:v>54.812153809235099</c:v>
                </c:pt>
                <c:pt idx="26">
                  <c:v>63.319003351245293</c:v>
                </c:pt>
                <c:pt idx="27">
                  <c:v>71.796199101807247</c:v>
                </c:pt>
                <c:pt idx="28">
                  <c:v>80.24774660212735</c:v>
                </c:pt>
                <c:pt idx="29">
                  <c:v>88.67673472633696</c:v>
                </c:pt>
                <c:pt idx="30">
                  <c:v>97.085614854318351</c:v>
                </c:pt>
                <c:pt idx="31">
                  <c:v>105.8256249024227</c:v>
                </c:pt>
                <c:pt idx="32">
                  <c:v>114.54782937155302</c:v>
                </c:pt>
                <c:pt idx="33">
                  <c:v>123.25377747916457</c:v>
                </c:pt>
                <c:pt idx="34">
                  <c:v>131.94478119054511</c:v>
                </c:pt>
                <c:pt idx="35">
                  <c:v>140.62196514550021</c:v>
                </c:pt>
                <c:pt idx="36">
                  <c:v>127.42725117721007</c:v>
                </c:pt>
                <c:pt idx="37">
                  <c:v>136.80564128235048</c:v>
                </c:pt>
                <c:pt idx="38">
                  <c:v>146.16856555185032</c:v>
                </c:pt>
                <c:pt idx="39">
                  <c:v>155.51715560762716</c:v>
                </c:pt>
                <c:pt idx="40">
                  <c:v>164.85239567232509</c:v>
                </c:pt>
                <c:pt idx="41">
                  <c:v>150.32520254476191</c:v>
                </c:pt>
                <c:pt idx="42">
                  <c:v>160.01351149485987</c:v>
                </c:pt>
                <c:pt idx="43">
                  <c:v>169.68792433676063</c:v>
                </c:pt>
                <c:pt idx="44">
                  <c:v>179.34934590251774</c:v>
                </c:pt>
                <c:pt idx="45">
                  <c:v>188.99857543760822</c:v>
                </c:pt>
                <c:pt idx="46">
                  <c:v>174.52020682288608</c:v>
                </c:pt>
                <c:pt idx="47">
                  <c:v>184.1754383487191</c:v>
                </c:pt>
                <c:pt idx="48">
                  <c:v>193.81884339616167</c:v>
                </c:pt>
                <c:pt idx="49">
                  <c:v>203.45109394851386</c:v>
                </c:pt>
                <c:pt idx="50">
                  <c:v>213.07279308583506</c:v>
                </c:pt>
                <c:pt idx="51">
                  <c:v>198.63632380305572</c:v>
                </c:pt>
                <c:pt idx="52">
                  <c:v>208.26322715824722</c:v>
                </c:pt>
                <c:pt idx="53">
                  <c:v>217.87985797727902</c:v>
                </c:pt>
                <c:pt idx="54">
                  <c:v>227.48673401570591</c:v>
                </c:pt>
                <c:pt idx="55">
                  <c:v>237.08432568129513</c:v>
                </c:pt>
                <c:pt idx="56">
                  <c:v>222.68448491094966</c:v>
                </c:pt>
                <c:pt idx="57">
                  <c:v>232.28666266960386</c:v>
                </c:pt>
                <c:pt idx="58">
                  <c:v>241.87977545595183</c:v>
                </c:pt>
                <c:pt idx="59">
                  <c:v>251.46423379734176</c:v>
                </c:pt>
                <c:pt idx="60">
                  <c:v>261.04041434217817</c:v>
                </c:pt>
                <c:pt idx="61">
                  <c:v>245.98843749648776</c:v>
                </c:pt>
                <c:pt idx="62">
                  <c:v>254.88522992676096</c:v>
                </c:pt>
                <c:pt idx="63">
                  <c:v>263.77499472692074</c:v>
                </c:pt>
                <c:pt idx="64">
                  <c:v>272.65800236133867</c:v>
                </c:pt>
                <c:pt idx="65">
                  <c:v>281.53450421582505</c:v>
                </c:pt>
                <c:pt idx="66">
                  <c:v>266.50893551599438</c:v>
                </c:pt>
                <c:pt idx="67">
                  <c:v>275.38991542912578</c:v>
                </c:pt>
                <c:pt idx="68">
                  <c:v>284.26446337734046</c:v>
                </c:pt>
                <c:pt idx="69">
                  <c:v>293.13280865242899</c:v>
                </c:pt>
                <c:pt idx="70">
                  <c:v>301.99516552771848</c:v>
                </c:pt>
                <c:pt idx="71">
                  <c:v>286.31154709420917</c:v>
                </c:pt>
                <c:pt idx="72">
                  <c:v>294.49663277508813</c:v>
                </c:pt>
                <c:pt idx="73">
                  <c:v>302.67664308599768</c:v>
                </c:pt>
                <c:pt idx="74">
                  <c:v>310.85173466328621</c:v>
                </c:pt>
                <c:pt idx="75">
                  <c:v>319.02205522459616</c:v>
                </c:pt>
                <c:pt idx="76">
                  <c:v>303.01736905236095</c:v>
                </c:pt>
                <c:pt idx="77">
                  <c:v>310.85173466328621</c:v>
                </c:pt>
                <c:pt idx="78">
                  <c:v>318.68171861098375</c:v>
                </c:pt>
                <c:pt idx="79">
                  <c:v>326.50744383661555</c:v>
                </c:pt>
                <c:pt idx="80">
                  <c:v>334.32902690172875</c:v>
                </c:pt>
                <c:pt idx="81">
                  <c:v>318.00102122537868</c:v>
                </c:pt>
                <c:pt idx="82">
                  <c:v>325.48693440313195</c:v>
                </c:pt>
                <c:pt idx="83">
                  <c:v>332.96904422153915</c:v>
                </c:pt>
                <c:pt idx="84">
                  <c:v>340.44744828017463</c:v>
                </c:pt>
                <c:pt idx="85">
                  <c:v>347.92223953697498</c:v>
                </c:pt>
                <c:pt idx="86">
                  <c:v>331.26889354954545</c:v>
                </c:pt>
                <c:pt idx="87">
                  <c:v>338.40824566131698</c:v>
                </c:pt>
                <c:pt idx="88">
                  <c:v>345.54428327562601</c:v>
                </c:pt>
                <c:pt idx="89">
                  <c:v>352.67708456218452</c:v>
                </c:pt>
                <c:pt idx="90">
                  <c:v>359.80672426785827</c:v>
                </c:pt>
                <c:pt idx="91">
                  <c:v>342.4863822030199</c:v>
                </c:pt>
                <c:pt idx="92">
                  <c:v>348.94125427595986</c:v>
                </c:pt>
                <c:pt idx="93">
                  <c:v>355.39350662617016</c:v>
                </c:pt>
                <c:pt idx="94">
                  <c:v>361.84319357349312</c:v>
                </c:pt>
                <c:pt idx="95">
                  <c:v>368.290367341391</c:v>
                </c:pt>
                <c:pt idx="96">
                  <c:v>350.63946715468177</c:v>
                </c:pt>
                <c:pt idx="97">
                  <c:v>356.75154686672835</c:v>
                </c:pt>
                <c:pt idx="98">
                  <c:v>362.86133414806505</c:v>
                </c:pt>
                <c:pt idx="99">
                  <c:v>368.96887308418542</c:v>
                </c:pt>
                <c:pt idx="100">
                  <c:v>375.07420618051634</c:v>
                </c:pt>
                <c:pt idx="101">
                  <c:v>358.78839513118504</c:v>
                </c:pt>
                <c:pt idx="102">
                  <c:v>364.55809642552703</c:v>
                </c:pt>
                <c:pt idx="103">
                  <c:v>370.32580293370694</c:v>
                </c:pt>
                <c:pt idx="104">
                  <c:v>376.09155014049134</c:v>
                </c:pt>
                <c:pt idx="105">
                  <c:v>381.85537235272409</c:v>
                </c:pt>
                <c:pt idx="106">
                  <c:v>364.89742814550749</c:v>
                </c:pt>
                <c:pt idx="107">
                  <c:v>369.98658065798827</c:v>
                </c:pt>
                <c:pt idx="108">
                  <c:v>375.07420618051634</c:v>
                </c:pt>
                <c:pt idx="109">
                  <c:v>380.16032837232189</c:v>
                </c:pt>
                <c:pt idx="110">
                  <c:v>385.244970207194</c:v>
                </c:pt>
                <c:pt idx="111">
                  <c:v>367.95110424042497</c:v>
                </c:pt>
                <c:pt idx="112">
                  <c:v>372.7001694409139</c:v>
                </c:pt>
                <c:pt idx="113">
                  <c:v>377.44791553782255</c:v>
                </c:pt>
                <c:pt idx="114">
                  <c:v>382.19436148493247</c:v>
                </c:pt>
                <c:pt idx="115">
                  <c:v>386.93952572628649</c:v>
                </c:pt>
                <c:pt idx="116">
                  <c:v>368.96887308418553</c:v>
                </c:pt>
                <c:pt idx="117">
                  <c:v>373.03933768043481</c:v>
                </c:pt>
                <c:pt idx="118">
                  <c:v>377.10883415535727</c:v>
                </c:pt>
                <c:pt idx="119">
                  <c:v>381.17737444442315</c:v>
                </c:pt>
                <c:pt idx="120">
                  <c:v>385.24497020719417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712.82737990960993</c:v>
                </c:pt>
                <c:pt idx="92">
                  <c:v>726.40395613171529</c:v>
                </c:pt>
                <c:pt idx="93">
                  <c:v>739.9753593927303</c:v>
                </c:pt>
                <c:pt idx="94">
                  <c:v>753.54169787037029</c:v>
                </c:pt>
                <c:pt idx="95">
                  <c:v>767.10307553239545</c:v>
                </c:pt>
                <c:pt idx="96">
                  <c:v>716.90090255028815</c:v>
                </c:pt>
                <c:pt idx="97">
                  <c:v>730.02349825821159</c:v>
                </c:pt>
                <c:pt idx="98">
                  <c:v>743.14128749792656</c:v>
                </c:pt>
                <c:pt idx="99">
                  <c:v>756.25436701242234</c:v>
                </c:pt>
                <c:pt idx="100">
                  <c:v>769.36282991848668</c:v>
                </c:pt>
                <c:pt idx="101">
                  <c:v>720.52141472893663</c:v>
                </c:pt>
                <c:pt idx="102">
                  <c:v>732.73791471720131</c:v>
                </c:pt>
                <c:pt idx="103">
                  <c:v>744.95026599101573</c:v>
                </c:pt>
                <c:pt idx="104">
                  <c:v>757.15854610702581</c:v>
                </c:pt>
                <c:pt idx="105">
                  <c:v>769.36282991848657</c:v>
                </c:pt>
                <c:pt idx="106">
                  <c:v>721.87901096599228</c:v>
                </c:pt>
                <c:pt idx="107">
                  <c:v>733.19029751967901</c:v>
                </c:pt>
                <c:pt idx="108">
                  <c:v>744.49802975383579</c:v>
                </c:pt>
                <c:pt idx="109">
                  <c:v>755.80226923335988</c:v>
                </c:pt>
                <c:pt idx="110">
                  <c:v>767.10307553239511</c:v>
                </c:pt>
                <c:pt idx="111">
                  <c:v>720.97395260333485</c:v>
                </c:pt>
                <c:pt idx="112">
                  <c:v>731.38073214986196</c:v>
                </c:pt>
                <c:pt idx="113">
                  <c:v>741.78449484387431</c:v>
                </c:pt>
                <c:pt idx="114">
                  <c:v>752.18528894288704</c:v>
                </c:pt>
                <c:pt idx="115">
                  <c:v>762.58316126167267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4.97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</v>
      </c>
      <c r="C9" s="35">
        <v>0.41</v>
      </c>
      <c r="D9" s="36">
        <f t="shared" ref="D9:D18" si="0">C9*$C$5</f>
        <v>2.0376999999999996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22</v>
      </c>
      <c r="C10" s="35">
        <v>0.27</v>
      </c>
      <c r="D10" s="36">
        <f t="shared" si="0"/>
        <v>1.3419000000000001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0.05</v>
      </c>
      <c r="D11" s="36">
        <f t="shared" si="0"/>
        <v>0.2485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50</v>
      </c>
      <c r="C12" s="35">
        <v>0.05</v>
      </c>
      <c r="D12" s="36">
        <f t="shared" si="0"/>
        <v>0.2485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0.78</v>
      </c>
      <c r="D19" s="41">
        <f>SUM(D9:D18)</f>
        <v>3.8765999999999998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79</v>
      </c>
      <c r="C36" s="63">
        <v>1</v>
      </c>
      <c r="D36" s="63">
        <v>17</v>
      </c>
      <c r="E36" s="54"/>
      <c r="F36" s="54"/>
      <c r="G36" s="54"/>
      <c r="H36" s="54">
        <v>1</v>
      </c>
      <c r="I36" s="52">
        <f>IFERROR(B36/A36,"")</f>
        <v>3.95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107</v>
      </c>
      <c r="C37" s="63">
        <v>2</v>
      </c>
      <c r="D37" s="63">
        <v>26</v>
      </c>
      <c r="E37" s="54"/>
      <c r="F37" s="54"/>
      <c r="G37" s="54"/>
      <c r="H37" s="54">
        <v>1</v>
      </c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124</v>
      </c>
      <c r="C38" s="63">
        <v>3</v>
      </c>
      <c r="D38" s="63">
        <v>26</v>
      </c>
      <c r="E38" s="54"/>
      <c r="F38" s="54"/>
      <c r="G38" s="54"/>
      <c r="H38" s="54">
        <v>1</v>
      </c>
      <c r="I38" s="56">
        <f t="shared" si="1"/>
        <v>8.6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137</v>
      </c>
      <c r="C39" s="63">
        <v>4</v>
      </c>
      <c r="D39" s="63">
        <v>25</v>
      </c>
      <c r="E39" s="54"/>
      <c r="F39" s="54"/>
      <c r="G39" s="54"/>
      <c r="H39" s="54"/>
      <c r="I39" s="52">
        <f t="shared" si="1"/>
        <v>7.8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148</v>
      </c>
      <c r="C40" s="63">
        <v>5</v>
      </c>
      <c r="D40" s="63">
        <v>23</v>
      </c>
      <c r="E40" s="54"/>
      <c r="F40" s="54"/>
      <c r="G40" s="54"/>
      <c r="H40" s="54"/>
      <c r="I40" s="52">
        <f t="shared" si="1"/>
        <v>7.2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157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6.4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165</v>
      </c>
      <c r="C42" s="63">
        <v>7</v>
      </c>
      <c r="D42" s="63">
        <v>19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172</v>
      </c>
      <c r="C43" s="63">
        <v>8</v>
      </c>
      <c r="D43" s="63">
        <v>18</v>
      </c>
      <c r="E43" s="54"/>
      <c r="F43" s="54"/>
      <c r="G43" s="54"/>
      <c r="H43" s="54"/>
      <c r="I43" s="52">
        <f t="shared" si="1"/>
        <v>5.2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176</v>
      </c>
      <c r="C44" s="63">
        <v>9</v>
      </c>
      <c r="D44" s="63">
        <v>16</v>
      </c>
      <c r="E44" s="54"/>
      <c r="F44" s="54"/>
      <c r="G44" s="54"/>
      <c r="H44" s="54"/>
      <c r="I44" s="52">
        <f t="shared" si="1"/>
        <v>4.4000000000000004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180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183</v>
      </c>
      <c r="C46" s="63">
        <v>11</v>
      </c>
      <c r="D46" s="63">
        <v>12</v>
      </c>
      <c r="E46" s="54"/>
      <c r="F46" s="54"/>
      <c r="G46" s="54"/>
      <c r="H46" s="54"/>
      <c r="I46" s="52">
        <f t="shared" si="1"/>
        <v>3.4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186</v>
      </c>
      <c r="C47" s="63">
        <v>12</v>
      </c>
      <c r="D47" s="63">
        <v>11</v>
      </c>
      <c r="E47" s="54"/>
      <c r="F47" s="54"/>
      <c r="G47" s="54"/>
      <c r="H47" s="54"/>
      <c r="I47" s="52">
        <f t="shared" si="1"/>
        <v>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188</v>
      </c>
      <c r="C48" s="63">
        <v>13</v>
      </c>
      <c r="D48" s="63">
        <v>9</v>
      </c>
      <c r="E48" s="54"/>
      <c r="F48" s="54"/>
      <c r="G48" s="54"/>
      <c r="H48" s="54"/>
      <c r="I48" s="52">
        <f t="shared" si="1"/>
        <v>2.6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191</v>
      </c>
      <c r="C49" s="63">
        <v>14</v>
      </c>
      <c r="D49" s="63">
        <v>8</v>
      </c>
      <c r="E49" s="54"/>
      <c r="F49" s="54"/>
      <c r="G49" s="54"/>
      <c r="H49" s="54"/>
      <c r="I49" s="52">
        <f t="shared" si="1"/>
        <v>2.4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193</v>
      </c>
      <c r="C50" s="53">
        <v>15</v>
      </c>
      <c r="D50" s="53">
        <v>193</v>
      </c>
      <c r="E50" s="54"/>
      <c r="F50" s="54"/>
      <c r="G50" s="54"/>
      <c r="H50" s="54"/>
      <c r="I50" s="52">
        <f t="shared" si="1"/>
        <v>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plane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chevelu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Erable plane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Cormier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Tilleul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312.23578062502281</v>
      </c>
      <c r="T3" s="62">
        <f>IF('Données projet'!E9&gt;30,$R$33-$H$33,LOOKUP('Données projet'!$E$9,$A$3:$A$203,R3:R203)-LOOKUP('Données projet'!$E$9,$A$3:$A$203,$H$3:$H$203))</f>
        <v>321.4462768705219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251.98343244753835</v>
      </c>
      <c r="AO3" s="62">
        <f>IF('Données projet'!E10&gt;30,$AM$33-$H$33,LOOKUP('Données projet'!$E$10,$A$3:$A$203,AM3:AM203)-LOOKUP('Données projet'!$E$10,$A$3:$A$203,$H$3:$H$203))</f>
        <v>133.75228152098498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514.4067622178809</v>
      </c>
      <c r="BJ3" s="62">
        <f>IF('Données projet'!E11&gt;30,$BH$33-$H$33,LOOKUP('Données projet'!$E$11,$A$3:$A$203,BH3:BH203)-LOOKUP('Données projet'!$E$11,$A$3:$A$203,$H$3:$H$203))</f>
        <v>322.81767004794284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335.83558218229564</v>
      </c>
      <c r="CE3" s="62">
        <f>IF('Données projet'!E12&gt;30,$CC$33-$H$33,LOOKUP('Données projet'!$E$12,$A$3:$A$203,CC3:CC203)-LOOKUP('Données projet'!$E$12,$A$3:$A$203,$H$3:$H$203))</f>
        <v>217.08423061559648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3.95</v>
      </c>
      <c r="N4" s="14">
        <f>IF('Données projet'!$A$36&gt;35,N3+M4-V3,IF(A4&lt;'Données projet'!$A$36,$K$205^A4,IF(A4='Données projet'!$A$36,'Données projet'!$B$36,N3+M4-V3)))</f>
        <v>1.2441746677543575</v>
      </c>
      <c r="O4" s="14">
        <f>N4*VLOOKUP('Données projet'!$B$9,Paramètres!$A$1:$I$89,3,0)*VLOOKUP('Données projet'!$B$9,Paramètres!$A$1:$I$89,5,0)</f>
        <v>1.3004113627368545</v>
      </c>
      <c r="P4" s="14">
        <f>EXP(-1.0587+0.8836*LN(O4)+0.284)</f>
        <v>0.58123776018029871</v>
      </c>
      <c r="Q4" s="22">
        <f t="shared" ref="Q4:Q34" si="2">(O4+P4)*0.475*44/12</f>
        <v>3.2772055557473752</v>
      </c>
      <c r="R4" s="62">
        <f t="shared" si="0"/>
        <v>261.16609444463626</v>
      </c>
      <c r="S4" s="62">
        <f ca="1">AVERAGE(OFFSET($R$3,0,0,'Données projet'!$E$9+1,1))-AVERAGE(OFFSET($H$3,0,0,'Données projet'!$E$9+1,1))</f>
        <v>312.23578062502281</v>
      </c>
      <c r="T4" s="62">
        <f>$T$3</f>
        <v>321.4462768705219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0.91154817234119212</v>
      </c>
      <c r="AK4" s="14">
        <f>EXP(-1.0587+0.8836*LN(AJ4)+0.284)</f>
        <v>0.42463260814290515</v>
      </c>
      <c r="AL4" s="22">
        <f t="shared" ref="AL4:AL67" si="4">(AJ4+AK4)*0.475*44/12</f>
        <v>2.3271815260098028</v>
      </c>
      <c r="AM4" s="62">
        <f t="shared" ref="AM4:AM67" si="5">AL4+(AD4+AE4)*44/12</f>
        <v>260.21607041489864</v>
      </c>
      <c r="AN4" s="62">
        <f ca="1">AVERAGE(OFFSET($AM$3,0,0,'Données projet'!$E$10+1,1))-AVERAGE(OFFSET($H$3,0,0,'Données projet'!$E$10+1,1))</f>
        <v>251.98343244753835</v>
      </c>
      <c r="AO4" s="62">
        <f>$AO$3</f>
        <v>133.75228152098498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1.3339508622607719</v>
      </c>
      <c r="BF4" s="14">
        <f>EXP(-1.0587+0.8836*LN(BE4)+0.284)</f>
        <v>0.59446408362489378</v>
      </c>
      <c r="BG4" s="22">
        <f t="shared" ref="BG4:BG67" si="7">(BE4+BF4)*0.475*44/12</f>
        <v>3.3586560307508679</v>
      </c>
      <c r="BH4" s="62">
        <f t="shared" ref="BH4:BH67" si="8">BG4+(AY4+AZ4)*44/12</f>
        <v>261.24754491963972</v>
      </c>
      <c r="BI4" s="62">
        <f ca="1">AVERAGE(OFFSET($BH$3,0,0,'Données projet'!$E$11+1,1))-AVERAGE(OFFSET($H$3,0,0,'Données projet'!$E$11+1,1))</f>
        <v>514.4067622178809</v>
      </c>
      <c r="BJ4" s="62">
        <f>$BJ$3</f>
        <v>322.81767004794284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0.83130271126395927</v>
      </c>
      <c r="CA4" s="14">
        <f>EXP(-1.0587+0.8836*LN(BZ4)+0.284)</f>
        <v>0.39142746146383206</v>
      </c>
      <c r="CB4" s="22">
        <f t="shared" ref="CB4:CB67" si="10">(BZ4+CA4)*0.475*44/12</f>
        <v>2.1295883841675698</v>
      </c>
      <c r="CC4" s="62">
        <f t="shared" ref="CC4:CC67" si="11">CB4+(BT4+BU4)*44/12</f>
        <v>260.01847727305642</v>
      </c>
      <c r="CD4" s="62">
        <f ca="1">AVERAGE(OFFSET($CC$3,0,0,'Données projet'!$E$12+1,1))-AVERAGE(OFFSET($H$3,0,0,'Données projet'!$E$12+1,1))</f>
        <v>335.83558218229564</v>
      </c>
      <c r="CE4" s="62">
        <f>$CE$3</f>
        <v>217.08423061559648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3.95</v>
      </c>
      <c r="N5" s="14">
        <f>IF('Données projet'!$A$36&gt;35,N4+M5-V4,IF(A5&lt;'Données projet'!$A$36,$K$205^A5,IF(A5='Données projet'!$A$36,'Données projet'!$B$36,N4+M5-V4)))</f>
        <v>1.5479706038816659</v>
      </c>
      <c r="O5" s="14">
        <f>N5*VLOOKUP('Données projet'!$B$9,Paramètres!$A$1:$I$89,3,0)*VLOOKUP('Données projet'!$B$9,Paramètres!$A$1:$I$89,5,0)</f>
        <v>1.6179388751771173</v>
      </c>
      <c r="P5" s="14">
        <f t="shared" ref="P5:P68" si="33">EXP(-1.0587+0.8836*LN(O5)+0.284)</f>
        <v>0.70500303308237422</v>
      </c>
      <c r="Q5" s="22">
        <f t="shared" si="2"/>
        <v>4.0457904902186153</v>
      </c>
      <c r="R5" s="62">
        <f t="shared" si="0"/>
        <v>263.15690160132976</v>
      </c>
      <c r="S5" s="62">
        <f ca="1">AVERAGE(OFFSET($R$3,0,0,'Données projet'!$E$9+1,1))-AVERAGE(OFFSET($H$3,0,0,'Données projet'!$E$9+1,1))</f>
        <v>312.23578062502281</v>
      </c>
      <c r="T5" s="62">
        <f t="shared" ref="T5:T68" si="34">$T$3</f>
        <v>321.4462768705219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1.0443942565341475</v>
      </c>
      <c r="AK5" s="14">
        <f t="shared" ref="AK5:AK68" si="35">EXP(-1.0587+0.8836*LN(AJ5)+0.284)</f>
        <v>0.47887340098110492</v>
      </c>
      <c r="AL5" s="22">
        <f t="shared" si="4"/>
        <v>2.6530245035057312</v>
      </c>
      <c r="AM5" s="62">
        <f t="shared" si="5"/>
        <v>261.76413561461686</v>
      </c>
      <c r="AN5" s="62">
        <f ca="1">AVERAGE(OFFSET($AM$3,0,0,'Données projet'!$E$10+1,1))-AVERAGE(OFFSET($H$3,0,0,'Données projet'!$E$10+1,1))</f>
        <v>251.98343244753835</v>
      </c>
      <c r="AO5" s="62">
        <f t="shared" ref="AO5:AO68" si="36">$AO$3</f>
        <v>133.75228152098498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1.6531260710946272</v>
      </c>
      <c r="BF5" s="14">
        <f t="shared" ref="BF5:BF68" si="37">EXP(-1.0587+0.8836*LN(BE5)+0.284)</f>
        <v>0.7185338367382873</v>
      </c>
      <c r="BG5" s="22">
        <f t="shared" si="7"/>
        <v>4.1306410061423255</v>
      </c>
      <c r="BH5" s="62">
        <f t="shared" si="8"/>
        <v>263.24175211725344</v>
      </c>
      <c r="BI5" s="62">
        <f ca="1">AVERAGE(OFFSET($BH$3,0,0,'Données projet'!$E$11+1,1))-AVERAGE(OFFSET($H$3,0,0,'Données projet'!$E$11+1,1))</f>
        <v>514.4067622178809</v>
      </c>
      <c r="BJ5" s="62">
        <f t="shared" ref="BJ5:BJ68" si="38">$BJ$3</f>
        <v>322.81767004794284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1.0302090008270866</v>
      </c>
      <c r="CA5" s="14">
        <f t="shared" ref="CA5:CA68" si="39">EXP(-1.0587+0.8836*LN(BZ5)+0.284)</f>
        <v>0.47312173003845642</v>
      </c>
      <c r="CB5" s="22">
        <f t="shared" si="10"/>
        <v>2.6183010229241539</v>
      </c>
      <c r="CC5" s="62">
        <f t="shared" si="11"/>
        <v>261.72941213403527</v>
      </c>
      <c r="CD5" s="62">
        <f ca="1">AVERAGE(OFFSET($CC$3,0,0,'Données projet'!$E$12+1,1))-AVERAGE(OFFSET($H$3,0,0,'Données projet'!$E$12+1,1))</f>
        <v>335.83558218229564</v>
      </c>
      <c r="CE5" s="62">
        <f t="shared" ref="CE5:CE68" si="40">$CE$3</f>
        <v>217.08423061559648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3.95</v>
      </c>
      <c r="N6" s="14">
        <f>IF('Données projet'!$A$36&gt;35,N5+M6-V5,IF(A6&lt;'Données projet'!$A$36,$K$205^A6,IF(A6='Données projet'!$A$36,'Données projet'!$B$36,N5+M6-V5)))</f>
        <v>1.9259458117779837</v>
      </c>
      <c r="O6" s="14">
        <f>N6*VLOOKUP('Données projet'!$B$9,Paramètres!$A$1:$I$89,3,0)*VLOOKUP('Données projet'!$B$9,Paramètres!$A$1:$I$89,5,0)</f>
        <v>2.0129985624703486</v>
      </c>
      <c r="P6" s="14">
        <f t="shared" si="33"/>
        <v>0.85512213883208454</v>
      </c>
      <c r="Q6" s="22">
        <f t="shared" si="2"/>
        <v>4.9953102214350711</v>
      </c>
      <c r="R6" s="62">
        <f t="shared" si="0"/>
        <v>265.32864355476841</v>
      </c>
      <c r="S6" s="62">
        <f ca="1">AVERAGE(OFFSET($R$3,0,0,'Données projet'!$E$9+1,1))-AVERAGE(OFFSET($H$3,0,0,'Données projet'!$E$9+1,1))</f>
        <v>312.23578062502281</v>
      </c>
      <c r="T6" s="62">
        <f t="shared" si="34"/>
        <v>321.4462768705219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1.1966008996321522</v>
      </c>
      <c r="AK6" s="14">
        <f t="shared" si="35"/>
        <v>0.54004268577046077</v>
      </c>
      <c r="AL6" s="22">
        <f t="shared" si="4"/>
        <v>3.0246542445762175</v>
      </c>
      <c r="AM6" s="62">
        <f t="shared" si="5"/>
        <v>263.35798757790951</v>
      </c>
      <c r="AN6" s="62">
        <f ca="1">AVERAGE(OFFSET($AM$3,0,0,'Données projet'!$E$10+1,1))-AVERAGE(OFFSET($H$3,0,0,'Données projet'!$E$10+1,1))</f>
        <v>251.98343244753835</v>
      </c>
      <c r="AO6" s="62">
        <f t="shared" si="36"/>
        <v>133.75228152098498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2.0486705202177999</v>
      </c>
      <c r="BF6" s="14">
        <f t="shared" si="37"/>
        <v>0.86849801150244532</v>
      </c>
      <c r="BG6" s="22">
        <f t="shared" si="7"/>
        <v>5.0807351927460944</v>
      </c>
      <c r="BH6" s="62">
        <f t="shared" si="8"/>
        <v>265.4140685260794</v>
      </c>
      <c r="BI6" s="62">
        <f ca="1">AVERAGE(OFFSET($BH$3,0,0,'Données projet'!$E$11+1,1))-AVERAGE(OFFSET($H$3,0,0,'Données projet'!$E$11+1,1))</f>
        <v>514.4067622178809</v>
      </c>
      <c r="BJ6" s="62">
        <f t="shared" si="38"/>
        <v>322.81767004794284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1.2767077154980495</v>
      </c>
      <c r="CA6" s="14">
        <f t="shared" si="39"/>
        <v>0.57186629317592041</v>
      </c>
      <c r="CB6" s="22">
        <f t="shared" si="10"/>
        <v>3.219599731773831</v>
      </c>
      <c r="CC6" s="62">
        <f t="shared" si="11"/>
        <v>263.55293306510714</v>
      </c>
      <c r="CD6" s="62">
        <f ca="1">AVERAGE(OFFSET($CC$3,0,0,'Données projet'!$E$12+1,1))-AVERAGE(OFFSET($H$3,0,0,'Données projet'!$E$12+1,1))</f>
        <v>335.83558218229564</v>
      </c>
      <c r="CE6" s="62">
        <f t="shared" si="40"/>
        <v>217.08423061559648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3.95</v>
      </c>
      <c r="N7" s="14">
        <f>IF('Données projet'!$A$36&gt;35,N6+M7-V6,IF(A7&lt;'Données projet'!$A$36,$K$205^A7,IF(A7='Données projet'!$A$36,'Données projet'!$B$36,N6+M7-V6)))</f>
        <v>2.3962129904817693</v>
      </c>
      <c r="O7" s="14">
        <f>N7*VLOOKUP('Données projet'!$B$9,Paramètres!$A$1:$I$89,3,0)*VLOOKUP('Données projet'!$B$9,Paramètres!$A$1:$I$89,5,0)</f>
        <v>2.5045218176515456</v>
      </c>
      <c r="P7" s="14">
        <f t="shared" si="33"/>
        <v>1.0372067040955837</v>
      </c>
      <c r="Q7" s="22">
        <f t="shared" si="2"/>
        <v>6.1685105087095833</v>
      </c>
      <c r="R7" s="62">
        <f t="shared" si="0"/>
        <v>267.72406606426512</v>
      </c>
      <c r="S7" s="62">
        <f ca="1">AVERAGE(OFFSET($R$3,0,0,'Données projet'!$E$9+1,1))-AVERAGE(OFFSET($H$3,0,0,'Données projet'!$E$9+1,1))</f>
        <v>312.23578062502281</v>
      </c>
      <c r="T7" s="62">
        <f t="shared" si="34"/>
        <v>321.4462768705219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1.3709896469098979</v>
      </c>
      <c r="AK7" s="14">
        <f t="shared" si="35"/>
        <v>0.60902547908623605</v>
      </c>
      <c r="AL7" s="22">
        <f t="shared" si="4"/>
        <v>3.4485263444432661</v>
      </c>
      <c r="AM7" s="62">
        <f t="shared" si="5"/>
        <v>265.00408189999882</v>
      </c>
      <c r="AN7" s="62">
        <f ca="1">AVERAGE(OFFSET($AM$3,0,0,'Données projet'!$E$10+1,1))-AVERAGE(OFFSET($H$3,0,0,'Données projet'!$E$10+1,1))</f>
        <v>251.98343244753835</v>
      </c>
      <c r="AO7" s="62">
        <f t="shared" si="36"/>
        <v>133.75228152098498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2.5388571227543277</v>
      </c>
      <c r="BF7" s="14">
        <f t="shared" si="37"/>
        <v>1.0497609958185417</v>
      </c>
      <c r="BG7" s="22">
        <f t="shared" si="7"/>
        <v>6.2501765565144138</v>
      </c>
      <c r="BH7" s="62">
        <f t="shared" si="8"/>
        <v>267.80573211206996</v>
      </c>
      <c r="BI7" s="62">
        <f ca="1">AVERAGE(OFFSET($BH$3,0,0,'Données projet'!$E$11+1,1))-AVERAGE(OFFSET($H$3,0,0,'Données projet'!$E$11+1,1))</f>
        <v>514.4067622178809</v>
      </c>
      <c r="BJ7" s="62">
        <f t="shared" si="38"/>
        <v>322.81767004794284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1.5821863228758857</v>
      </c>
      <c r="CA7" s="14">
        <f t="shared" si="39"/>
        <v>0.69121969359595015</v>
      </c>
      <c r="CB7" s="22">
        <f t="shared" si="10"/>
        <v>3.9595154786884472</v>
      </c>
      <c r="CC7" s="62">
        <f t="shared" si="11"/>
        <v>265.51507103424399</v>
      </c>
      <c r="CD7" s="62">
        <f ca="1">AVERAGE(OFFSET($CC$3,0,0,'Données projet'!$E$12+1,1))-AVERAGE(OFFSET($H$3,0,0,'Données projet'!$E$12+1,1))</f>
        <v>335.83558218229564</v>
      </c>
      <c r="CE7" s="62">
        <f t="shared" si="40"/>
        <v>217.08423061559648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3.95</v>
      </c>
      <c r="N8" s="14">
        <f>IF('Données projet'!$A$36&gt;35,N7+M8-V7,IF(A8&lt;'Données projet'!$A$36,$K$205^A8,IF(A8='Données projet'!$A$36,'Données projet'!$B$36,N7+M8-V7)))</f>
        <v>2.9813075013013308</v>
      </c>
      <c r="O8" s="14">
        <f>N8*VLOOKUP('Données projet'!$B$9,Paramètres!$A$1:$I$89,3,0)*VLOOKUP('Données projet'!$B$9,Paramètres!$A$1:$I$89,5,0)</f>
        <v>3.1160626003601513</v>
      </c>
      <c r="P8" s="14">
        <f t="shared" si="33"/>
        <v>1.2580632615711893</v>
      </c>
      <c r="Q8" s="22">
        <f t="shared" si="2"/>
        <v>7.6182692095304176</v>
      </c>
      <c r="R8" s="62">
        <f t="shared" si="0"/>
        <v>270.39604698730818</v>
      </c>
      <c r="S8" s="62">
        <f ca="1">AVERAGE(OFFSET($R$3,0,0,'Données projet'!$E$9+1,1))-AVERAGE(OFFSET($H$3,0,0,'Données projet'!$E$9+1,1))</f>
        <v>312.23578062502281</v>
      </c>
      <c r="T8" s="62">
        <f t="shared" si="34"/>
        <v>321.4462768705219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1.5707932465301833</v>
      </c>
      <c r="AK8" s="14">
        <f t="shared" si="35"/>
        <v>0.68681984581839428</v>
      </c>
      <c r="AL8" s="22">
        <f t="shared" si="4"/>
        <v>3.932009469173773</v>
      </c>
      <c r="AM8" s="62">
        <f t="shared" si="5"/>
        <v>266.70978724695152</v>
      </c>
      <c r="AN8" s="62">
        <f ca="1">AVERAGE(OFFSET($AM$3,0,0,'Données projet'!$E$10+1,1))-AVERAGE(OFFSET($H$3,0,0,'Données projet'!$E$10+1,1))</f>
        <v>251.98343244753835</v>
      </c>
      <c r="AO8" s="62">
        <f t="shared" si="36"/>
        <v>133.75228152098498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3.1463309625186153</v>
      </c>
      <c r="BF8" s="14">
        <f t="shared" si="37"/>
        <v>1.2688551196974542</v>
      </c>
      <c r="BG8" s="22">
        <f t="shared" si="7"/>
        <v>7.6897824265263219</v>
      </c>
      <c r="BH8" s="62">
        <f t="shared" si="8"/>
        <v>270.46756020430411</v>
      </c>
      <c r="BI8" s="62">
        <f ca="1">AVERAGE(OFFSET($BH$3,0,0,'Données projet'!$E$11+1,1))-AVERAGE(OFFSET($H$3,0,0,'Données projet'!$E$11+1,1))</f>
        <v>514.4067622178809</v>
      </c>
      <c r="BJ8" s="62">
        <f t="shared" si="38"/>
        <v>322.81767004794284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1.9607569766420361</v>
      </c>
      <c r="CA8" s="14">
        <f t="shared" si="39"/>
        <v>0.83548317240635239</v>
      </c>
      <c r="CB8" s="22">
        <f t="shared" si="10"/>
        <v>4.8701182595926094</v>
      </c>
      <c r="CC8" s="62">
        <f t="shared" si="11"/>
        <v>267.6478960373704</v>
      </c>
      <c r="CD8" s="62">
        <f ca="1">AVERAGE(OFFSET($CC$3,0,0,'Données projet'!$E$12+1,1))-AVERAGE(OFFSET($H$3,0,0,'Données projet'!$E$12+1,1))</f>
        <v>335.83558218229564</v>
      </c>
      <c r="CE8" s="62">
        <f t="shared" si="40"/>
        <v>217.08423061559648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3.95</v>
      </c>
      <c r="N9" s="14">
        <f>IF('Données projet'!$A$36&gt;35,N8+M9-V8,IF(A9&lt;'Données projet'!$A$36,$K$205^A9,IF(A9='Données projet'!$A$36,'Données projet'!$B$36,N8+M9-V8)))</f>
        <v>3.709267269905157</v>
      </c>
      <c r="O9" s="14">
        <f>N9*VLOOKUP('Données projet'!$B$9,Paramètres!$A$1:$I$89,3,0)*VLOOKUP('Données projet'!$B$9,Paramètres!$A$1:$I$89,5,0)</f>
        <v>3.87692615050487</v>
      </c>
      <c r="P9" s="14">
        <f t="shared" si="33"/>
        <v>1.5259476860933232</v>
      </c>
      <c r="Q9" s="22">
        <f t="shared" si="2"/>
        <v>9.41000526540852</v>
      </c>
      <c r="R9" s="62">
        <f t="shared" si="0"/>
        <v>273.41000526540853</v>
      </c>
      <c r="S9" s="62">
        <f ca="1">AVERAGE(OFFSET($R$3,0,0,'Données projet'!$E$9+1,1))-AVERAGE(OFFSET($H$3,0,0,'Données projet'!$E$9+1,1))</f>
        <v>312.23578062502281</v>
      </c>
      <c r="T9" s="62">
        <f t="shared" si="34"/>
        <v>321.4462768705219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1.799715576923675</v>
      </c>
      <c r="AK9" s="14">
        <f t="shared" si="35"/>
        <v>0.77455133949036037</v>
      </c>
      <c r="AL9" s="22">
        <f t="shared" si="4"/>
        <v>4.4835148794211124</v>
      </c>
      <c r="AM9" s="62">
        <f t="shared" si="5"/>
        <v>268.48351487942114</v>
      </c>
      <c r="AN9" s="62">
        <f ca="1">AVERAGE(OFFSET($AM$3,0,0,'Données projet'!$E$10+1,1))-AVERAGE(OFFSET($H$3,0,0,'Données projet'!$E$10+1,1))</f>
        <v>251.98343244753835</v>
      </c>
      <c r="AO9" s="62">
        <f t="shared" si="36"/>
        <v>133.75228152098498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3.8991554258727907</v>
      </c>
      <c r="BF9" s="14">
        <f t="shared" si="37"/>
        <v>1.5336760664526912</v>
      </c>
      <c r="BG9" s="22">
        <f t="shared" si="7"/>
        <v>9.4621815158002143</v>
      </c>
      <c r="BH9" s="62">
        <f t="shared" si="8"/>
        <v>273.46218151580024</v>
      </c>
      <c r="BI9" s="62">
        <f ca="1">AVERAGE(OFFSET($BH$3,0,0,'Données projet'!$E$11+1,1))-AVERAGE(OFFSET($H$3,0,0,'Données projet'!$E$11+1,1))</f>
        <v>514.4067622178809</v>
      </c>
      <c r="BJ9" s="62">
        <f t="shared" si="38"/>
        <v>322.81767004794284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2.4299084538047828</v>
      </c>
      <c r="CA9" s="14">
        <f t="shared" si="39"/>
        <v>1.0098556766269089</v>
      </c>
      <c r="CB9" s="22">
        <f t="shared" si="10"/>
        <v>5.9909225271685296</v>
      </c>
      <c r="CC9" s="62">
        <f t="shared" si="11"/>
        <v>269.99092252716855</v>
      </c>
      <c r="CD9" s="62">
        <f ca="1">AVERAGE(OFFSET($CC$3,0,0,'Données projet'!$E$12+1,1))-AVERAGE(OFFSET($H$3,0,0,'Données projet'!$E$12+1,1))</f>
        <v>335.83558218229564</v>
      </c>
      <c r="CE9" s="62">
        <f t="shared" si="40"/>
        <v>217.08423061559648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3.95</v>
      </c>
      <c r="N10" s="14">
        <f>IF('Données projet'!$A$36&gt;35,N9+M10-V9,IF(A10&lt;'Données projet'!$A$36,$K$205^A10,IF(A10='Données projet'!$A$36,'Données projet'!$B$36,N9+M10-V9)))</f>
        <v>4.6149763731463613</v>
      </c>
      <c r="O10" s="14">
        <f>N10*VLOOKUP('Données projet'!$B$9,Paramètres!$A$1:$I$89,3,0)*VLOOKUP('Données projet'!$B$9,Paramètres!$A$1:$I$89,5,0)</f>
        <v>4.8235733052125775</v>
      </c>
      <c r="P10" s="14">
        <f t="shared" si="33"/>
        <v>1.8508738088301655</v>
      </c>
      <c r="Q10" s="22">
        <f t="shared" si="2"/>
        <v>11.624662056957776</v>
      </c>
      <c r="R10" s="62">
        <f t="shared" si="0"/>
        <v>276.84688427918002</v>
      </c>
      <c r="S10" s="62">
        <f ca="1">AVERAGE(OFFSET($R$3,0,0,'Données projet'!$E$9+1,1))-AVERAGE(OFFSET($H$3,0,0,'Données projet'!$E$9+1,1))</f>
        <v>312.23578062502281</v>
      </c>
      <c r="T10" s="62">
        <f t="shared" si="34"/>
        <v>321.4462768705219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2.0620003077912901</v>
      </c>
      <c r="AK10" s="14">
        <f t="shared" si="35"/>
        <v>0.87348928712368989</v>
      </c>
      <c r="AL10" s="22">
        <f t="shared" si="4"/>
        <v>5.1126443778102564</v>
      </c>
      <c r="AM10" s="62">
        <f t="shared" si="5"/>
        <v>270.33486660003251</v>
      </c>
      <c r="AN10" s="62">
        <f ca="1">AVERAGE(OFFSET($AM$3,0,0,'Données projet'!$E$10+1,1))-AVERAGE(OFFSET($H$3,0,0,'Données projet'!$E$10+1,1))</f>
        <v>251.98343244753835</v>
      </c>
      <c r="AO10" s="62">
        <f t="shared" si="36"/>
        <v>133.75228152098498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4.8321086421699899</v>
      </c>
      <c r="BF10" s="14">
        <f t="shared" si="37"/>
        <v>1.8537674162284574</v>
      </c>
      <c r="BG10" s="22">
        <f t="shared" si="7"/>
        <v>11.644567468377296</v>
      </c>
      <c r="BH10" s="62">
        <f t="shared" si="8"/>
        <v>276.86678969059955</v>
      </c>
      <c r="BI10" s="62">
        <f ca="1">AVERAGE(OFFSET($BH$3,0,0,'Données projet'!$E$11+1,1))-AVERAGE(OFFSET($H$3,0,0,'Données projet'!$E$11+1,1))</f>
        <v>514.4067622178809</v>
      </c>
      <c r="BJ10" s="62">
        <f t="shared" si="38"/>
        <v>322.81767004794284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3.011314081352312</v>
      </c>
      <c r="CA10" s="14">
        <f t="shared" si="39"/>
        <v>1.2206212181130434</v>
      </c>
      <c r="CB10" s="22">
        <f t="shared" si="10"/>
        <v>7.3706206465688275</v>
      </c>
      <c r="CC10" s="62">
        <f t="shared" si="11"/>
        <v>272.59284286879108</v>
      </c>
      <c r="CD10" s="62">
        <f ca="1">AVERAGE(OFFSET($CC$3,0,0,'Données projet'!$E$12+1,1))-AVERAGE(OFFSET($H$3,0,0,'Données projet'!$E$12+1,1))</f>
        <v>335.83558218229564</v>
      </c>
      <c r="CE10" s="62">
        <f t="shared" si="40"/>
        <v>217.08423061559648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3.95</v>
      </c>
      <c r="N11" s="14">
        <f>IF('Données projet'!$A$36&gt;35,N10+M11-V10,IF(A11&lt;'Données projet'!$A$36,$K$205^A11,IF(A11='Données projet'!$A$36,'Données projet'!$B$36,N10+M11-V10)))</f>
        <v>5.7418366957535838</v>
      </c>
      <c r="O11" s="14">
        <f>N11*VLOOKUP('Données projet'!$B$9,Paramètres!$A$1:$I$89,3,0)*VLOOKUP('Données projet'!$B$9,Paramètres!$A$1:$I$89,5,0)</f>
        <v>6.0013677144016464</v>
      </c>
      <c r="P11" s="14">
        <f t="shared" si="33"/>
        <v>2.2449877459324479</v>
      </c>
      <c r="Q11" s="22">
        <f t="shared" si="2"/>
        <v>14.362402426748547</v>
      </c>
      <c r="R11" s="62">
        <f t="shared" si="0"/>
        <v>280.80684687119299</v>
      </c>
      <c r="S11" s="62">
        <f ca="1">AVERAGE(OFFSET($R$3,0,0,'Données projet'!$E$9+1,1))-AVERAGE(OFFSET($H$3,0,0,'Données projet'!$E$9+1,1))</f>
        <v>312.23578062502281</v>
      </c>
      <c r="T11" s="62">
        <f t="shared" si="34"/>
        <v>321.4462768705219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2.362509567539123</v>
      </c>
      <c r="AK11" s="14">
        <f t="shared" si="35"/>
        <v>0.98506515426321528</v>
      </c>
      <c r="AL11" s="22">
        <f t="shared" si="4"/>
        <v>5.830359307139072</v>
      </c>
      <c r="AM11" s="62">
        <f t="shared" si="5"/>
        <v>272.27480375158353</v>
      </c>
      <c r="AN11" s="62">
        <f ca="1">AVERAGE(OFFSET($AM$3,0,0,'Données projet'!$E$10+1,1))-AVERAGE(OFFSET($H$3,0,0,'Données projet'!$E$10+1,1))</f>
        <v>251.98343244753835</v>
      </c>
      <c r="AO11" s="62">
        <f t="shared" si="36"/>
        <v>133.75228152098498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5.9882901242664301</v>
      </c>
      <c r="BF11" s="14">
        <f t="shared" si="37"/>
        <v>2.2406645762026263</v>
      </c>
      <c r="BG11" s="22">
        <f t="shared" si="7"/>
        <v>14.332096103316941</v>
      </c>
      <c r="BH11" s="62">
        <f t="shared" si="8"/>
        <v>280.77654054776139</v>
      </c>
      <c r="BI11" s="62">
        <f ca="1">AVERAGE(OFFSET($BH$3,0,0,'Données projet'!$E$11+1,1))-AVERAGE(OFFSET($H$3,0,0,'Données projet'!$E$11+1,1))</f>
        <v>514.4067622178809</v>
      </c>
      <c r="BJ11" s="62">
        <f t="shared" si="38"/>
        <v>322.81767004794284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3.7318329759921229</v>
      </c>
      <c r="CA11" s="14">
        <f t="shared" si="39"/>
        <v>1.4753753358938833</v>
      </c>
      <c r="CB11" s="22">
        <f t="shared" si="10"/>
        <v>9.0692211432014602</v>
      </c>
      <c r="CC11" s="62">
        <f t="shared" si="11"/>
        <v>275.5136655876459</v>
      </c>
      <c r="CD11" s="62">
        <f ca="1">AVERAGE(OFFSET($CC$3,0,0,'Données projet'!$E$12+1,1))-AVERAGE(OFFSET($H$3,0,0,'Données projet'!$E$12+1,1))</f>
        <v>335.83558218229564</v>
      </c>
      <c r="CE11" s="62">
        <f t="shared" si="40"/>
        <v>217.08423061559648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3.95</v>
      </c>
      <c r="N12" s="14">
        <f>IF('Données projet'!$A$36&gt;35,N11+M12-V11,IF(A12&lt;'Données projet'!$A$36,$K$205^A12,IF(A12='Données projet'!$A$36,'Données projet'!$B$36,N11+M12-V11)))</f>
        <v>7.143847763238993</v>
      </c>
      <c r="O12" s="14">
        <f>N12*VLOOKUP('Données projet'!$B$9,Paramètres!$A$1:$I$89,3,0)*VLOOKUP('Données projet'!$B$9,Paramètres!$A$1:$I$89,5,0)</f>
        <v>7.4667496821373955</v>
      </c>
      <c r="P12" s="14">
        <f t="shared" si="33"/>
        <v>2.7230219344733917</v>
      </c>
      <c r="Q12" s="22">
        <f t="shared" si="2"/>
        <v>17.747185565597121</v>
      </c>
      <c r="R12" s="62">
        <f t="shared" si="0"/>
        <v>285.41385223226382</v>
      </c>
      <c r="S12" s="62">
        <f ca="1">AVERAGE(OFFSET($R$3,0,0,'Données projet'!$E$9+1,1))-AVERAGE(OFFSET($H$3,0,0,'Données projet'!$E$9+1,1))</f>
        <v>312.23578062502281</v>
      </c>
      <c r="T12" s="62">
        <f t="shared" si="34"/>
        <v>321.4462768705219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2.7068140754510654</v>
      </c>
      <c r="AK12" s="14">
        <f t="shared" si="35"/>
        <v>1.1108932558736759</v>
      </c>
      <c r="AL12" s="22">
        <f t="shared" si="4"/>
        <v>6.6491736020572576</v>
      </c>
      <c r="AM12" s="62">
        <f t="shared" si="5"/>
        <v>274.31584026872395</v>
      </c>
      <c r="AN12" s="62">
        <f ca="1">AVERAGE(OFFSET($AM$3,0,0,'Données projet'!$E$10+1,1))-AVERAGE(OFFSET($H$3,0,0,'Données projet'!$E$10+1,1))</f>
        <v>251.98343244753835</v>
      </c>
      <c r="AO12" s="62">
        <f t="shared" si="36"/>
        <v>133.75228152098498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7.4211118308555069</v>
      </c>
      <c r="BF12" s="14">
        <f t="shared" si="37"/>
        <v>2.7083104919730441</v>
      </c>
      <c r="BG12" s="22">
        <f t="shared" si="7"/>
        <v>17.642077212259725</v>
      </c>
      <c r="BH12" s="62">
        <f t="shared" si="8"/>
        <v>285.30874387892641</v>
      </c>
      <c r="BI12" s="62">
        <f ca="1">AVERAGE(OFFSET($BH$3,0,0,'Données projet'!$E$11+1,1))-AVERAGE(OFFSET($H$3,0,0,'Données projet'!$E$11+1,1))</f>
        <v>514.4067622178809</v>
      </c>
      <c r="BJ12" s="62">
        <f t="shared" si="38"/>
        <v>322.81767004794284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4.6247508511128528</v>
      </c>
      <c r="CA12" s="14">
        <f t="shared" si="39"/>
        <v>1.7832988231426912</v>
      </c>
      <c r="CB12" s="22">
        <f t="shared" si="10"/>
        <v>11.160686515995073</v>
      </c>
      <c r="CC12" s="62">
        <f t="shared" si="11"/>
        <v>278.82735318266174</v>
      </c>
      <c r="CD12" s="62">
        <f ca="1">AVERAGE(OFFSET($CC$3,0,0,'Données projet'!$E$12+1,1))-AVERAGE(OFFSET($H$3,0,0,'Données projet'!$E$12+1,1))</f>
        <v>335.83558218229564</v>
      </c>
      <c r="CE12" s="62">
        <f t="shared" si="40"/>
        <v>217.08423061559648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3.95</v>
      </c>
      <c r="N13" s="14">
        <f>IF('Données projet'!$A$36&gt;35,N12+M13-V12,IF(A13&lt;'Données projet'!$A$36,$K$205^A13,IF(A13='Données projet'!$A$36,'Données projet'!$B$36,N12+M13-V12)))</f>
        <v>8.8881944173155834</v>
      </c>
      <c r="O13" s="14">
        <f>N13*VLOOKUP('Données projet'!$B$9,Paramètres!$A$1:$I$89,3,0)*VLOOKUP('Données projet'!$B$9,Paramètres!$A$1:$I$89,5,0)</f>
        <v>9.289940804978249</v>
      </c>
      <c r="P13" s="14">
        <f t="shared" si="33"/>
        <v>3.3028458480709806</v>
      </c>
      <c r="Q13" s="22">
        <f t="shared" si="2"/>
        <v>21.932436754060742</v>
      </c>
      <c r="R13" s="62">
        <f t="shared" si="0"/>
        <v>290.8213256429496</v>
      </c>
      <c r="S13" s="62">
        <f ca="1">AVERAGE(OFFSET($R$3,0,0,'Données projet'!$E$9+1,1))-AVERAGE(OFFSET($H$3,0,0,'Données projet'!$E$9+1,1))</f>
        <v>312.23578062502281</v>
      </c>
      <c r="T13" s="62">
        <f t="shared" si="34"/>
        <v>321.4462768705219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3.1012964094329218</v>
      </c>
      <c r="AK13" s="14">
        <f t="shared" si="35"/>
        <v>1.2527941127596338</v>
      </c>
      <c r="AL13" s="22">
        <f t="shared" si="4"/>
        <v>7.5833743261520326</v>
      </c>
      <c r="AM13" s="62">
        <f t="shared" si="5"/>
        <v>276.47226321504087</v>
      </c>
      <c r="AN13" s="62">
        <f ca="1">AVERAGE(OFFSET($AM$3,0,0,'Données projet'!$E$10+1,1))-AVERAGE(OFFSET($H$3,0,0,'Données projet'!$E$10+1,1))</f>
        <v>251.98343244753835</v>
      </c>
      <c r="AO13" s="62">
        <f t="shared" si="36"/>
        <v>133.75228152098498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9.1967656314597903</v>
      </c>
      <c r="BF13" s="14">
        <f t="shared" si="37"/>
        <v>3.2735581214758165</v>
      </c>
      <c r="BG13" s="22">
        <f t="shared" si="7"/>
        <v>21.719147203029511</v>
      </c>
      <c r="BH13" s="62">
        <f t="shared" si="8"/>
        <v>290.60803609191839</v>
      </c>
      <c r="BI13" s="62">
        <f ca="1">AVERAGE(OFFSET($BH$3,0,0,'Données projet'!$E$11+1,1))-AVERAGE(OFFSET($H$3,0,0,'Données projet'!$E$11+1,1))</f>
        <v>514.4067622178809</v>
      </c>
      <c r="BJ13" s="62">
        <f t="shared" si="38"/>
        <v>322.81767004794284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5.7313177123590009</v>
      </c>
      <c r="CA13" s="14">
        <f t="shared" si="39"/>
        <v>2.1554885833138533</v>
      </c>
      <c r="CB13" s="22">
        <f t="shared" si="10"/>
        <v>13.736187631630221</v>
      </c>
      <c r="CC13" s="62">
        <f t="shared" si="11"/>
        <v>282.62507652051909</v>
      </c>
      <c r="CD13" s="62">
        <f ca="1">AVERAGE(OFFSET($CC$3,0,0,'Données projet'!$E$12+1,1))-AVERAGE(OFFSET($H$3,0,0,'Données projet'!$E$12+1,1))</f>
        <v>335.83558218229564</v>
      </c>
      <c r="CE13" s="62">
        <f t="shared" si="40"/>
        <v>217.08423061559648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3.95</v>
      </c>
      <c r="N14" s="14">
        <f>IF('Données projet'!$A$36&gt;35,N13+M14-V13,IF(A14&lt;'Données projet'!$A$36,$K$205^A14,IF(A14='Données projet'!$A$36,'Données projet'!$B$36,N13+M14-V13)))</f>
        <v>11.058466336099752</v>
      </c>
      <c r="O14" s="14">
        <f>N14*VLOOKUP('Données projet'!$B$9,Paramètres!$A$1:$I$89,3,0)*VLOOKUP('Données projet'!$B$9,Paramètres!$A$1:$I$89,5,0)</f>
        <v>11.558309014491462</v>
      </c>
      <c r="P14" s="14">
        <f t="shared" si="33"/>
        <v>4.0061339785826489</v>
      </c>
      <c r="Q14" s="22">
        <f t="shared" si="2"/>
        <v>27.10807154627074</v>
      </c>
      <c r="R14" s="62">
        <f t="shared" si="0"/>
        <v>297.21918265738191</v>
      </c>
      <c r="S14" s="62">
        <f ca="1">AVERAGE(OFFSET($R$3,0,0,'Données projet'!$E$9+1,1))-AVERAGE(OFFSET($H$3,0,0,'Données projet'!$E$9+1,1))</f>
        <v>312.23578062502281</v>
      </c>
      <c r="T14" s="62">
        <f t="shared" si="34"/>
        <v>321.4462768705219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3.5532693236637525</v>
      </c>
      <c r="AK14" s="14">
        <f t="shared" si="35"/>
        <v>1.412820791436753</v>
      </c>
      <c r="AL14" s="22">
        <f t="shared" si="4"/>
        <v>8.6492736171333799</v>
      </c>
      <c r="AM14" s="62">
        <f t="shared" si="5"/>
        <v>278.7603847282445</v>
      </c>
      <c r="AN14" s="62">
        <f ca="1">AVERAGE(OFFSET($AM$3,0,0,'Données projet'!$E$10+1,1))-AVERAGE(OFFSET($H$3,0,0,'Données projet'!$E$10+1,1))</f>
        <v>251.98343244753835</v>
      </c>
      <c r="AO14" s="62">
        <f t="shared" si="36"/>
        <v>133.75228152098498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11.397281163225587</v>
      </c>
      <c r="BF14" s="14">
        <f t="shared" si="37"/>
        <v>3.9567777795201704</v>
      </c>
      <c r="BG14" s="22">
        <f t="shared" si="7"/>
        <v>26.741652658615525</v>
      </c>
      <c r="BH14" s="62">
        <f t="shared" si="8"/>
        <v>296.85276376972666</v>
      </c>
      <c r="BI14" s="62">
        <f ca="1">AVERAGE(OFFSET($BH$3,0,0,'Données projet'!$E$11+1,1))-AVERAGE(OFFSET($H$3,0,0,'Données projet'!$E$11+1,1))</f>
        <v>514.4067622178809</v>
      </c>
      <c r="BJ14" s="62">
        <f t="shared" si="38"/>
        <v>322.81767004794284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7.102653478531888</v>
      </c>
      <c r="CA14" s="14">
        <f t="shared" si="39"/>
        <v>2.6053575387934864</v>
      </c>
      <c r="CB14" s="22">
        <f t="shared" si="10"/>
        <v>16.908119188508362</v>
      </c>
      <c r="CC14" s="62">
        <f t="shared" si="11"/>
        <v>287.01923029961949</v>
      </c>
      <c r="CD14" s="62">
        <f ca="1">AVERAGE(OFFSET($CC$3,0,0,'Données projet'!$E$12+1,1))-AVERAGE(OFFSET($H$3,0,0,'Données projet'!$E$12+1,1))</f>
        <v>335.83558218229564</v>
      </c>
      <c r="CE14" s="62">
        <f t="shared" si="40"/>
        <v>217.08423061559648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3.95</v>
      </c>
      <c r="N15" s="14">
        <f>IF('Données projet'!$A$36&gt;35,N14+M15-V14,IF(A15&lt;'Données projet'!$A$36,$K$205^A15,IF(A15='Données projet'!$A$36,'Données projet'!$B$36,N14+M15-V14)))</f>
        <v>13.758663679589656</v>
      </c>
      <c r="O15" s="14">
        <f>N15*VLOOKUP('Données projet'!$B$9,Paramètres!$A$1:$I$89,3,0)*VLOOKUP('Données projet'!$B$9,Paramètres!$A$1:$I$89,5,0)</f>
        <v>14.380555277907108</v>
      </c>
      <c r="P15" s="14">
        <f t="shared" si="33"/>
        <v>4.8591760538045978</v>
      </c>
      <c r="Q15" s="22">
        <f t="shared" si="2"/>
        <v>33.509198736064555</v>
      </c>
      <c r="R15" s="62">
        <f t="shared" si="0"/>
        <v>304.84253206939786</v>
      </c>
      <c r="S15" s="62">
        <f ca="1">AVERAGE(OFFSET($R$3,0,0,'Données projet'!$E$9+1,1))-AVERAGE(OFFSET($H$3,0,0,'Données projet'!$E$9+1,1))</f>
        <v>312.23578062502281</v>
      </c>
      <c r="T15" s="62">
        <f t="shared" si="34"/>
        <v>321.4462768705219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4.0711113094792832</v>
      </c>
      <c r="AK15" s="14">
        <f t="shared" si="35"/>
        <v>1.5932886085480396</v>
      </c>
      <c r="AL15" s="22">
        <f t="shared" si="4"/>
        <v>9.8654965238975869</v>
      </c>
      <c r="AM15" s="62">
        <f t="shared" si="5"/>
        <v>281.19882985723092</v>
      </c>
      <c r="AN15" s="62">
        <f ca="1">AVERAGE(OFFSET($AM$3,0,0,'Données projet'!$E$10+1,1))-AVERAGE(OFFSET($H$3,0,0,'Données projet'!$E$10+1,1))</f>
        <v>251.98343244753835</v>
      </c>
      <c r="AO15" s="62">
        <f t="shared" si="36"/>
        <v>133.75228152098498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14.124315342914553</v>
      </c>
      <c r="BF15" s="14">
        <f t="shared" si="37"/>
        <v>4.7825912403370845</v>
      </c>
      <c r="BG15" s="22">
        <f t="shared" si="7"/>
        <v>32.929528965829938</v>
      </c>
      <c r="BH15" s="62">
        <f t="shared" si="8"/>
        <v>304.26286229916326</v>
      </c>
      <c r="BI15" s="62">
        <f ca="1">AVERAGE(OFFSET($BH$3,0,0,'Données projet'!$E$11+1,1))-AVERAGE(OFFSET($H$3,0,0,'Données projet'!$E$11+1,1))</f>
        <v>514.4067622178809</v>
      </c>
      <c r="BJ15" s="62">
        <f t="shared" si="38"/>
        <v>322.81767004794284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8.8021095615264606</v>
      </c>
      <c r="CA15" s="14">
        <f t="shared" si="39"/>
        <v>3.1491180039155391</v>
      </c>
      <c r="CB15" s="22">
        <f t="shared" si="10"/>
        <v>20.815054676478152</v>
      </c>
      <c r="CC15" s="62">
        <f t="shared" si="11"/>
        <v>292.14838800981147</v>
      </c>
      <c r="CD15" s="62">
        <f ca="1">AVERAGE(OFFSET($CC$3,0,0,'Données projet'!$E$12+1,1))-AVERAGE(OFFSET($H$3,0,0,'Données projet'!$E$12+1,1))</f>
        <v>335.83558218229564</v>
      </c>
      <c r="CE15" s="62">
        <f t="shared" si="40"/>
        <v>217.08423061559648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3.95</v>
      </c>
      <c r="N16" s="14">
        <f>IF('Données projet'!$A$36&gt;35,N15+M16-V15,IF(A16&lt;'Données projet'!$A$36,$K$205^A16,IF(A16='Données projet'!$A$36,'Données projet'!$B$36,N15+M16-V15)))</f>
        <v>17.118180812297407</v>
      </c>
      <c r="O16" s="14">
        <f>N16*VLOOKUP('Données projet'!$B$9,Paramètres!$A$1:$I$89,3,0)*VLOOKUP('Données projet'!$B$9,Paramètres!$A$1:$I$89,5,0)</f>
        <v>17.891922585013251</v>
      </c>
      <c r="P16" s="14">
        <f t="shared" si="33"/>
        <v>5.8938597780550745</v>
      </c>
      <c r="Q16" s="22">
        <f t="shared" si="2"/>
        <v>41.426904282343997</v>
      </c>
      <c r="R16" s="62">
        <f t="shared" si="0"/>
        <v>313.98245983789957</v>
      </c>
      <c r="S16" s="62">
        <f ca="1">AVERAGE(OFFSET($R$3,0,0,'Données projet'!$E$9+1,1))-AVERAGE(OFFSET($H$3,0,0,'Données projet'!$E$9+1,1))</f>
        <v>312.23578062502281</v>
      </c>
      <c r="T16" s="62">
        <f t="shared" si="34"/>
        <v>321.4462768705219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4.6644219124602779</v>
      </c>
      <c r="AK16" s="14">
        <f t="shared" si="35"/>
        <v>1.7968086295979393</v>
      </c>
      <c r="AL16" s="22">
        <f t="shared" si="4"/>
        <v>11.253309860751394</v>
      </c>
      <c r="AM16" s="62">
        <f t="shared" si="5"/>
        <v>283.80886541630696</v>
      </c>
      <c r="AN16" s="62">
        <f ca="1">AVERAGE(OFFSET($AM$3,0,0,'Données projet'!$E$10+1,1))-AVERAGE(OFFSET($H$3,0,0,'Données projet'!$E$10+1,1))</f>
        <v>251.98343244753835</v>
      </c>
      <c r="AO16" s="62">
        <f t="shared" si="36"/>
        <v>133.75228152098498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17.5038485976625</v>
      </c>
      <c r="BF16" s="14">
        <f t="shared" si="37"/>
        <v>5.7807590536264062</v>
      </c>
      <c r="BG16" s="22">
        <f t="shared" si="7"/>
        <v>40.55402499266151</v>
      </c>
      <c r="BH16" s="62">
        <f t="shared" si="8"/>
        <v>313.10958054821708</v>
      </c>
      <c r="BI16" s="62">
        <f ca="1">AVERAGE(OFFSET($BH$3,0,0,'Données projet'!$E$11+1,1))-AVERAGE(OFFSET($H$3,0,0,'Données projet'!$E$11+1,1))</f>
        <v>514.4067622178809</v>
      </c>
      <c r="BJ16" s="62">
        <f t="shared" si="38"/>
        <v>322.81767004794284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10.908195502891123</v>
      </c>
      <c r="CA16" s="14">
        <f t="shared" si="39"/>
        <v>3.8063659420723552</v>
      </c>
      <c r="CB16" s="22">
        <f t="shared" si="10"/>
        <v>25.627861183311392</v>
      </c>
      <c r="CC16" s="62">
        <f t="shared" si="11"/>
        <v>298.18341673886692</v>
      </c>
      <c r="CD16" s="62">
        <f ca="1">AVERAGE(OFFSET($CC$3,0,0,'Données projet'!$E$12+1,1))-AVERAGE(OFFSET($H$3,0,0,'Données projet'!$E$12+1,1))</f>
        <v>335.83558218229564</v>
      </c>
      <c r="CE16" s="62">
        <f t="shared" si="40"/>
        <v>217.08423061559648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3.95</v>
      </c>
      <c r="N17" s="14">
        <f>IF('Données projet'!$A$36&gt;35,N16+M17-V16,IF(A17&lt;'Données projet'!$A$36,$K$205^A17,IF(A17='Données projet'!$A$36,'Données projet'!$B$36,N16+M17-V16)))</f>
        <v>21.298006924699145</v>
      </c>
      <c r="O17" s="14">
        <f>N17*VLOOKUP('Données projet'!$B$9,Paramètres!$A$1:$I$89,3,0)*VLOOKUP('Données projet'!$B$9,Paramètres!$A$1:$I$89,5,0)</f>
        <v>22.260676837695549</v>
      </c>
      <c r="P17" s="14">
        <f t="shared" si="33"/>
        <v>7.1488628316269542</v>
      </c>
      <c r="Q17" s="22">
        <f t="shared" si="2"/>
        <v>51.221614924070018</v>
      </c>
      <c r="R17" s="62">
        <f t="shared" si="0"/>
        <v>324.9993927018478</v>
      </c>
      <c r="S17" s="62">
        <f ca="1">AVERAGE(OFFSET($R$3,0,0,'Données projet'!$E$9+1,1))-AVERAGE(OFFSET($H$3,0,0,'Données projet'!$E$9+1,1))</f>
        <v>312.23578062502281</v>
      </c>
      <c r="T17" s="62">
        <f t="shared" si="34"/>
        <v>321.4462768705219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5.3441996849313407</v>
      </c>
      <c r="AK17" s="14">
        <f t="shared" si="35"/>
        <v>2.026325446674579</v>
      </c>
      <c r="AL17" s="22">
        <f t="shared" si="4"/>
        <v>12.836997937546975</v>
      </c>
      <c r="AM17" s="62">
        <f t="shared" si="5"/>
        <v>286.61477571532475</v>
      </c>
      <c r="AN17" s="62">
        <f ca="1">AVERAGE(OFFSET($AM$3,0,0,'Données projet'!$E$10+1,1))-AVERAGE(OFFSET($H$3,0,0,'Données projet'!$E$10+1,1))</f>
        <v>251.98343244753835</v>
      </c>
      <c r="AO17" s="62">
        <f t="shared" si="36"/>
        <v>133.75228152098498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21.692004765639073</v>
      </c>
      <c r="BF17" s="14">
        <f t="shared" si="37"/>
        <v>6.9872530510737043</v>
      </c>
      <c r="BG17" s="22">
        <f t="shared" si="7"/>
        <v>49.949707364108086</v>
      </c>
      <c r="BH17" s="62">
        <f t="shared" si="8"/>
        <v>323.72748514188584</v>
      </c>
      <c r="BI17" s="62">
        <f ca="1">AVERAGE(OFFSET($BH$3,0,0,'Données projet'!$E$11+1,1))-AVERAGE(OFFSET($H$3,0,0,'Données projet'!$E$11+1,1))</f>
        <v>514.4067622178809</v>
      </c>
      <c r="BJ17" s="62">
        <f t="shared" si="38"/>
        <v>322.81767004794284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13.518205868441742</v>
      </c>
      <c r="CA17" s="14">
        <f t="shared" si="39"/>
        <v>4.6007871622955445</v>
      </c>
      <c r="CB17" s="22">
        <f t="shared" si="10"/>
        <v>31.557246195200772</v>
      </c>
      <c r="CC17" s="62">
        <f t="shared" si="11"/>
        <v>305.33502397297855</v>
      </c>
      <c r="CD17" s="62">
        <f ca="1">AVERAGE(OFFSET($CC$3,0,0,'Données projet'!$E$12+1,1))-AVERAGE(OFFSET($H$3,0,0,'Données projet'!$E$12+1,1))</f>
        <v>335.83558218229564</v>
      </c>
      <c r="CE17" s="62">
        <f t="shared" si="40"/>
        <v>217.08423061559648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3.95</v>
      </c>
      <c r="N18" s="14">
        <f>IF('Données projet'!$A$36&gt;35,N17+M18-V17,IF(A18&lt;'Données projet'!$A$36,$K$205^A18,IF(A18='Données projet'!$A$36,'Données projet'!$B$36,N17+M18-V17)))</f>
        <v>26.498440689367563</v>
      </c>
      <c r="O18" s="14">
        <f>N18*VLOOKUP('Données projet'!$B$9,Paramètres!$A$1:$I$89,3,0)*VLOOKUP('Données projet'!$B$9,Paramètres!$A$1:$I$89,5,0)</f>
        <v>27.696170208526979</v>
      </c>
      <c r="P18" s="14">
        <f t="shared" si="33"/>
        <v>8.6710986874346645</v>
      </c>
      <c r="Q18" s="22">
        <f t="shared" si="2"/>
        <v>63.339659993799863</v>
      </c>
      <c r="R18" s="62">
        <f t="shared" si="0"/>
        <v>338.33965999379984</v>
      </c>
      <c r="S18" s="62">
        <f ca="1">AVERAGE(OFFSET($R$3,0,0,'Données projet'!$E$9+1,1))-AVERAGE(OFFSET($H$3,0,0,'Données projet'!$E$9+1,1))</f>
        <v>312.23578062502281</v>
      </c>
      <c r="T18" s="62">
        <f t="shared" si="34"/>
        <v>321.4462768705219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6.1230460726816736</v>
      </c>
      <c r="AK18" s="14">
        <f t="shared" si="35"/>
        <v>2.285159781740199</v>
      </c>
      <c r="AL18" s="22">
        <f t="shared" si="4"/>
        <v>14.644291863118093</v>
      </c>
      <c r="AM18" s="62">
        <f t="shared" si="5"/>
        <v>289.6442918631181</v>
      </c>
      <c r="AN18" s="62">
        <f ca="1">AVERAGE(OFFSET($AM$3,0,0,'Données projet'!$E$10+1,1))-AVERAGE(OFFSET($H$3,0,0,'Données projet'!$E$10+1,1))</f>
        <v>251.98343244753835</v>
      </c>
      <c r="AO18" s="62">
        <f t="shared" si="36"/>
        <v>133.75228152098498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26.882263527767574</v>
      </c>
      <c r="BF18" s="14">
        <f t="shared" si="37"/>
        <v>8.4455526941763424</v>
      </c>
      <c r="BG18" s="22">
        <f t="shared" si="7"/>
        <v>61.52927991988566</v>
      </c>
      <c r="BH18" s="62">
        <f t="shared" si="8"/>
        <v>336.52927991988565</v>
      </c>
      <c r="BI18" s="62">
        <f ca="1">AVERAGE(OFFSET($BH$3,0,0,'Données projet'!$E$11+1,1))-AVERAGE(OFFSET($H$3,0,0,'Données projet'!$E$11+1,1))</f>
        <v>514.4067622178809</v>
      </c>
      <c r="BJ18" s="62">
        <f t="shared" si="38"/>
        <v>322.81767004794284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16.75271495208704</v>
      </c>
      <c r="CA18" s="14">
        <f t="shared" si="39"/>
        <v>5.561010905120459</v>
      </c>
      <c r="CB18" s="22">
        <f t="shared" si="10"/>
        <v>38.863072534636395</v>
      </c>
      <c r="CC18" s="62">
        <f t="shared" si="11"/>
        <v>313.86307253463639</v>
      </c>
      <c r="CD18" s="62">
        <f ca="1">AVERAGE(OFFSET($CC$3,0,0,'Données projet'!$E$12+1,1))-AVERAGE(OFFSET($H$3,0,0,'Données projet'!$E$12+1,1))</f>
        <v>335.83558218229564</v>
      </c>
      <c r="CE18" s="62">
        <f t="shared" si="40"/>
        <v>217.08423061559648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3.95</v>
      </c>
      <c r="N19" s="14">
        <f>IF('Données projet'!$A$36&gt;35,N18+M19-V18,IF(A19&lt;'Données projet'!$A$36,$K$205^A19,IF(A19='Données projet'!$A$36,'Données projet'!$B$36,N18+M19-V18)))</f>
        <v>32.968688640702432</v>
      </c>
      <c r="O19" s="14">
        <f>N19*VLOOKUP('Données projet'!$B$9,Paramètres!$A$1:$I$89,3,0)*VLOOKUP('Données projet'!$B$9,Paramètres!$A$1:$I$89,5,0)</f>
        <v>34.458873367262186</v>
      </c>
      <c r="P19" s="14">
        <f t="shared" si="33"/>
        <v>10.517470291162342</v>
      </c>
      <c r="Q19" s="22">
        <f t="shared" si="2"/>
        <v>78.333798538422712</v>
      </c>
      <c r="R19" s="62">
        <f t="shared" si="0"/>
        <v>354.55602076064497</v>
      </c>
      <c r="S19" s="62">
        <f ca="1">AVERAGE(OFFSET($R$3,0,0,'Données projet'!$E$9+1,1))-AVERAGE(OFFSET($H$3,0,0,'Données projet'!$E$9+1,1))</f>
        <v>312.23578062502281</v>
      </c>
      <c r="T19" s="62">
        <f t="shared" si="34"/>
        <v>321.4462768705219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7.0153990154774926</v>
      </c>
      <c r="AK19" s="14">
        <f t="shared" si="35"/>
        <v>2.5770565318876639</v>
      </c>
      <c r="AL19" s="22">
        <f t="shared" si="4"/>
        <v>16.706860078327647</v>
      </c>
      <c r="AM19" s="62">
        <f t="shared" si="5"/>
        <v>292.92908230054985</v>
      </c>
      <c r="AN19" s="62">
        <f ca="1">AVERAGE(OFFSET($AM$3,0,0,'Données projet'!$E$10+1,1))-AVERAGE(OFFSET($H$3,0,0,'Données projet'!$E$10+1,1))</f>
        <v>251.98343244753835</v>
      </c>
      <c r="AO19" s="62">
        <f t="shared" si="36"/>
        <v>133.75228152098498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33.314398562232306</v>
      </c>
      <c r="BF19" s="14">
        <f t="shared" si="37"/>
        <v>10.208211980979948</v>
      </c>
      <c r="BG19" s="22">
        <f t="shared" si="7"/>
        <v>75.801880029428006</v>
      </c>
      <c r="BH19" s="62">
        <f t="shared" si="8"/>
        <v>352.02410225165022</v>
      </c>
      <c r="BI19" s="62">
        <f ca="1">AVERAGE(OFFSET($BH$3,0,0,'Données projet'!$E$11+1,1))-AVERAGE(OFFSET($H$3,0,0,'Données projet'!$E$11+1,1))</f>
        <v>514.4067622178809</v>
      </c>
      <c r="BJ19" s="62">
        <f t="shared" si="38"/>
        <v>322.81767004794284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20.761146930086799</v>
      </c>
      <c r="CA19" s="14">
        <f t="shared" si="39"/>
        <v>6.7216415791420445</v>
      </c>
      <c r="CB19" s="22">
        <f t="shared" si="10"/>
        <v>47.865856653573566</v>
      </c>
      <c r="CC19" s="62">
        <f t="shared" si="11"/>
        <v>324.08807887579582</v>
      </c>
      <c r="CD19" s="62">
        <f ca="1">AVERAGE(OFFSET($CC$3,0,0,'Données projet'!$E$12+1,1))-AVERAGE(OFFSET($H$3,0,0,'Données projet'!$E$12+1,1))</f>
        <v>335.83558218229564</v>
      </c>
      <c r="CE19" s="62">
        <f t="shared" si="40"/>
        <v>217.08423061559648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3.95</v>
      </c>
      <c r="N20" s="14">
        <f>IF('Données projet'!$A$36&gt;35,N19+M20-V19,IF(A20&lt;'Données projet'!$A$36,$K$205^A20,IF(A20='Données projet'!$A$36,'Données projet'!$B$36,N19+M20-V19)))</f>
        <v>41.018807235842807</v>
      </c>
      <c r="O20" s="14">
        <f>N20*VLOOKUP('Données projet'!$B$9,Paramètres!$A$1:$I$89,3,0)*VLOOKUP('Données projet'!$B$9,Paramètres!$A$1:$I$89,5,0)</f>
        <v>42.87285732290291</v>
      </c>
      <c r="P20" s="14">
        <f t="shared" si="33"/>
        <v>12.756997159515485</v>
      </c>
      <c r="Q20" s="22">
        <f t="shared" si="2"/>
        <v>96.888663223545379</v>
      </c>
      <c r="R20" s="62">
        <f t="shared" si="0"/>
        <v>374.33310766798985</v>
      </c>
      <c r="S20" s="62">
        <f ca="1">AVERAGE(OFFSET($R$3,0,0,'Données projet'!$E$9+1,1))-AVERAGE(OFFSET($H$3,0,0,'Données projet'!$E$9+1,1))</f>
        <v>312.23578062502281</v>
      </c>
      <c r="T20" s="62">
        <f t="shared" si="34"/>
        <v>321.4462768705219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8.0378005917580531</v>
      </c>
      <c r="AK20" s="14">
        <f t="shared" si="35"/>
        <v>2.9062389516970399</v>
      </c>
      <c r="AL20" s="22">
        <f t="shared" si="4"/>
        <v>19.06086887151762</v>
      </c>
      <c r="AM20" s="62">
        <f t="shared" si="5"/>
        <v>296.5053133159621</v>
      </c>
      <c r="AN20" s="62">
        <f ca="1">AVERAGE(OFFSET($AM$3,0,0,'Données projet'!$E$10+1,1))-AVERAGE(OFFSET($H$3,0,0,'Données projet'!$E$10+1,1))</f>
        <v>251.98343244753835</v>
      </c>
      <c r="AO20" s="62">
        <f t="shared" si="36"/>
        <v>133.75228152098498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41.28555433648161</v>
      </c>
      <c r="BF20" s="14">
        <f t="shared" si="37"/>
        <v>12.338753379690502</v>
      </c>
      <c r="BG20" s="22">
        <f t="shared" si="7"/>
        <v>93.39566927233308</v>
      </c>
      <c r="BH20" s="62">
        <f t="shared" si="8"/>
        <v>370.84011371677752</v>
      </c>
      <c r="BI20" s="62">
        <f ca="1">AVERAGE(OFFSET($BH$3,0,0,'Données projet'!$E$11+1,1))-AVERAGE(OFFSET($H$3,0,0,'Données projet'!$E$11+1,1))</f>
        <v>514.4067622178809</v>
      </c>
      <c r="BJ20" s="62">
        <f t="shared" si="38"/>
        <v>322.81767004794284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25.728678789401581</v>
      </c>
      <c r="CA20" s="14">
        <f t="shared" si="39"/>
        <v>8.1245058298393111</v>
      </c>
      <c r="CB20" s="22">
        <f t="shared" si="10"/>
        <v>58.960963211844557</v>
      </c>
      <c r="CC20" s="62">
        <f t="shared" si="11"/>
        <v>336.40540765628901</v>
      </c>
      <c r="CD20" s="62">
        <f ca="1">AVERAGE(OFFSET($CC$3,0,0,'Données projet'!$E$12+1,1))-AVERAGE(OFFSET($H$3,0,0,'Données projet'!$E$12+1,1))</f>
        <v>335.83558218229564</v>
      </c>
      <c r="CE20" s="62">
        <f t="shared" si="40"/>
        <v>217.08423061559648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3.95</v>
      </c>
      <c r="N21" s="14">
        <f>IF('Données projet'!$A$36&gt;35,N20+M21-V20,IF(A21&lt;'Données projet'!$A$36,$K$205^A21,IF(A21='Données projet'!$A$36,'Données projet'!$B$36,N20+M21-V20)))</f>
        <v>51.034560864334757</v>
      </c>
      <c r="O21" s="14">
        <f>N21*VLOOKUP('Données projet'!$B$9,Paramètres!$A$1:$I$89,3,0)*VLOOKUP('Données projet'!$B$9,Paramètres!$A$1:$I$89,5,0)</f>
        <v>53.341323015402693</v>
      </c>
      <c r="P21" s="14">
        <f t="shared" si="33"/>
        <v>15.473395409981302</v>
      </c>
      <c r="Q21" s="22">
        <f t="shared" si="2"/>
        <v>119.85230125754379</v>
      </c>
      <c r="R21" s="62">
        <f t="shared" si="0"/>
        <v>398.51896792421047</v>
      </c>
      <c r="S21" s="62">
        <f ca="1">AVERAGE(OFFSET($R$3,0,0,'Données projet'!$E$9+1,1))-AVERAGE(OFFSET($H$3,0,0,'Données projet'!$E$9+1,1))</f>
        <v>312.23578062502281</v>
      </c>
      <c r="T21" s="62">
        <f t="shared" si="34"/>
        <v>321.4462768705219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9.2092036690045322</v>
      </c>
      <c r="AK21" s="14">
        <f t="shared" si="35"/>
        <v>3.2774697566197171</v>
      </c>
      <c r="AL21" s="22">
        <f t="shared" si="4"/>
        <v>21.747622882962233</v>
      </c>
      <c r="AM21" s="62">
        <f t="shared" si="5"/>
        <v>300.4142895496289</v>
      </c>
      <c r="AN21" s="62">
        <f ca="1">AVERAGE(OFFSET($AM$3,0,0,'Données projet'!$E$10+1,1))-AVERAGE(OFFSET($H$3,0,0,'Données projet'!$E$10+1,1))</f>
        <v>251.98343244753835</v>
      </c>
      <c r="AO21" s="62">
        <f t="shared" si="36"/>
        <v>133.75228152098498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51.163973249780369</v>
      </c>
      <c r="BF21" s="14">
        <f t="shared" si="37"/>
        <v>14.913957042476</v>
      </c>
      <c r="BG21" s="22">
        <f t="shared" si="7"/>
        <v>115.08572859234651</v>
      </c>
      <c r="BH21" s="62">
        <f t="shared" si="8"/>
        <v>393.75239525901321</v>
      </c>
      <c r="BI21" s="62">
        <f ca="1">AVERAGE(OFFSET($BH$3,0,0,'Données projet'!$E$11+1,1))-AVERAGE(OFFSET($H$3,0,0,'Données projet'!$E$11+1,1))</f>
        <v>514.4067622178809</v>
      </c>
      <c r="BJ21" s="62">
        <f t="shared" si="38"/>
        <v>322.81767004794284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31.884794923776177</v>
      </c>
      <c r="CA21" s="14">
        <f t="shared" si="39"/>
        <v>9.820159882359901</v>
      </c>
      <c r="CB21" s="22">
        <f t="shared" si="10"/>
        <v>72.636129620687001</v>
      </c>
      <c r="CC21" s="62">
        <f t="shared" si="11"/>
        <v>351.30279628735366</v>
      </c>
      <c r="CD21" s="62">
        <f ca="1">AVERAGE(OFFSET($CC$3,0,0,'Données projet'!$E$12+1,1))-AVERAGE(OFFSET($H$3,0,0,'Données projet'!$E$12+1,1))</f>
        <v>335.83558218229564</v>
      </c>
      <c r="CE21" s="62">
        <f t="shared" si="40"/>
        <v>217.08423061559648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3.95</v>
      </c>
      <c r="N22" s="14">
        <f>IF('Données projet'!$A$36&gt;35,N21+M22-V21,IF(A22&lt;'Données projet'!$A$36,$K$205^A22,IF(A22='Données projet'!$A$36,'Données projet'!$B$36,N21+M22-V21)))</f>
        <v>63.495907807373236</v>
      </c>
      <c r="O22" s="14">
        <f>N22*VLOOKUP('Données projet'!$B$9,Paramètres!$A$1:$I$89,3,0)*VLOOKUP('Données projet'!$B$9,Paramètres!$A$1:$I$89,5,0)</f>
        <v>66.365922840266506</v>
      </c>
      <c r="P22" s="14">
        <f t="shared" si="33"/>
        <v>18.768207166609105</v>
      </c>
      <c r="Q22" s="22">
        <f t="shared" si="2"/>
        <v>148.27527642864169</v>
      </c>
      <c r="R22" s="62">
        <f t="shared" si="0"/>
        <v>428.16416531753055</v>
      </c>
      <c r="S22" s="62">
        <f ca="1">AVERAGE(OFFSET($R$3,0,0,'Données projet'!$E$9+1,1))-AVERAGE(OFFSET($H$3,0,0,'Données projet'!$E$9+1,1))</f>
        <v>312.23578062502281</v>
      </c>
      <c r="T22" s="62">
        <f t="shared" si="34"/>
        <v>321.4462768705219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10.551323244342488</v>
      </c>
      <c r="AK22" s="14">
        <f t="shared" si="35"/>
        <v>3.6961200314531748</v>
      </c>
      <c r="AL22" s="22">
        <f t="shared" si="4"/>
        <v>24.814297038677442</v>
      </c>
      <c r="AM22" s="62">
        <f t="shared" si="5"/>
        <v>304.70318592756632</v>
      </c>
      <c r="AN22" s="62">
        <f ca="1">AVERAGE(OFFSET($AM$3,0,0,'Données projet'!$E$10+1,1))-AVERAGE(OFFSET($H$3,0,0,'Données projet'!$E$10+1,1))</f>
        <v>251.98343244753835</v>
      </c>
      <c r="AO22" s="62">
        <f t="shared" si="36"/>
        <v>133.75228152098498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63.406007277249707</v>
      </c>
      <c r="BF22" s="14">
        <f t="shared" si="37"/>
        <v>18.026627797823672</v>
      </c>
      <c r="BG22" s="22">
        <f t="shared" si="7"/>
        <v>141.82850608908612</v>
      </c>
      <c r="BH22" s="62">
        <f t="shared" si="8"/>
        <v>421.717394977975</v>
      </c>
      <c r="BI22" s="62">
        <f ca="1">AVERAGE(OFFSET($BH$3,0,0,'Données projet'!$E$11+1,1))-AVERAGE(OFFSET($H$3,0,0,'Données projet'!$E$11+1,1))</f>
        <v>514.4067622178809</v>
      </c>
      <c r="BJ22" s="62">
        <f t="shared" si="38"/>
        <v>322.81767004794284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39.513888593068664</v>
      </c>
      <c r="CA22" s="14">
        <f t="shared" si="39"/>
        <v>11.869711479672622</v>
      </c>
      <c r="CB22" s="22">
        <f t="shared" si="10"/>
        <v>89.493103460024415</v>
      </c>
      <c r="CC22" s="62">
        <f t="shared" si="11"/>
        <v>369.38199234891329</v>
      </c>
      <c r="CD22" s="62">
        <f ca="1">AVERAGE(OFFSET($CC$3,0,0,'Données projet'!$E$12+1,1))-AVERAGE(OFFSET($H$3,0,0,'Données projet'!$E$12+1,1))</f>
        <v>335.83558218229564</v>
      </c>
      <c r="CE22" s="62">
        <f t="shared" si="40"/>
        <v>217.08423061559648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79</v>
      </c>
      <c r="L23" s="13">
        <f>VLOOKUP(A23,'Données projet'!$A$35:$I$55,9,0)</f>
        <v>3.95</v>
      </c>
      <c r="M23" s="13">
        <f t="array" ref="M23">INDEX(L:L,MIN(IF(ISNUMBER(L23:L219),ROW(L23:L219),"")))</f>
        <v>3.95</v>
      </c>
      <c r="N23" s="14">
        <f>IF('Données projet'!$A$36&gt;35,N22+M23-V22,IF(A23&lt;'Données projet'!$A$36,$K$205^A23,IF(A23='Données projet'!$A$36,'Données projet'!$B$36,N22+M23-V22)))</f>
        <v>79</v>
      </c>
      <c r="O23" s="14">
        <f>N23*VLOOKUP('Données projet'!$B$9,Paramètres!$A$1:$I$89,3,0)*VLOOKUP('Données projet'!$B$9,Paramètres!$A$1:$I$89,5,0)</f>
        <v>82.570800000000006</v>
      </c>
      <c r="P23" s="14">
        <f t="shared" si="33"/>
        <v>22.764596322636297</v>
      </c>
      <c r="Q23" s="22">
        <f t="shared" si="2"/>
        <v>183.4591485952582</v>
      </c>
      <c r="R23" s="62">
        <f t="shared" si="0"/>
        <v>464.57025970636937</v>
      </c>
      <c r="S23" s="62">
        <f ca="1">AVERAGE(OFFSET($R$3,0,0,'Données projet'!$E$9+1,1))-AVERAGE(OFFSET($H$3,0,0,'Données projet'!$E$9+1,1))</f>
        <v>312.23578062502281</v>
      </c>
      <c r="T23" s="62">
        <f t="shared" si="34"/>
        <v>321.4462768705219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17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12.089038988388047</v>
      </c>
      <c r="AK23" s="14">
        <f t="shared" si="35"/>
        <v>4.1682469408960392</v>
      </c>
      <c r="AL23" s="22">
        <f t="shared" si="4"/>
        <v>28.314772993503116</v>
      </c>
      <c r="AM23" s="62">
        <f t="shared" si="5"/>
        <v>309.42588410461428</v>
      </c>
      <c r="AN23" s="62">
        <f ca="1">AVERAGE(OFFSET($AM$3,0,0,'Données projet'!$E$10+1,1))-AVERAGE(OFFSET($H$3,0,0,'Données projet'!$E$10+1,1))</f>
        <v>251.98343244753835</v>
      </c>
      <c r="AO23" s="62">
        <f t="shared" si="36"/>
        <v>133.75228152098498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78.577200000000005</v>
      </c>
      <c r="BF23" s="14">
        <f t="shared" si="37"/>
        <v>21.788939637935243</v>
      </c>
      <c r="BG23" s="22">
        <f t="shared" si="7"/>
        <v>174.8043598694039</v>
      </c>
      <c r="BH23" s="62">
        <f t="shared" si="8"/>
        <v>455.91547098051501</v>
      </c>
      <c r="BI23" s="62">
        <f ca="1">AVERAGE(OFFSET($BH$3,0,0,'Données projet'!$E$11+1,1))-AVERAGE(OFFSET($H$3,0,0,'Données projet'!$E$11+1,1))</f>
        <v>514.4067622178809</v>
      </c>
      <c r="BJ23" s="62">
        <f t="shared" si="38"/>
        <v>322.81767004794284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48.968400000000003</v>
      </c>
      <c r="CA23" s="14">
        <f t="shared" si="39"/>
        <v>14.347022074839625</v>
      </c>
      <c r="CB23" s="22">
        <f t="shared" si="10"/>
        <v>110.27436011367904</v>
      </c>
      <c r="CC23" s="62">
        <f t="shared" si="11"/>
        <v>391.38547122479019</v>
      </c>
      <c r="CD23" s="62">
        <f ca="1">AVERAGE(OFFSET($CC$3,0,0,'Données projet'!$E$12+1,1))-AVERAGE(OFFSET($H$3,0,0,'Données projet'!$E$12+1,1))</f>
        <v>335.83558218229564</v>
      </c>
      <c r="CE23" s="62">
        <f t="shared" si="40"/>
        <v>217.08423061559648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</v>
      </c>
      <c r="N24" s="14">
        <f>IF('Données projet'!$A$36&gt;35,N23+M24-V23,IF(A24&lt;'Données projet'!$A$36,$K$205^A24,IF(A24='Données projet'!$A$36,'Données projet'!$B$36,N23+M24-V23)))</f>
        <v>71</v>
      </c>
      <c r="O24" s="14">
        <f>N24*VLOOKUP('Données projet'!$B$9,Paramètres!$A$1:$I$89,3,0)*VLOOKUP('Données projet'!$B$9,Paramètres!$A$1:$I$89,5,0)</f>
        <v>74.20920000000001</v>
      </c>
      <c r="P24" s="14">
        <f t="shared" si="33"/>
        <v>20.71517147214108</v>
      </c>
      <c r="Q24" s="22">
        <f t="shared" si="2"/>
        <v>165.3266136473124</v>
      </c>
      <c r="R24" s="62">
        <f t="shared" si="0"/>
        <v>447.65994698064571</v>
      </c>
      <c r="S24" s="62">
        <f ca="1">AVERAGE(OFFSET($R$3,0,0,'Données projet'!$E$9+1,1))-AVERAGE(OFFSET($H$3,0,0,'Données projet'!$E$9+1,1))</f>
        <v>312.23578062502281</v>
      </c>
      <c r="T24" s="62">
        <f t="shared" si="34"/>
        <v>321.4462768705219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13.850856454533107</v>
      </c>
      <c r="AK24" s="14">
        <f t="shared" si="35"/>
        <v>4.7006813665243108</v>
      </c>
      <c r="AL24" s="22">
        <f t="shared" si="4"/>
        <v>32.31059503834166</v>
      </c>
      <c r="AM24" s="62">
        <f t="shared" si="5"/>
        <v>314.64392837167497</v>
      </c>
      <c r="AN24" s="62">
        <f ca="1">AVERAGE(OFFSET($AM$3,0,0,'Données projet'!$E$10+1,1))-AVERAGE(OFFSET($H$3,0,0,'Données projet'!$E$10+1,1))</f>
        <v>251.98343244753835</v>
      </c>
      <c r="AO24" s="62">
        <f t="shared" si="36"/>
        <v>133.75228152098498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79.868880000000004</v>
      </c>
      <c r="BF24" s="14">
        <f t="shared" si="37"/>
        <v>22.105121546989441</v>
      </c>
      <c r="BG24" s="22">
        <f t="shared" si="7"/>
        <v>177.6047193610066</v>
      </c>
      <c r="BH24" s="62">
        <f t="shared" si="8"/>
        <v>459.93805269433994</v>
      </c>
      <c r="BI24" s="62">
        <f ca="1">AVERAGE(OFFSET($BH$3,0,0,'Données projet'!$E$11+1,1))-AVERAGE(OFFSET($H$3,0,0,'Données projet'!$E$11+1,1))</f>
        <v>514.4067622178809</v>
      </c>
      <c r="BJ24" s="62">
        <f t="shared" si="38"/>
        <v>322.81767004794284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49.773360000000004</v>
      </c>
      <c r="CA24" s="14">
        <f t="shared" si="39"/>
        <v>14.555213428078664</v>
      </c>
      <c r="CB24" s="22">
        <f t="shared" si="10"/>
        <v>112.03893205390368</v>
      </c>
      <c r="CC24" s="62">
        <f t="shared" si="11"/>
        <v>394.37226538723701</v>
      </c>
      <c r="CD24" s="62">
        <f ca="1">AVERAGE(OFFSET($CC$3,0,0,'Données projet'!$E$12+1,1))-AVERAGE(OFFSET($H$3,0,0,'Données projet'!$E$12+1,1))</f>
        <v>335.83558218229564</v>
      </c>
      <c r="CE24" s="62">
        <f t="shared" si="40"/>
        <v>217.08423061559648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</v>
      </c>
      <c r="N25" s="14">
        <f>IF('Données projet'!$A$36&gt;35,N24+M25-V24,IF(A25&lt;'Données projet'!$A$36,$K$205^A25,IF(A25='Données projet'!$A$36,'Données projet'!$B$36,N24+M25-V24)))</f>
        <v>80</v>
      </c>
      <c r="O25" s="14">
        <f>N25*VLOOKUP('Données projet'!$B$9,Paramètres!$A$1:$I$89,3,0)*VLOOKUP('Données projet'!$B$9,Paramètres!$A$1:$I$89,5,0)</f>
        <v>83.616</v>
      </c>
      <c r="P25" s="14">
        <f t="shared" si="33"/>
        <v>23.019027308735705</v>
      </c>
      <c r="Q25" s="22">
        <f t="shared" si="2"/>
        <v>185.72267256271468</v>
      </c>
      <c r="R25" s="62">
        <f t="shared" si="0"/>
        <v>469.27822811827025</v>
      </c>
      <c r="S25" s="62">
        <f ca="1">AVERAGE(OFFSET($R$3,0,0,'Données projet'!$E$9+1,1))-AVERAGE(OFFSET($H$3,0,0,'Données projet'!$E$9+1,1))</f>
        <v>312.23578062502281</v>
      </c>
      <c r="T25" s="62">
        <f t="shared" si="34"/>
        <v>321.4462768705219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15.869435503380917</v>
      </c>
      <c r="AK25" s="14">
        <f t="shared" si="35"/>
        <v>5.3011267381483025</v>
      </c>
      <c r="AL25" s="22">
        <f t="shared" si="4"/>
        <v>36.872062570663381</v>
      </c>
      <c r="AM25" s="62">
        <f t="shared" si="5"/>
        <v>320.42761812621893</v>
      </c>
      <c r="AN25" s="62">
        <f ca="1">AVERAGE(OFFSET($AM$3,0,0,'Données projet'!$E$10+1,1))-AVERAGE(OFFSET($H$3,0,0,'Données projet'!$E$10+1,1))</f>
        <v>251.98343244753835</v>
      </c>
      <c r="AO25" s="62">
        <f t="shared" si="36"/>
        <v>133.75228152098498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87.618960000000001</v>
      </c>
      <c r="BF25" s="14">
        <f t="shared" si="37"/>
        <v>23.990082457811074</v>
      </c>
      <c r="BG25" s="22">
        <f t="shared" si="7"/>
        <v>194.38574894735427</v>
      </c>
      <c r="BH25" s="62">
        <f t="shared" si="8"/>
        <v>477.94130450290982</v>
      </c>
      <c r="BI25" s="62">
        <f ca="1">AVERAGE(OFFSET($BH$3,0,0,'Données projet'!$E$11+1,1))-AVERAGE(OFFSET($H$3,0,0,'Données projet'!$E$11+1,1))</f>
        <v>514.4067622178809</v>
      </c>
      <c r="BJ25" s="62">
        <f t="shared" si="38"/>
        <v>322.81767004794284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54.603120000000004</v>
      </c>
      <c r="CA25" s="14">
        <f t="shared" si="39"/>
        <v>15.796374138381612</v>
      </c>
      <c r="CB25" s="22">
        <f t="shared" si="10"/>
        <v>122.61245229101463</v>
      </c>
      <c r="CC25" s="62">
        <f t="shared" si="11"/>
        <v>406.16800784657016</v>
      </c>
      <c r="CD25" s="62">
        <f ca="1">AVERAGE(OFFSET($CC$3,0,0,'Données projet'!$E$12+1,1))-AVERAGE(OFFSET($H$3,0,0,'Données projet'!$E$12+1,1))</f>
        <v>335.83558218229564</v>
      </c>
      <c r="CE25" s="62">
        <f t="shared" si="40"/>
        <v>217.08423061559648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</v>
      </c>
      <c r="N26" s="14">
        <f>IF('Données projet'!$A$36&gt;35,N25+M26-V25,IF(A26&lt;'Données projet'!$A$36,$K$205^A26,IF(A26='Données projet'!$A$36,'Données projet'!$B$36,N25+M26-V25)))</f>
        <v>89</v>
      </c>
      <c r="O26" s="14">
        <f>N26*VLOOKUP('Données projet'!$B$9,Paramètres!$A$1:$I$89,3,0)*VLOOKUP('Données projet'!$B$9,Paramètres!$A$1:$I$89,5,0)</f>
        <v>93.022800000000004</v>
      </c>
      <c r="P26" s="14">
        <f t="shared" si="33"/>
        <v>25.292844006107522</v>
      </c>
      <c r="Q26" s="22">
        <f t="shared" si="2"/>
        <v>206.06641331063727</v>
      </c>
      <c r="R26" s="62">
        <f t="shared" si="0"/>
        <v>490.84419108841507</v>
      </c>
      <c r="S26" s="62">
        <f ca="1">AVERAGE(OFFSET($R$3,0,0,'Données projet'!$E$9+1,1))-AVERAGE(OFFSET($H$3,0,0,'Données projet'!$E$9+1,1))</f>
        <v>312.23578062502281</v>
      </c>
      <c r="T26" s="62">
        <f t="shared" si="34"/>
        <v>321.4462768705219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18.182195738050908</v>
      </c>
      <c r="AK26" s="14">
        <f t="shared" si="35"/>
        <v>5.9782704894736263</v>
      </c>
      <c r="AL26" s="22">
        <f t="shared" si="4"/>
        <v>42.079478679605231</v>
      </c>
      <c r="AM26" s="62">
        <f t="shared" si="5"/>
        <v>326.85725645738302</v>
      </c>
      <c r="AN26" s="62">
        <f ca="1">AVERAGE(OFFSET($AM$3,0,0,'Données projet'!$E$10+1,1))-AVERAGE(OFFSET($H$3,0,0,'Données projet'!$E$10+1,1))</f>
        <v>251.98343244753835</v>
      </c>
      <c r="AO26" s="62">
        <f t="shared" si="36"/>
        <v>133.75228152098498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95.369039999999998</v>
      </c>
      <c r="BF26" s="14">
        <f t="shared" si="37"/>
        <v>25.855709117398451</v>
      </c>
      <c r="BG26" s="22">
        <f t="shared" si="7"/>
        <v>211.13310471280226</v>
      </c>
      <c r="BH26" s="62">
        <f t="shared" si="8"/>
        <v>495.91088249058004</v>
      </c>
      <c r="BI26" s="62">
        <f ca="1">AVERAGE(OFFSET($BH$3,0,0,'Données projet'!$E$11+1,1))-AVERAGE(OFFSET($H$3,0,0,'Données projet'!$E$11+1,1))</f>
        <v>514.4067622178809</v>
      </c>
      <c r="BJ26" s="62">
        <f t="shared" si="38"/>
        <v>322.81767004794284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59.432880000000011</v>
      </c>
      <c r="CA26" s="14">
        <f t="shared" si="39"/>
        <v>17.024804126865714</v>
      </c>
      <c r="CB26" s="22">
        <f t="shared" si="10"/>
        <v>133.16379985429114</v>
      </c>
      <c r="CC26" s="62">
        <f t="shared" si="11"/>
        <v>417.94157763206891</v>
      </c>
      <c r="CD26" s="62">
        <f ca="1">AVERAGE(OFFSET($CC$3,0,0,'Données projet'!$E$12+1,1))-AVERAGE(OFFSET($H$3,0,0,'Données projet'!$E$12+1,1))</f>
        <v>335.83558218229564</v>
      </c>
      <c r="CE26" s="62">
        <f t="shared" si="40"/>
        <v>217.08423061559648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</v>
      </c>
      <c r="N27" s="14">
        <f>IF('Données projet'!$A$36&gt;35,N26+M27-V26,IF(A27&lt;'Données projet'!$A$36,$K$205^A27,IF(A27='Données projet'!$A$36,'Données projet'!$B$36,N26+M27-V26)))</f>
        <v>98</v>
      </c>
      <c r="O27" s="14">
        <f>N27*VLOOKUP('Données projet'!$B$9,Paramètres!$A$1:$I$89,3,0)*VLOOKUP('Données projet'!$B$9,Paramètres!$A$1:$I$89,5,0)</f>
        <v>102.42960000000002</v>
      </c>
      <c r="P27" s="14">
        <f t="shared" si="33"/>
        <v>27.540005085928001</v>
      </c>
      <c r="Q27" s="22">
        <f t="shared" si="2"/>
        <v>226.3637288579913</v>
      </c>
      <c r="R27" s="62">
        <f t="shared" si="0"/>
        <v>512.3637288579913</v>
      </c>
      <c r="S27" s="62">
        <f ca="1">AVERAGE(OFFSET($R$3,0,0,'Données projet'!$E$9+1,1))-AVERAGE(OFFSET($H$3,0,0,'Données projet'!$E$9+1,1))</f>
        <v>312.23578062502281</v>
      </c>
      <c r="T27" s="62">
        <f t="shared" si="34"/>
        <v>321.4462768705219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20.832010173667822</v>
      </c>
      <c r="AK27" s="14">
        <f t="shared" si="35"/>
        <v>6.7419097506420362</v>
      </c>
      <c r="AL27" s="22">
        <f t="shared" si="4"/>
        <v>48.024577201506332</v>
      </c>
      <c r="AM27" s="62">
        <f t="shared" si="5"/>
        <v>334.0245772015063</v>
      </c>
      <c r="AN27" s="62">
        <f ca="1">AVERAGE(OFFSET($AM$3,0,0,'Données projet'!$E$10+1,1))-AVERAGE(OFFSET($H$3,0,0,'Données projet'!$E$10+1,1))</f>
        <v>251.98343244753835</v>
      </c>
      <c r="AO27" s="62">
        <f t="shared" si="36"/>
        <v>133.75228152098498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103.11912000000001</v>
      </c>
      <c r="BF27" s="14">
        <f t="shared" si="37"/>
        <v>27.703751333753903</v>
      </c>
      <c r="BG27" s="22">
        <f t="shared" si="7"/>
        <v>227.84983423962137</v>
      </c>
      <c r="BH27" s="62">
        <f t="shared" si="8"/>
        <v>513.84983423962137</v>
      </c>
      <c r="BI27" s="62">
        <f ca="1">AVERAGE(OFFSET($BH$3,0,0,'Données projet'!$E$11+1,1))-AVERAGE(OFFSET($H$3,0,0,'Données projet'!$E$11+1,1))</f>
        <v>514.4067622178809</v>
      </c>
      <c r="BJ27" s="62">
        <f t="shared" si="38"/>
        <v>322.81767004794284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64.262640000000005</v>
      </c>
      <c r="CA27" s="14">
        <f t="shared" si="39"/>
        <v>18.24165556222081</v>
      </c>
      <c r="CB27" s="22">
        <f t="shared" si="10"/>
        <v>143.69498143753458</v>
      </c>
      <c r="CC27" s="62">
        <f t="shared" si="11"/>
        <v>429.69498143753458</v>
      </c>
      <c r="CD27" s="62">
        <f ca="1">AVERAGE(OFFSET($CC$3,0,0,'Données projet'!$E$12+1,1))-AVERAGE(OFFSET($H$3,0,0,'Données projet'!$E$12+1,1))</f>
        <v>335.83558218229564</v>
      </c>
      <c r="CE27" s="62">
        <f t="shared" si="40"/>
        <v>217.08423061559648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107</v>
      </c>
      <c r="L28" s="13">
        <f>VLOOKUP(A28,'Données projet'!$A$35:$I$55,9,0)</f>
        <v>9</v>
      </c>
      <c r="M28" s="13">
        <f t="array" ref="M28">INDEX(L:L,MIN(IF(ISNUMBER(L28:L224),ROW(L28:L224),"")))</f>
        <v>9</v>
      </c>
      <c r="N28" s="14">
        <f>IF('Données projet'!$A$36&gt;35,N27+M28-V27,IF(A28&lt;'Données projet'!$A$36,$K$205^A28,IF(A28='Données projet'!$A$36,'Données projet'!$B$36,N27+M28-V27)))</f>
        <v>107</v>
      </c>
      <c r="O28" s="14">
        <f>N28*VLOOKUP('Données projet'!$B$9,Paramètres!$A$1:$I$89,3,0)*VLOOKUP('Données projet'!$B$9,Paramètres!$A$1:$I$89,5,0)</f>
        <v>111.8364</v>
      </c>
      <c r="P28" s="14">
        <f t="shared" si="33"/>
        <v>29.763236932758819</v>
      </c>
      <c r="Q28" s="22">
        <f t="shared" si="2"/>
        <v>246.61936765788826</v>
      </c>
      <c r="R28" s="62">
        <f t="shared" si="0"/>
        <v>533.84158988011052</v>
      </c>
      <c r="S28" s="62">
        <f ca="1">AVERAGE(OFFSET($R$3,0,0,'Données projet'!$E$9+1,1))-AVERAGE(OFFSET($H$3,0,0,'Données projet'!$E$9+1,1))</f>
        <v>312.23578062502281</v>
      </c>
      <c r="T28" s="62">
        <f t="shared" si="34"/>
        <v>321.4462768705219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23.868000000000002</v>
      </c>
      <c r="AK28" s="14">
        <f t="shared" si="35"/>
        <v>7.6030930962115368</v>
      </c>
      <c r="AL28" s="22">
        <f t="shared" si="4"/>
        <v>54.812153809235099</v>
      </c>
      <c r="AM28" s="62">
        <f t="shared" si="5"/>
        <v>342.03437603145733</v>
      </c>
      <c r="AN28" s="62">
        <f ca="1">AVERAGE(OFFSET($AM$3,0,0,'Données projet'!$E$10+1,1))-AVERAGE(OFFSET($H$3,0,0,'Données projet'!$E$10+1,1))</f>
        <v>251.98343244753835</v>
      </c>
      <c r="AO28" s="62">
        <f t="shared" si="36"/>
        <v>133.75228152098498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110.86920000000002</v>
      </c>
      <c r="BF28" s="14">
        <f t="shared" si="37"/>
        <v>29.535680967701619</v>
      </c>
      <c r="BG28" s="22">
        <f t="shared" si="7"/>
        <v>244.53850101874704</v>
      </c>
      <c r="BH28" s="62">
        <f t="shared" si="8"/>
        <v>531.76072324096924</v>
      </c>
      <c r="BI28" s="62">
        <f ca="1">AVERAGE(OFFSET($BH$3,0,0,'Données projet'!$E$11+1,1))-AVERAGE(OFFSET($H$3,0,0,'Données projet'!$E$11+1,1))</f>
        <v>514.4067622178809</v>
      </c>
      <c r="BJ28" s="62">
        <f t="shared" si="38"/>
        <v>322.81767004794284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69.092400000000012</v>
      </c>
      <c r="CA28" s="14">
        <f t="shared" si="39"/>
        <v>19.447897597608421</v>
      </c>
      <c r="CB28" s="22">
        <f t="shared" si="10"/>
        <v>154.20768498250132</v>
      </c>
      <c r="CC28" s="62">
        <f t="shared" si="11"/>
        <v>441.42990720472358</v>
      </c>
      <c r="CD28" s="62">
        <f ca="1">AVERAGE(OFFSET($CC$3,0,0,'Données projet'!$E$12+1,1))-AVERAGE(OFFSET($H$3,0,0,'Données projet'!$E$12+1,1))</f>
        <v>335.83558218229564</v>
      </c>
      <c r="CE28" s="62">
        <f t="shared" si="40"/>
        <v>217.08423061559648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89.6</v>
      </c>
      <c r="O29" s="14">
        <f>N29*VLOOKUP('Données projet'!$B$9,Paramètres!$A$1:$I$89,3,0)*VLOOKUP('Données projet'!$B$9,Paramètres!$A$1:$I$89,5,0)</f>
        <v>93.649919999999995</v>
      </c>
      <c r="P29" s="14">
        <f t="shared" si="33"/>
        <v>25.443450816014074</v>
      </c>
      <c r="Q29" s="22">
        <f t="shared" si="2"/>
        <v>207.42095417122448</v>
      </c>
      <c r="R29" s="62">
        <f t="shared" si="0"/>
        <v>495.86539861566894</v>
      </c>
      <c r="S29" s="62">
        <f ca="1">AVERAGE(OFFSET($R$3,0,0,'Données projet'!$E$9+1,1))-AVERAGE(OFFSET($H$3,0,0,'Données projet'!$E$9+1,1))</f>
        <v>312.23578062502281</v>
      </c>
      <c r="T29" s="62">
        <f t="shared" si="34"/>
        <v>321.4462768705219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27.686879999999999</v>
      </c>
      <c r="AK29" s="14">
        <f t="shared" si="35"/>
        <v>8.6685286227245779</v>
      </c>
      <c r="AL29" s="22">
        <f t="shared" si="4"/>
        <v>63.319003351245293</v>
      </c>
      <c r="AM29" s="62">
        <f t="shared" si="5"/>
        <v>351.76344779568973</v>
      </c>
      <c r="AN29" s="62">
        <f ca="1">AVERAGE(OFFSET($AM$3,0,0,'Données projet'!$E$10+1,1))-AVERAGE(OFFSET($H$3,0,0,'Données projet'!$E$10+1,1))</f>
        <v>251.98343244753835</v>
      </c>
      <c r="AO29" s="62">
        <f t="shared" si="36"/>
        <v>133.75228152098498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90.632880000000014</v>
      </c>
      <c r="BF29" s="14">
        <f t="shared" si="37"/>
        <v>24.717798105117861</v>
      </c>
      <c r="BG29" s="22">
        <f t="shared" si="7"/>
        <v>200.90243103308026</v>
      </c>
      <c r="BH29" s="62">
        <f t="shared" si="8"/>
        <v>489.34687547752469</v>
      </c>
      <c r="BI29" s="62">
        <f ca="1">AVERAGE(OFFSET($BH$3,0,0,'Données projet'!$E$11+1,1))-AVERAGE(OFFSET($H$3,0,0,'Données projet'!$E$11+1,1))</f>
        <v>514.4067622178809</v>
      </c>
      <c r="BJ29" s="62">
        <f t="shared" si="38"/>
        <v>322.81767004794284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56.481360000000016</v>
      </c>
      <c r="CA29" s="14">
        <f t="shared" si="39"/>
        <v>16.275541671524874</v>
      </c>
      <c r="CB29" s="22">
        <f t="shared" si="10"/>
        <v>126.71827041123917</v>
      </c>
      <c r="CC29" s="62">
        <f t="shared" si="11"/>
        <v>415.16271485568365</v>
      </c>
      <c r="CD29" s="62">
        <f ca="1">AVERAGE(OFFSET($CC$3,0,0,'Données projet'!$E$12+1,1))-AVERAGE(OFFSET($H$3,0,0,'Données projet'!$E$12+1,1))</f>
        <v>335.83558218229564</v>
      </c>
      <c r="CE29" s="62">
        <f t="shared" si="40"/>
        <v>217.08423061559648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98.199999999999989</v>
      </c>
      <c r="O30" s="14">
        <f>N30*VLOOKUP('Données projet'!$B$9,Paramètres!$A$1:$I$89,3,0)*VLOOKUP('Données projet'!$B$9,Paramètres!$A$1:$I$89,5,0)</f>
        <v>102.63864</v>
      </c>
      <c r="P30" s="14">
        <f t="shared" si="33"/>
        <v>27.589661127483058</v>
      </c>
      <c r="Q30" s="22">
        <f t="shared" si="2"/>
        <v>226.81429113036631</v>
      </c>
      <c r="R30" s="62">
        <f t="shared" si="0"/>
        <v>516.48095779703294</v>
      </c>
      <c r="S30" s="62">
        <f ca="1">AVERAGE(OFFSET($R$3,0,0,'Données projet'!$E$9+1,1))-AVERAGE(OFFSET($H$3,0,0,'Données projet'!$E$9+1,1))</f>
        <v>312.23578062502281</v>
      </c>
      <c r="T30" s="62">
        <f t="shared" si="34"/>
        <v>321.4462768705219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31.505759999999999</v>
      </c>
      <c r="AK30" s="14">
        <f t="shared" si="35"/>
        <v>9.7169380488845469</v>
      </c>
      <c r="AL30" s="22">
        <f t="shared" si="4"/>
        <v>71.796199101807247</v>
      </c>
      <c r="AM30" s="62">
        <f t="shared" si="5"/>
        <v>361.46286576847393</v>
      </c>
      <c r="AN30" s="62">
        <f ca="1">AVERAGE(OFFSET($AM$3,0,0,'Données projet'!$E$10+1,1))-AVERAGE(OFFSET($H$3,0,0,'Données projet'!$E$10+1,1))</f>
        <v>251.98343244753835</v>
      </c>
      <c r="AO30" s="62">
        <f t="shared" si="36"/>
        <v>133.75228152098498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100.53576000000002</v>
      </c>
      <c r="BF30" s="14">
        <f t="shared" si="37"/>
        <v>27.08959526060206</v>
      </c>
      <c r="BG30" s="22">
        <f t="shared" si="7"/>
        <v>222.28082707888197</v>
      </c>
      <c r="BH30" s="62">
        <f t="shared" si="8"/>
        <v>511.94749374554863</v>
      </c>
      <c r="BI30" s="62">
        <f ca="1">AVERAGE(OFFSET($BH$3,0,0,'Données projet'!$E$11+1,1))-AVERAGE(OFFSET($H$3,0,0,'Données projet'!$E$11+1,1))</f>
        <v>514.4067622178809</v>
      </c>
      <c r="BJ30" s="62">
        <f t="shared" si="38"/>
        <v>322.81767004794284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62.652720000000009</v>
      </c>
      <c r="CA30" s="14">
        <f t="shared" si="39"/>
        <v>17.837261824603328</v>
      </c>
      <c r="CB30" s="22">
        <f t="shared" si="10"/>
        <v>140.18671834451746</v>
      </c>
      <c r="CC30" s="62">
        <f t="shared" si="11"/>
        <v>429.85338501118417</v>
      </c>
      <c r="CD30" s="62">
        <f ca="1">AVERAGE(OFFSET($CC$3,0,0,'Données projet'!$E$12+1,1))-AVERAGE(OFFSET($H$3,0,0,'Données projet'!$E$12+1,1))</f>
        <v>335.83558218229564</v>
      </c>
      <c r="CE30" s="62">
        <f t="shared" si="40"/>
        <v>217.08423061559648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106.79999999999998</v>
      </c>
      <c r="O31" s="14">
        <f>N31*VLOOKUP('Données projet'!$B$9,Paramètres!$A$1:$I$89,3,0)*VLOOKUP('Données projet'!$B$9,Paramètres!$A$1:$I$89,5,0)</f>
        <v>111.62736</v>
      </c>
      <c r="P31" s="14">
        <f t="shared" si="33"/>
        <v>29.714074953204591</v>
      </c>
      <c r="Q31" s="22">
        <f t="shared" si="2"/>
        <v>246.16966587683132</v>
      </c>
      <c r="R31" s="62">
        <f t="shared" si="0"/>
        <v>537.05855476572015</v>
      </c>
      <c r="S31" s="62">
        <f ca="1">AVERAGE(OFFSET($R$3,0,0,'Données projet'!$E$9+1,1))-AVERAGE(OFFSET($H$3,0,0,'Données projet'!$E$9+1,1))</f>
        <v>312.23578062502281</v>
      </c>
      <c r="T31" s="62">
        <f t="shared" si="34"/>
        <v>321.4462768705219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35.324639999999995</v>
      </c>
      <c r="AK31" s="14">
        <f t="shared" si="35"/>
        <v>10.750621206963077</v>
      </c>
      <c r="AL31" s="22">
        <f t="shared" si="4"/>
        <v>80.24774660212735</v>
      </c>
      <c r="AM31" s="62">
        <f t="shared" si="5"/>
        <v>371.13663549101619</v>
      </c>
      <c r="AN31" s="62">
        <f ca="1">AVERAGE(OFFSET($AM$3,0,0,'Données projet'!$E$10+1,1))-AVERAGE(OFFSET($H$3,0,0,'Données projet'!$E$10+1,1))</f>
        <v>251.98343244753835</v>
      </c>
      <c r="AO31" s="62">
        <f t="shared" si="36"/>
        <v>133.75228152098498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110.43864000000002</v>
      </c>
      <c r="BF31" s="14">
        <f t="shared" si="37"/>
        <v>29.434307628523538</v>
      </c>
      <c r="BG31" s="22">
        <f t="shared" si="7"/>
        <v>243.61205045301185</v>
      </c>
      <c r="BH31" s="62">
        <f t="shared" si="8"/>
        <v>534.50093934190068</v>
      </c>
      <c r="BI31" s="62">
        <f ca="1">AVERAGE(OFFSET($BH$3,0,0,'Données projet'!$E$11+1,1))-AVERAGE(OFFSET($H$3,0,0,'Données projet'!$E$11+1,1))</f>
        <v>514.4067622178809</v>
      </c>
      <c r="BJ31" s="62">
        <f t="shared" si="38"/>
        <v>322.81767004794284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68.824080000000023</v>
      </c>
      <c r="CA31" s="14">
        <f t="shared" si="39"/>
        <v>19.381147881506788</v>
      </c>
      <c r="CB31" s="22">
        <f t="shared" si="10"/>
        <v>153.62410522695768</v>
      </c>
      <c r="CC31" s="62">
        <f t="shared" si="11"/>
        <v>444.51299411584654</v>
      </c>
      <c r="CD31" s="62">
        <f ca="1">AVERAGE(OFFSET($CC$3,0,0,'Données projet'!$E$12+1,1))-AVERAGE(OFFSET($H$3,0,0,'Données projet'!$E$12+1,1))</f>
        <v>335.83558218229564</v>
      </c>
      <c r="CE31" s="62">
        <f t="shared" si="40"/>
        <v>217.08423061559648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115.39999999999998</v>
      </c>
      <c r="O32" s="14">
        <f>N32*VLOOKUP('Données projet'!$B$9,Paramètres!$A$1:$I$89,3,0)*VLOOKUP('Données projet'!$B$9,Paramètres!$A$1:$I$89,5,0)</f>
        <v>120.61607999999998</v>
      </c>
      <c r="P32" s="14">
        <f t="shared" si="33"/>
        <v>31.818646984184912</v>
      </c>
      <c r="Q32" s="22">
        <f t="shared" si="2"/>
        <v>265.49048283078872</v>
      </c>
      <c r="R32" s="62">
        <f t="shared" si="0"/>
        <v>557.60159394189986</v>
      </c>
      <c r="S32" s="62">
        <f ca="1">AVERAGE(OFFSET($R$3,0,0,'Données projet'!$E$9+1,1))-AVERAGE(OFFSET($H$3,0,0,'Données projet'!$E$9+1,1))</f>
        <v>312.23578062502281</v>
      </c>
      <c r="T32" s="62">
        <f t="shared" si="34"/>
        <v>321.4462768705219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39.143519999999995</v>
      </c>
      <c r="AK32" s="14">
        <f t="shared" si="35"/>
        <v>11.77135161320783</v>
      </c>
      <c r="AL32" s="22">
        <f t="shared" si="4"/>
        <v>88.67673472633696</v>
      </c>
      <c r="AM32" s="62">
        <f t="shared" si="5"/>
        <v>380.78784583744812</v>
      </c>
      <c r="AN32" s="62">
        <f ca="1">AVERAGE(OFFSET($AM$3,0,0,'Données projet'!$E$10+1,1))-AVERAGE(OFFSET($H$3,0,0,'Données projet'!$E$10+1,1))</f>
        <v>251.98343244753835</v>
      </c>
      <c r="AO32" s="62">
        <f t="shared" si="36"/>
        <v>133.75228152098498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120.34152000000002</v>
      </c>
      <c r="BF32" s="14">
        <f t="shared" si="37"/>
        <v>31.754640046026051</v>
      </c>
      <c r="BG32" s="22">
        <f t="shared" si="7"/>
        <v>264.90081208016204</v>
      </c>
      <c r="BH32" s="62">
        <f t="shared" si="8"/>
        <v>557.01192319127313</v>
      </c>
      <c r="BI32" s="62">
        <f ca="1">AVERAGE(OFFSET($BH$3,0,0,'Données projet'!$E$11+1,1))-AVERAGE(OFFSET($H$3,0,0,'Données projet'!$E$11+1,1))</f>
        <v>514.4067622178809</v>
      </c>
      <c r="BJ32" s="62">
        <f t="shared" si="38"/>
        <v>322.81767004794284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74.995440000000016</v>
      </c>
      <c r="CA32" s="14">
        <f t="shared" si="39"/>
        <v>20.908980854017098</v>
      </c>
      <c r="CB32" s="22">
        <f t="shared" si="10"/>
        <v>167.03353298741314</v>
      </c>
      <c r="CC32" s="62">
        <f t="shared" si="11"/>
        <v>459.14464409852428</v>
      </c>
      <c r="CD32" s="62">
        <f ca="1">AVERAGE(OFFSET($CC$3,0,0,'Données projet'!$E$12+1,1))-AVERAGE(OFFSET($H$3,0,0,'Données projet'!$E$12+1,1))</f>
        <v>335.83558218229564</v>
      </c>
      <c r="CE32" s="62">
        <f t="shared" si="40"/>
        <v>217.08423061559648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124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123.99999999999997</v>
      </c>
      <c r="O33" s="14">
        <f>N33*VLOOKUP('Données projet'!$B$9,Paramètres!$A$1:$I$89,3,0)*VLOOKUP('Données projet'!$B$9,Paramètres!$A$1:$I$89,5,0)</f>
        <v>129.60479999999998</v>
      </c>
      <c r="P33" s="14">
        <f t="shared" si="33"/>
        <v>33.905024040491121</v>
      </c>
      <c r="Q33" s="22">
        <f t="shared" si="2"/>
        <v>284.77961020385533</v>
      </c>
      <c r="R33" s="62">
        <f t="shared" si="0"/>
        <v>578.11294353718858</v>
      </c>
      <c r="S33" s="62">
        <f ca="1">AVERAGE(OFFSET($R$3,0,0,'Données projet'!$E$9+1,1))-AVERAGE(OFFSET($H$3,0,0,'Données projet'!$E$9+1,1))</f>
        <v>312.23578062502281</v>
      </c>
      <c r="T33" s="62">
        <f t="shared" si="34"/>
        <v>321.4462768705219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42.962399999999988</v>
      </c>
      <c r="AK33" s="14">
        <f t="shared" si="35"/>
        <v>12.780536758460318</v>
      </c>
      <c r="AL33" s="22">
        <f t="shared" si="4"/>
        <v>97.085614854318351</v>
      </c>
      <c r="AM33" s="62">
        <f t="shared" si="5"/>
        <v>390.41894818765167</v>
      </c>
      <c r="AN33" s="62">
        <f ca="1">AVERAGE(OFFSET($AM$3,0,0,'Données projet'!$E$10+1,1))-AVERAGE(OFFSET($H$3,0,0,'Données projet'!$E$10+1,1))</f>
        <v>251.98343244753835</v>
      </c>
      <c r="AO33" s="62">
        <f t="shared" si="36"/>
        <v>133.75228152098498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130.24440000000001</v>
      </c>
      <c r="BF33" s="14">
        <f t="shared" si="37"/>
        <v>34.052826821785409</v>
      </c>
      <c r="BG33" s="22">
        <f t="shared" si="7"/>
        <v>286.15100338127621</v>
      </c>
      <c r="BH33" s="62">
        <f t="shared" si="8"/>
        <v>579.48433671460953</v>
      </c>
      <c r="BI33" s="62">
        <f ca="1">AVERAGE(OFFSET($BH$3,0,0,'Données projet'!$E$11+1,1))-AVERAGE(OFFSET($H$3,0,0,'Données projet'!$E$11+1,1))</f>
        <v>514.4067622178809</v>
      </c>
      <c r="BJ33" s="62">
        <f t="shared" si="38"/>
        <v>322.81767004794284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81.166800000000009</v>
      </c>
      <c r="CA33" s="14">
        <f t="shared" si="39"/>
        <v>22.422231932399924</v>
      </c>
      <c r="CB33" s="22">
        <f t="shared" si="10"/>
        <v>180.41756394892988</v>
      </c>
      <c r="CC33" s="62">
        <f t="shared" si="11"/>
        <v>473.75089728226317</v>
      </c>
      <c r="CD33" s="62">
        <f ca="1">AVERAGE(OFFSET($CC$3,0,0,'Données projet'!$E$12+1,1))-AVERAGE(OFFSET($H$3,0,0,'Données projet'!$E$12+1,1))</f>
        <v>335.83558218229564</v>
      </c>
      <c r="CE33" s="62">
        <f t="shared" si="40"/>
        <v>217.08423061559648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105.79999999999998</v>
      </c>
      <c r="O34" s="14">
        <f>N34*VLOOKUP('Données projet'!$B$9,Paramètres!$A$1:$I$89,3,0)*VLOOKUP('Données projet'!$B$9,Paramètres!$A$1:$I$89,5,0)</f>
        <v>110.58216</v>
      </c>
      <c r="P34" s="14">
        <f t="shared" si="33"/>
        <v>29.468103844355575</v>
      </c>
      <c r="Q34" s="22">
        <f t="shared" si="2"/>
        <v>243.92087619558598</v>
      </c>
      <c r="R34" s="62">
        <f t="shared" si="0"/>
        <v>537.25420952891932</v>
      </c>
      <c r="S34" s="62">
        <f ca="1">AVERAGE(OFFSET($R$3,0,0,'Données projet'!$E$9+1,1))-AVERAGE(OFFSET($H$3,0,0,'Données projet'!$E$9+1,1))</f>
        <v>312.23578062502281</v>
      </c>
      <c r="T34" s="62">
        <f t="shared" si="34"/>
        <v>321.4462768705219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46.94039999999999</v>
      </c>
      <c r="AK34" s="14">
        <f t="shared" si="35"/>
        <v>13.820724345888644</v>
      </c>
      <c r="AL34" s="22">
        <f t="shared" si="4"/>
        <v>105.8256249024227</v>
      </c>
      <c r="AM34" s="62">
        <f t="shared" si="5"/>
        <v>399.15895823575602</v>
      </c>
      <c r="AN34" s="62">
        <f ca="1">AVERAGE(OFFSET($AM$3,0,0,'Données projet'!$E$10+1,1))-AVERAGE(OFFSET($H$3,0,0,'Données projet'!$E$10+1,1))</f>
        <v>251.98343244753835</v>
      </c>
      <c r="AO34" s="62">
        <f t="shared" si="36"/>
        <v>133.75228152098498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111.73032000000005</v>
      </c>
      <c r="BF34" s="14">
        <f t="shared" si="37"/>
        <v>29.738290400519091</v>
      </c>
      <c r="BG34" s="22">
        <f t="shared" si="7"/>
        <v>246.39116311423746</v>
      </c>
      <c r="BH34" s="62">
        <f t="shared" si="8"/>
        <v>539.7244964475708</v>
      </c>
      <c r="BI34" s="62">
        <f ca="1">AVERAGE(OFFSET($BH$3,0,0,'Données projet'!$E$11+1,1))-AVERAGE(OFFSET($H$3,0,0,'Données projet'!$E$11+1,1))</f>
        <v>514.4067622178809</v>
      </c>
      <c r="BJ34" s="62">
        <f t="shared" si="38"/>
        <v>322.81767004794284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69.629040000000032</v>
      </c>
      <c r="CA34" s="14">
        <f t="shared" si="39"/>
        <v>19.58130665988983</v>
      </c>
      <c r="CB34" s="22">
        <f t="shared" si="10"/>
        <v>155.37468709930818</v>
      </c>
      <c r="CC34" s="62">
        <f t="shared" si="11"/>
        <v>448.70802043264149</v>
      </c>
      <c r="CD34" s="62">
        <f ca="1">AVERAGE(OFFSET($CC$3,0,0,'Données projet'!$E$12+1,1))-AVERAGE(OFFSET($H$3,0,0,'Données projet'!$E$12+1,1))</f>
        <v>335.83558218229564</v>
      </c>
      <c r="CE34" s="62">
        <f t="shared" si="40"/>
        <v>217.08423061559648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113.59999999999998</v>
      </c>
      <c r="O35" s="14">
        <f>N35*VLOOKUP('Données projet'!$B$9,Paramètres!$A$1:$I$89,3,0)*VLOOKUP('Données projet'!$B$9,Paramètres!$A$1:$I$89,5,0)</f>
        <v>118.73472</v>
      </c>
      <c r="P35" s="14">
        <f t="shared" si="33"/>
        <v>31.379711702963693</v>
      </c>
      <c r="Q35" s="22">
        <f t="shared" ref="Q35:Q66" si="53">(O35+P35)*0.475*44/12</f>
        <v>261.4493018826617</v>
      </c>
      <c r="R35" s="62">
        <f t="shared" si="0"/>
        <v>554.78263521599501</v>
      </c>
      <c r="S35" s="62">
        <f ca="1">AVERAGE(OFFSET($R$3,0,0,'Données projet'!$E$9+1,1))-AVERAGE(OFFSET($H$3,0,0,'Données projet'!$E$9+1,1))</f>
        <v>312.23578062502281</v>
      </c>
      <c r="T35" s="62">
        <f t="shared" si="34"/>
        <v>321.4462768705219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50.918399999999991</v>
      </c>
      <c r="AK35" s="14">
        <f t="shared" si="35"/>
        <v>14.850688634384531</v>
      </c>
      <c r="AL35" s="22">
        <f t="shared" si="4"/>
        <v>114.54782937155302</v>
      </c>
      <c r="AM35" s="62">
        <f t="shared" si="5"/>
        <v>407.88116270488632</v>
      </c>
      <c r="AN35" s="62">
        <f ca="1">AVERAGE(OFFSET($AM$3,0,0,'Données projet'!$E$10+1,1))-AVERAGE(OFFSET($H$3,0,0,'Données projet'!$E$10+1,1))</f>
        <v>251.98343244753835</v>
      </c>
      <c r="AO35" s="62">
        <f t="shared" si="36"/>
        <v>133.75228152098498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123.35544000000004</v>
      </c>
      <c r="BF35" s="14">
        <f t="shared" si="37"/>
        <v>32.456340035111126</v>
      </c>
      <c r="BG35" s="22">
        <f t="shared" si="7"/>
        <v>271.37218356115193</v>
      </c>
      <c r="BH35" s="62">
        <f t="shared" si="8"/>
        <v>564.7055168944853</v>
      </c>
      <c r="BI35" s="62">
        <f ca="1">AVERAGE(OFFSET($BH$3,0,0,'Données projet'!$E$11+1,1))-AVERAGE(OFFSET($H$3,0,0,'Données projet'!$E$11+1,1))</f>
        <v>514.4067622178809</v>
      </c>
      <c r="BJ35" s="62">
        <f t="shared" si="38"/>
        <v>322.81767004794284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76.873680000000022</v>
      </c>
      <c r="CA35" s="14">
        <f t="shared" si="39"/>
        <v>21.371018263850051</v>
      </c>
      <c r="CB35" s="22">
        <f t="shared" si="10"/>
        <v>171.1095161428722</v>
      </c>
      <c r="CC35" s="62">
        <f t="shared" si="11"/>
        <v>464.44284947620554</v>
      </c>
      <c r="CD35" s="62">
        <f ca="1">AVERAGE(OFFSET($CC$3,0,0,'Données projet'!$E$12+1,1))-AVERAGE(OFFSET($H$3,0,0,'Données projet'!$E$12+1,1))</f>
        <v>335.83558218229564</v>
      </c>
      <c r="CE35" s="62">
        <f t="shared" si="40"/>
        <v>217.08423061559648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121.39999999999998</v>
      </c>
      <c r="O36" s="14">
        <f>N36*VLOOKUP('Données projet'!$B$9,Paramètres!$A$1:$I$89,3,0)*VLOOKUP('Données projet'!$B$9,Paramètres!$A$1:$I$89,5,0)</f>
        <v>126.88727999999999</v>
      </c>
      <c r="P36" s="14">
        <f t="shared" si="33"/>
        <v>33.276089770555018</v>
      </c>
      <c r="Q36" s="22">
        <f t="shared" si="53"/>
        <v>278.95120235038326</v>
      </c>
      <c r="R36" s="62">
        <f t="shared" si="0"/>
        <v>572.28453568371651</v>
      </c>
      <c r="S36" s="62">
        <f ca="1">AVERAGE(OFFSET($R$3,0,0,'Données projet'!$E$9+1,1))-AVERAGE(OFFSET($H$3,0,0,'Données projet'!$E$9+1,1))</f>
        <v>312.23578062502281</v>
      </c>
      <c r="T36" s="62">
        <f t="shared" si="34"/>
        <v>321.4462768705219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54.896399999999986</v>
      </c>
      <c r="AK36" s="14">
        <f t="shared" si="35"/>
        <v>15.871319126793061</v>
      </c>
      <c r="AL36" s="22">
        <f t="shared" si="4"/>
        <v>123.25377747916457</v>
      </c>
      <c r="AM36" s="62">
        <f t="shared" si="5"/>
        <v>416.58711081249788</v>
      </c>
      <c r="AN36" s="62">
        <f ca="1">AVERAGE(OFFSET($AM$3,0,0,'Données projet'!$E$10+1,1))-AVERAGE(OFFSET($H$3,0,0,'Données projet'!$E$10+1,1))</f>
        <v>251.98343244753835</v>
      </c>
      <c r="AO36" s="62">
        <f t="shared" si="36"/>
        <v>133.75228152098498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134.98056000000003</v>
      </c>
      <c r="BF36" s="14">
        <f t="shared" si="37"/>
        <v>35.144690234680603</v>
      </c>
      <c r="BG36" s="22">
        <f t="shared" si="7"/>
        <v>296.30147749206873</v>
      </c>
      <c r="BH36" s="62">
        <f t="shared" si="8"/>
        <v>589.63481082540204</v>
      </c>
      <c r="BI36" s="62">
        <f ca="1">AVERAGE(OFFSET($BH$3,0,0,'Données projet'!$E$11+1,1))-AVERAGE(OFFSET($H$3,0,0,'Données projet'!$E$11+1,1))</f>
        <v>514.4067622178809</v>
      </c>
      <c r="BJ36" s="62">
        <f t="shared" si="38"/>
        <v>322.81767004794284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84.118320000000026</v>
      </c>
      <c r="CA36" s="14">
        <f t="shared" si="39"/>
        <v>23.141174145643028</v>
      </c>
      <c r="CB36" s="22">
        <f t="shared" si="10"/>
        <v>186.81028563699499</v>
      </c>
      <c r="CC36" s="62">
        <f t="shared" si="11"/>
        <v>480.1436189703283</v>
      </c>
      <c r="CD36" s="62">
        <f ca="1">AVERAGE(OFFSET($CC$3,0,0,'Données projet'!$E$12+1,1))-AVERAGE(OFFSET($H$3,0,0,'Données projet'!$E$12+1,1))</f>
        <v>335.83558218229564</v>
      </c>
      <c r="CE36" s="62">
        <f t="shared" si="40"/>
        <v>217.08423061559648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129.19999999999999</v>
      </c>
      <c r="O37" s="14">
        <f>N37*VLOOKUP('Données projet'!$B$9,Paramètres!$A$1:$I$89,3,0)*VLOOKUP('Données projet'!$B$9,Paramètres!$A$1:$I$89,5,0)</f>
        <v>135.03984</v>
      </c>
      <c r="P37" s="14">
        <f t="shared" si="33"/>
        <v>35.158327939856846</v>
      </c>
      <c r="Q37" s="22">
        <f t="shared" si="53"/>
        <v>296.428475828584</v>
      </c>
      <c r="R37" s="62">
        <f t="shared" si="0"/>
        <v>589.76180916191731</v>
      </c>
      <c r="S37" s="62">
        <f ca="1">AVERAGE(OFFSET($R$3,0,0,'Données projet'!$E$9+1,1))-AVERAGE(OFFSET($H$3,0,0,'Données projet'!$E$9+1,1))</f>
        <v>312.23578062502281</v>
      </c>
      <c r="T37" s="62">
        <f t="shared" si="34"/>
        <v>321.4462768705219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58.874399999999994</v>
      </c>
      <c r="AK37" s="14">
        <f t="shared" si="35"/>
        <v>16.883369104619224</v>
      </c>
      <c r="AL37" s="22">
        <f t="shared" si="4"/>
        <v>131.94478119054511</v>
      </c>
      <c r="AM37" s="62">
        <f t="shared" si="5"/>
        <v>425.27811452387846</v>
      </c>
      <c r="AN37" s="62">
        <f ca="1">AVERAGE(OFFSET($AM$3,0,0,'Données projet'!$E$10+1,1))-AVERAGE(OFFSET($H$3,0,0,'Données projet'!$E$10+1,1))</f>
        <v>251.98343244753835</v>
      </c>
      <c r="AO37" s="62">
        <f t="shared" si="36"/>
        <v>133.75228152098498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146.60568000000004</v>
      </c>
      <c r="BF37" s="14">
        <f t="shared" si="37"/>
        <v>37.806189668967654</v>
      </c>
      <c r="BG37" s="22">
        <f t="shared" si="7"/>
        <v>321.18400634011869</v>
      </c>
      <c r="BH37" s="62">
        <f t="shared" si="8"/>
        <v>614.51733967345194</v>
      </c>
      <c r="BI37" s="62">
        <f ca="1">AVERAGE(OFFSET($BH$3,0,0,'Données projet'!$E$11+1,1))-AVERAGE(OFFSET($H$3,0,0,'Données projet'!$E$11+1,1))</f>
        <v>514.4067622178809</v>
      </c>
      <c r="BJ37" s="62">
        <f t="shared" si="38"/>
        <v>322.81767004794284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91.362960000000029</v>
      </c>
      <c r="CA37" s="14">
        <f t="shared" si="39"/>
        <v>24.89365002424929</v>
      </c>
      <c r="CB37" s="22">
        <f t="shared" si="10"/>
        <v>202.48026245890085</v>
      </c>
      <c r="CC37" s="62">
        <f t="shared" si="11"/>
        <v>495.8135957922342</v>
      </c>
      <c r="CD37" s="62">
        <f ca="1">AVERAGE(OFFSET($CC$3,0,0,'Données projet'!$E$12+1,1))-AVERAGE(OFFSET($H$3,0,0,'Données projet'!$E$12+1,1))</f>
        <v>335.83558218229564</v>
      </c>
      <c r="CE37" s="62">
        <f t="shared" si="40"/>
        <v>217.08423061559648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143.19240000000002</v>
      </c>
      <c r="P38" s="14">
        <f t="shared" si="33"/>
        <v>37.027377071278792</v>
      </c>
      <c r="Q38" s="22">
        <f t="shared" si="53"/>
        <v>313.88277839914394</v>
      </c>
      <c r="R38" s="62">
        <f t="shared" si="0"/>
        <v>607.2161117324772</v>
      </c>
      <c r="S38" s="62">
        <f ca="1">AVERAGE(OFFSET($R$3,0,0,'Données projet'!$E$9+1,1))-AVERAGE(OFFSET($H$3,0,0,'Données projet'!$E$9+1,1))</f>
        <v>312.23578062502281</v>
      </c>
      <c r="T38" s="62">
        <f t="shared" si="34"/>
        <v>321.4462768705219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62.852399999999989</v>
      </c>
      <c r="AK38" s="14">
        <f t="shared" si="35"/>
        <v>17.887484294067125</v>
      </c>
      <c r="AL38" s="22">
        <f t="shared" si="4"/>
        <v>140.62196514550021</v>
      </c>
      <c r="AM38" s="62">
        <f t="shared" si="5"/>
        <v>433.95529847883353</v>
      </c>
      <c r="AN38" s="62">
        <f ca="1">AVERAGE(OFFSET($AM$3,0,0,'Données projet'!$E$10+1,1))-AVERAGE(OFFSET($H$3,0,0,'Données projet'!$E$10+1,1))</f>
        <v>251.98343244753835</v>
      </c>
      <c r="AO38" s="62">
        <f t="shared" si="36"/>
        <v>133.75228152098498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158.23080000000007</v>
      </c>
      <c r="BF38" s="14">
        <f t="shared" si="37"/>
        <v>40.443209539379019</v>
      </c>
      <c r="BG38" s="22">
        <f t="shared" si="7"/>
        <v>346.02389994775189</v>
      </c>
      <c r="BH38" s="62">
        <f t="shared" si="8"/>
        <v>639.3572332810852</v>
      </c>
      <c r="BI38" s="62">
        <f ca="1">AVERAGE(OFFSET($BH$3,0,0,'Données projet'!$E$11+1,1))-AVERAGE(OFFSET($H$3,0,0,'Données projet'!$E$11+1,1))</f>
        <v>514.4067622178809</v>
      </c>
      <c r="BJ38" s="62">
        <f t="shared" si="38"/>
        <v>322.81767004794284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98.607600000000033</v>
      </c>
      <c r="CA38" s="14">
        <f t="shared" si="39"/>
        <v>26.630007227548578</v>
      </c>
      <c r="CB38" s="22">
        <f t="shared" si="10"/>
        <v>218.12216592131381</v>
      </c>
      <c r="CC38" s="62">
        <f t="shared" si="11"/>
        <v>511.45549925464712</v>
      </c>
      <c r="CD38" s="62">
        <f ca="1">AVERAGE(OFFSET($CC$3,0,0,'Données projet'!$E$12+1,1))-AVERAGE(OFFSET($H$3,0,0,'Données projet'!$E$12+1,1))</f>
        <v>335.83558218229564</v>
      </c>
      <c r="CE38" s="62">
        <f t="shared" si="40"/>
        <v>217.08423061559648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7.2</v>
      </c>
      <c r="N39" s="14">
        <f>IF('Données projet'!$A$36&gt;35,N38+M39-V38,IF(A39&lt;'Données projet'!$A$36,$K$205^A39,IF(A39='Données projet'!$A$36,'Données projet'!$B$36,N38+M39-V38)))</f>
        <v>119.19999999999999</v>
      </c>
      <c r="O39" s="14">
        <f>N39*VLOOKUP('Données projet'!$B$9,Paramètres!$A$1:$I$89,3,0)*VLOOKUP('Données projet'!$B$9,Paramètres!$A$1:$I$89,5,0)</f>
        <v>124.58783999999999</v>
      </c>
      <c r="P39" s="14">
        <f t="shared" si="33"/>
        <v>32.742689893696436</v>
      </c>
      <c r="Q39" s="22">
        <f t="shared" si="53"/>
        <v>274.01733956485458</v>
      </c>
      <c r="R39" s="62">
        <f t="shared" si="0"/>
        <v>567.3506728981879</v>
      </c>
      <c r="S39" s="62">
        <f ca="1">AVERAGE(OFFSET($R$3,0,0,'Données projet'!$E$9+1,1))-AVERAGE(OFFSET($H$3,0,0,'Données projet'!$E$9+1,1))</f>
        <v>312.23578062502281</v>
      </c>
      <c r="T39" s="62">
        <f t="shared" si="34"/>
        <v>321.4462768705219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56.805839999999996</v>
      </c>
      <c r="AK39" s="14">
        <f t="shared" si="35"/>
        <v>16.358131967776131</v>
      </c>
      <c r="AL39" s="22">
        <f t="shared" si="4"/>
        <v>127.42725117721007</v>
      </c>
      <c r="AM39" s="62">
        <f t="shared" si="5"/>
        <v>420.76058451054337</v>
      </c>
      <c r="AN39" s="62">
        <f ca="1">AVERAGE(OFFSET($AM$3,0,0,'Données projet'!$E$10+1,1))-AVERAGE(OFFSET($H$3,0,0,'Données projet'!$E$10+1,1))</f>
        <v>251.98343244753835</v>
      </c>
      <c r="AO39" s="62">
        <f t="shared" si="36"/>
        <v>133.75228152098498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140.14728000000005</v>
      </c>
      <c r="BF39" s="14">
        <f t="shared" si="37"/>
        <v>36.330743209877284</v>
      </c>
      <c r="BG39" s="22">
        <f t="shared" si="7"/>
        <v>307.36589042386964</v>
      </c>
      <c r="BH39" s="62">
        <f t="shared" si="8"/>
        <v>600.69922375720296</v>
      </c>
      <c r="BI39" s="62">
        <f ca="1">AVERAGE(OFFSET($BH$3,0,0,'Données projet'!$E$11+1,1))-AVERAGE(OFFSET($H$3,0,0,'Données projet'!$E$11+1,1))</f>
        <v>514.4067622178809</v>
      </c>
      <c r="BJ39" s="62">
        <f t="shared" si="38"/>
        <v>322.81767004794284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87.33816000000003</v>
      </c>
      <c r="CA39" s="14">
        <f t="shared" si="39"/>
        <v>23.922135885857756</v>
      </c>
      <c r="CB39" s="22">
        <f t="shared" si="10"/>
        <v>193.77834866786895</v>
      </c>
      <c r="CC39" s="62">
        <f t="shared" si="11"/>
        <v>487.11168200120227</v>
      </c>
      <c r="CD39" s="62">
        <f ca="1">AVERAGE(OFFSET($CC$3,0,0,'Données projet'!$E$12+1,1))-AVERAGE(OFFSET($H$3,0,0,'Données projet'!$E$12+1,1))</f>
        <v>335.83558218229564</v>
      </c>
      <c r="CE39" s="62">
        <f t="shared" si="40"/>
        <v>217.08423061559648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7.2</v>
      </c>
      <c r="N40" s="14">
        <f>IF('Données projet'!$A$36&gt;35,N39+M40-V39,IF(A40&lt;'Données projet'!$A$36,$K$205^A40,IF(A40='Données projet'!$A$36,'Données projet'!$B$36,N39+M40-V39)))</f>
        <v>126.39999999999999</v>
      </c>
      <c r="O40" s="14">
        <f>N40*VLOOKUP('Données projet'!$B$9,Paramètres!$A$1:$I$89,3,0)*VLOOKUP('Données projet'!$B$9,Paramètres!$A$1:$I$89,5,0)</f>
        <v>132.11328</v>
      </c>
      <c r="P40" s="14">
        <f t="shared" si="33"/>
        <v>34.48421706763893</v>
      </c>
      <c r="Q40" s="22">
        <f t="shared" si="53"/>
        <v>290.1573073928044</v>
      </c>
      <c r="R40" s="62">
        <f t="shared" si="0"/>
        <v>583.49064072613771</v>
      </c>
      <c r="S40" s="62">
        <f ca="1">AVERAGE(OFFSET($R$3,0,0,'Données projet'!$E$9+1,1))-AVERAGE(OFFSET($H$3,0,0,'Données projet'!$E$9+1,1))</f>
        <v>312.23578062502281</v>
      </c>
      <c r="T40" s="62">
        <f t="shared" si="34"/>
        <v>321.4462768705219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61.102080000000001</v>
      </c>
      <c r="AK40" s="14">
        <f t="shared" si="35"/>
        <v>17.446613559244284</v>
      </c>
      <c r="AL40" s="22">
        <f t="shared" si="4"/>
        <v>136.80564128235048</v>
      </c>
      <c r="AM40" s="62">
        <f t="shared" si="5"/>
        <v>430.13897461568376</v>
      </c>
      <c r="AN40" s="62">
        <f ca="1">AVERAGE(OFFSET($AM$3,0,0,'Données projet'!$E$10+1,1))-AVERAGE(OFFSET($H$3,0,0,'Données projet'!$E$10+1,1))</f>
        <v>251.98343244753835</v>
      </c>
      <c r="AO40" s="62">
        <f t="shared" si="36"/>
        <v>133.75228152098498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152.20296000000002</v>
      </c>
      <c r="BF40" s="14">
        <f t="shared" si="37"/>
        <v>39.078790593326843</v>
      </c>
      <c r="BG40" s="22">
        <f t="shared" si="7"/>
        <v>333.14904895004429</v>
      </c>
      <c r="BH40" s="62">
        <f t="shared" si="8"/>
        <v>626.48238228337755</v>
      </c>
      <c r="BI40" s="62">
        <f ca="1">AVERAGE(OFFSET($BH$3,0,0,'Données projet'!$E$11+1,1))-AVERAGE(OFFSET($H$3,0,0,'Données projet'!$E$11+1,1))</f>
        <v>514.4067622178809</v>
      </c>
      <c r="BJ40" s="62">
        <f t="shared" si="38"/>
        <v>322.81767004794284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94.851120000000023</v>
      </c>
      <c r="CA40" s="14">
        <f t="shared" si="39"/>
        <v>25.731599638027415</v>
      </c>
      <c r="CB40" s="22">
        <f t="shared" si="10"/>
        <v>210.01490336956445</v>
      </c>
      <c r="CC40" s="62">
        <f t="shared" si="11"/>
        <v>503.34823670289779</v>
      </c>
      <c r="CD40" s="62">
        <f ca="1">AVERAGE(OFFSET($CC$3,0,0,'Données projet'!$E$12+1,1))-AVERAGE(OFFSET($H$3,0,0,'Données projet'!$E$12+1,1))</f>
        <v>335.83558218229564</v>
      </c>
      <c r="CE40" s="62">
        <f t="shared" si="40"/>
        <v>217.08423061559648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7.2</v>
      </c>
      <c r="N41" s="14">
        <f>IF('Données projet'!$A$36&gt;35,N40+M41-V40,IF(A41&lt;'Données projet'!$A$36,$K$205^A41,IF(A41='Données projet'!$A$36,'Données projet'!$B$36,N40+M41-V40)))</f>
        <v>133.6</v>
      </c>
      <c r="O41" s="14">
        <f>N41*VLOOKUP('Données projet'!$B$9,Paramètres!$A$1:$I$89,3,0)*VLOOKUP('Données projet'!$B$9,Paramètres!$A$1:$I$89,5,0)</f>
        <v>139.63872000000001</v>
      </c>
      <c r="P41" s="14">
        <f t="shared" si="33"/>
        <v>36.214228878025224</v>
      </c>
      <c r="Q41" s="22">
        <f t="shared" si="53"/>
        <v>306.27721929589393</v>
      </c>
      <c r="R41" s="62">
        <f t="shared" si="0"/>
        <v>599.61055262922719</v>
      </c>
      <c r="S41" s="62">
        <f ca="1">AVERAGE(OFFSET($R$3,0,0,'Données projet'!$E$9+1,1))-AVERAGE(OFFSET($H$3,0,0,'Données projet'!$E$9+1,1))</f>
        <v>312.23578062502281</v>
      </c>
      <c r="T41" s="62">
        <f t="shared" si="34"/>
        <v>321.4462768705219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65.398320000000012</v>
      </c>
      <c r="AK41" s="14">
        <f t="shared" si="35"/>
        <v>18.526215245081509</v>
      </c>
      <c r="AL41" s="22">
        <f t="shared" si="4"/>
        <v>146.16856555185032</v>
      </c>
      <c r="AM41" s="62">
        <f t="shared" si="5"/>
        <v>439.50189888518366</v>
      </c>
      <c r="AN41" s="62">
        <f ca="1">AVERAGE(OFFSET($AM$3,0,0,'Données projet'!$E$10+1,1))-AVERAGE(OFFSET($H$3,0,0,'Données projet'!$E$10+1,1))</f>
        <v>251.98343244753835</v>
      </c>
      <c r="AO41" s="62">
        <f t="shared" si="36"/>
        <v>133.75228152098498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164.25864000000001</v>
      </c>
      <c r="BF41" s="14">
        <f t="shared" si="37"/>
        <v>41.80159011374478</v>
      </c>
      <c r="BG41" s="22">
        <f t="shared" si="7"/>
        <v>358.88823411477216</v>
      </c>
      <c r="BH41" s="62">
        <f t="shared" si="8"/>
        <v>652.22156744810547</v>
      </c>
      <c r="BI41" s="62">
        <f ca="1">AVERAGE(OFFSET($BH$3,0,0,'Données projet'!$E$11+1,1))-AVERAGE(OFFSET($H$3,0,0,'Données projet'!$E$11+1,1))</f>
        <v>514.4067622178809</v>
      </c>
      <c r="BJ41" s="62">
        <f t="shared" si="38"/>
        <v>322.81767004794284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102.36408000000002</v>
      </c>
      <c r="CA41" s="14">
        <f t="shared" si="39"/>
        <v>27.524438824969181</v>
      </c>
      <c r="CB41" s="22">
        <f t="shared" si="10"/>
        <v>226.2225036201547</v>
      </c>
      <c r="CC41" s="62">
        <f t="shared" si="11"/>
        <v>519.55583695348798</v>
      </c>
      <c r="CD41" s="62">
        <f ca="1">AVERAGE(OFFSET($CC$3,0,0,'Données projet'!$E$12+1,1))-AVERAGE(OFFSET($H$3,0,0,'Données projet'!$E$12+1,1))</f>
        <v>335.83558218229564</v>
      </c>
      <c r="CE41" s="62">
        <f t="shared" si="40"/>
        <v>217.08423061559648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7.2</v>
      </c>
      <c r="N42" s="14">
        <f>IF('Données projet'!$A$36&gt;35,N41+M42-V41,IF(A42&lt;'Données projet'!$A$36,$K$205^A42,IF(A42='Données projet'!$A$36,'Données projet'!$B$36,N41+M42-V41)))</f>
        <v>140.79999999999998</v>
      </c>
      <c r="O42" s="14">
        <f>N42*VLOOKUP('Données projet'!$B$9,Paramètres!$A$1:$I$89,3,0)*VLOOKUP('Données projet'!$B$9,Paramètres!$A$1:$I$89,5,0)</f>
        <v>147.16416000000001</v>
      </c>
      <c r="P42" s="14">
        <f t="shared" si="33"/>
        <v>37.93341666809318</v>
      </c>
      <c r="Q42" s="22">
        <f t="shared" si="53"/>
        <v>322.3782793635956</v>
      </c>
      <c r="R42" s="62">
        <f t="shared" si="0"/>
        <v>615.71161269692891</v>
      </c>
      <c r="S42" s="62">
        <f ca="1">AVERAGE(OFFSET($R$3,0,0,'Données projet'!$E$9+1,1))-AVERAGE(OFFSET($H$3,0,0,'Données projet'!$E$9+1,1))</f>
        <v>312.23578062502281</v>
      </c>
      <c r="T42" s="62">
        <f t="shared" si="34"/>
        <v>321.4462768705219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69.69456000000001</v>
      </c>
      <c r="AK42" s="14">
        <f t="shared" si="35"/>
        <v>19.597586760360084</v>
      </c>
      <c r="AL42" s="22">
        <f t="shared" si="4"/>
        <v>155.51715560762716</v>
      </c>
      <c r="AM42" s="62">
        <f t="shared" si="5"/>
        <v>448.85048894096047</v>
      </c>
      <c r="AN42" s="62">
        <f ca="1">AVERAGE(OFFSET($AM$3,0,0,'Données projet'!$E$10+1,1))-AVERAGE(OFFSET($H$3,0,0,'Données projet'!$E$10+1,1))</f>
        <v>251.98343244753835</v>
      </c>
      <c r="AO42" s="62">
        <f t="shared" si="36"/>
        <v>133.75228152098498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176.31432000000001</v>
      </c>
      <c r="BF42" s="14">
        <f t="shared" si="37"/>
        <v>44.501205551735517</v>
      </c>
      <c r="BG42" s="22">
        <f t="shared" si="7"/>
        <v>384.58704033593932</v>
      </c>
      <c r="BH42" s="62">
        <f t="shared" si="8"/>
        <v>677.92037366927264</v>
      </c>
      <c r="BI42" s="62">
        <f ca="1">AVERAGE(OFFSET($BH$3,0,0,'Données projet'!$E$11+1,1))-AVERAGE(OFFSET($H$3,0,0,'Données projet'!$E$11+1,1))</f>
        <v>514.4067622178809</v>
      </c>
      <c r="BJ42" s="62">
        <f t="shared" si="38"/>
        <v>322.81767004794284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109.87703999999999</v>
      </c>
      <c r="CA42" s="14">
        <f t="shared" si="39"/>
        <v>29.302012351998378</v>
      </c>
      <c r="CB42" s="22">
        <f t="shared" si="10"/>
        <v>242.40351617973047</v>
      </c>
      <c r="CC42" s="62">
        <f t="shared" si="11"/>
        <v>535.73684951306382</v>
      </c>
      <c r="CD42" s="62">
        <f ca="1">AVERAGE(OFFSET($CC$3,0,0,'Données projet'!$E$12+1,1))-AVERAGE(OFFSET($H$3,0,0,'Données projet'!$E$12+1,1))</f>
        <v>335.83558218229564</v>
      </c>
      <c r="CE42" s="62">
        <f t="shared" si="40"/>
        <v>217.08423061559648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148</v>
      </c>
      <c r="L43" s="13">
        <f>VLOOKUP(A43,'Données projet'!$A$35:$I$55,9,0)</f>
        <v>7.2</v>
      </c>
      <c r="M43" s="13">
        <f t="array" ref="M43">INDEX(L:L,MIN(IF(ISNUMBER(L43:L239),ROW(L43:L239),"")))</f>
        <v>7.2</v>
      </c>
      <c r="N43" s="14">
        <f>IF('Données projet'!$A$36&gt;35,N42+M43-V42,IF(A43&lt;'Données projet'!$A$36,$K$205^A43,IF(A43='Données projet'!$A$36,'Données projet'!$B$36,N42+M43-V42)))</f>
        <v>147.99999999999997</v>
      </c>
      <c r="O43" s="14">
        <f>N43*VLOOKUP('Données projet'!$B$9,Paramètres!$A$1:$I$89,3,0)*VLOOKUP('Données projet'!$B$9,Paramètres!$A$1:$I$89,5,0)</f>
        <v>154.68959999999998</v>
      </c>
      <c r="P43" s="14">
        <f t="shared" si="33"/>
        <v>39.64239708177282</v>
      </c>
      <c r="Q43" s="22">
        <f t="shared" si="53"/>
        <v>338.46156158408763</v>
      </c>
      <c r="R43" s="62">
        <f t="shared" si="0"/>
        <v>631.79489491742095</v>
      </c>
      <c r="S43" s="62">
        <f ca="1">AVERAGE(OFFSET($R$3,0,0,'Données projet'!$E$9+1,1))-AVERAGE(OFFSET($H$3,0,0,'Données projet'!$E$9+1,1))</f>
        <v>312.23578062502281</v>
      </c>
      <c r="T43" s="62">
        <f t="shared" si="34"/>
        <v>321.4462768705219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73.990800000000007</v>
      </c>
      <c r="AK43" s="14">
        <f t="shared" si="35"/>
        <v>20.661293208990468</v>
      </c>
      <c r="AL43" s="22">
        <f t="shared" si="4"/>
        <v>164.85239567232509</v>
      </c>
      <c r="AM43" s="62">
        <f t="shared" si="5"/>
        <v>458.1857290056584</v>
      </c>
      <c r="AN43" s="62">
        <f ca="1">AVERAGE(OFFSET($AM$3,0,0,'Données projet'!$E$10+1,1))-AVERAGE(OFFSET($H$3,0,0,'Données projet'!$E$10+1,1))</f>
        <v>251.98343244753835</v>
      </c>
      <c r="AO43" s="62">
        <f t="shared" si="36"/>
        <v>133.75228152098498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188.36999999999998</v>
      </c>
      <c r="BF43" s="14">
        <f t="shared" si="37"/>
        <v>47.179402486491298</v>
      </c>
      <c r="BG43" s="22">
        <f t="shared" si="7"/>
        <v>410.24854266397227</v>
      </c>
      <c r="BH43" s="62">
        <f t="shared" si="8"/>
        <v>703.58187599730559</v>
      </c>
      <c r="BI43" s="62">
        <f ca="1">AVERAGE(OFFSET($BH$3,0,0,'Données projet'!$E$11+1,1))-AVERAGE(OFFSET($H$3,0,0,'Données projet'!$E$11+1,1))</f>
        <v>514.4067622178809</v>
      </c>
      <c r="BJ43" s="62">
        <f t="shared" si="38"/>
        <v>322.81767004794284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117.39</v>
      </c>
      <c r="CA43" s="14">
        <f t="shared" si="39"/>
        <v>31.065482772413461</v>
      </c>
      <c r="CB43" s="22">
        <f t="shared" si="10"/>
        <v>258.55996582862014</v>
      </c>
      <c r="CC43" s="62">
        <f t="shared" si="11"/>
        <v>551.89329916195345</v>
      </c>
      <c r="CD43" s="62">
        <f ca="1">AVERAGE(OFFSET($CC$3,0,0,'Données projet'!$E$12+1,1))-AVERAGE(OFFSET($H$3,0,0,'Données projet'!$E$12+1,1))</f>
        <v>335.83558218229564</v>
      </c>
      <c r="CE43" s="62">
        <f t="shared" si="40"/>
        <v>217.08423061559648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6.4</v>
      </c>
      <c r="N44" s="14">
        <f>IF('Données projet'!$A$36&gt;35,N43+M44-V43,IF(A44&lt;'Données projet'!$A$36,$K$205^A44,IF(A44='Données projet'!$A$36,'Données projet'!$B$36,N43+M44-V43)))</f>
        <v>131.39999999999998</v>
      </c>
      <c r="O44" s="14">
        <f>N44*VLOOKUP('Données projet'!$B$9,Paramètres!$A$1:$I$89,3,0)*VLOOKUP('Données projet'!$B$9,Paramètres!$A$1:$I$89,5,0)</f>
        <v>137.33928</v>
      </c>
      <c r="P44" s="14">
        <f t="shared" si="33"/>
        <v>35.686792884580939</v>
      </c>
      <c r="Q44" s="22">
        <f t="shared" si="53"/>
        <v>301.3537436073118</v>
      </c>
      <c r="R44" s="62">
        <f t="shared" si="0"/>
        <v>594.68707694064506</v>
      </c>
      <c r="S44" s="62">
        <f ca="1">AVERAGE(OFFSET($R$3,0,0,'Données projet'!$E$9+1,1))-AVERAGE(OFFSET($H$3,0,0,'Données projet'!$E$9+1,1))</f>
        <v>312.23578062502281</v>
      </c>
      <c r="T44" s="62">
        <f t="shared" si="34"/>
        <v>321.4462768705219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67.307760000000016</v>
      </c>
      <c r="AK44" s="14">
        <f t="shared" si="35"/>
        <v>19.003361078332173</v>
      </c>
      <c r="AL44" s="22">
        <f t="shared" si="4"/>
        <v>150.32520254476191</v>
      </c>
      <c r="AM44" s="62">
        <f t="shared" si="5"/>
        <v>443.65853587809522</v>
      </c>
      <c r="AN44" s="62">
        <f ca="1">AVERAGE(OFFSET($AM$3,0,0,'Données projet'!$E$10+1,1))-AVERAGE(OFFSET($H$3,0,0,'Données projet'!$E$10+1,1))</f>
        <v>251.98343244753835</v>
      </c>
      <c r="AO44" s="62">
        <f t="shared" si="36"/>
        <v>133.75228152098498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170.50175999999999</v>
      </c>
      <c r="BF44" s="14">
        <f t="shared" si="37"/>
        <v>43.202381851006642</v>
      </c>
      <c r="BG44" s="22">
        <f t="shared" si="7"/>
        <v>372.20138039050318</v>
      </c>
      <c r="BH44" s="62">
        <f t="shared" si="8"/>
        <v>665.53471372383649</v>
      </c>
      <c r="BI44" s="62">
        <f ca="1">AVERAGE(OFFSET($BH$3,0,0,'Données projet'!$E$11+1,1))-AVERAGE(OFFSET($H$3,0,0,'Données projet'!$E$11+1,1))</f>
        <v>514.4067622178809</v>
      </c>
      <c r="BJ44" s="62">
        <f t="shared" si="38"/>
        <v>322.81767004794284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106.25471999999999</v>
      </c>
      <c r="CA44" s="14">
        <f t="shared" si="39"/>
        <v>28.446796237064529</v>
      </c>
      <c r="CB44" s="22">
        <f t="shared" si="10"/>
        <v>234.60514077955398</v>
      </c>
      <c r="CC44" s="62">
        <f t="shared" si="11"/>
        <v>527.93847411288732</v>
      </c>
      <c r="CD44" s="62">
        <f ca="1">AVERAGE(OFFSET($CC$3,0,0,'Données projet'!$E$12+1,1))-AVERAGE(OFFSET($H$3,0,0,'Données projet'!$E$12+1,1))</f>
        <v>335.83558218229564</v>
      </c>
      <c r="CE44" s="62">
        <f t="shared" si="40"/>
        <v>217.08423061559648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6.4</v>
      </c>
      <c r="N45" s="14">
        <f>IF('Données projet'!$A$36&gt;35,N44+M45-V44,IF(A45&lt;'Données projet'!$A$36,$K$205^A45,IF(A45='Données projet'!$A$36,'Données projet'!$B$36,N44+M45-V44)))</f>
        <v>137.79999999999998</v>
      </c>
      <c r="O45" s="14">
        <f>N45*VLOOKUP('Données projet'!$B$9,Paramètres!$A$1:$I$89,3,0)*VLOOKUP('Données projet'!$B$9,Paramètres!$A$1:$I$89,5,0)</f>
        <v>144.02856</v>
      </c>
      <c r="P45" s="14">
        <f t="shared" si="33"/>
        <v>37.218362737449134</v>
      </c>
      <c r="Q45" s="22">
        <f t="shared" si="53"/>
        <v>315.6717237677239</v>
      </c>
      <c r="R45" s="62">
        <f t="shared" si="0"/>
        <v>609.00505710105722</v>
      </c>
      <c r="S45" s="62">
        <f ca="1">AVERAGE(OFFSET($R$3,0,0,'Données projet'!$E$9+1,1))-AVERAGE(OFFSET($H$3,0,0,'Données projet'!$E$9+1,1))</f>
        <v>312.23578062502281</v>
      </c>
      <c r="T45" s="62">
        <f t="shared" si="34"/>
        <v>321.4462768705219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71.763120000000001</v>
      </c>
      <c r="AK45" s="14">
        <f t="shared" si="35"/>
        <v>20.110666504225758</v>
      </c>
      <c r="AL45" s="22">
        <f t="shared" si="4"/>
        <v>160.01351149485987</v>
      </c>
      <c r="AM45" s="62">
        <f t="shared" si="5"/>
        <v>453.34684482819318</v>
      </c>
      <c r="AN45" s="62">
        <f ca="1">AVERAGE(OFFSET($AM$3,0,0,'Données projet'!$E$10+1,1))-AVERAGE(OFFSET($H$3,0,0,'Données projet'!$E$10+1,1))</f>
        <v>251.98343244753835</v>
      </c>
      <c r="AO45" s="62">
        <f t="shared" si="36"/>
        <v>133.75228152098498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182.77271999999999</v>
      </c>
      <c r="BF45" s="14">
        <f t="shared" si="37"/>
        <v>45.938515386827795</v>
      </c>
      <c r="BG45" s="22">
        <f t="shared" si="7"/>
        <v>398.33873496539172</v>
      </c>
      <c r="BH45" s="62">
        <f t="shared" si="8"/>
        <v>691.67206829872498</v>
      </c>
      <c r="BI45" s="62">
        <f ca="1">AVERAGE(OFFSET($BH$3,0,0,'Données projet'!$E$11+1,1))-AVERAGE(OFFSET($H$3,0,0,'Données projet'!$E$11+1,1))</f>
        <v>514.4067622178809</v>
      </c>
      <c r="BJ45" s="62">
        <f t="shared" si="38"/>
        <v>322.81767004794284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113.90184000000002</v>
      </c>
      <c r="CA45" s="14">
        <f t="shared" si="39"/>
        <v>30.248415264444404</v>
      </c>
      <c r="CB45" s="22">
        <f t="shared" si="10"/>
        <v>251.06169458557397</v>
      </c>
      <c r="CC45" s="62">
        <f t="shared" si="11"/>
        <v>544.39502791890732</v>
      </c>
      <c r="CD45" s="62">
        <f ca="1">AVERAGE(OFFSET($CC$3,0,0,'Données projet'!$E$12+1,1))-AVERAGE(OFFSET($H$3,0,0,'Données projet'!$E$12+1,1))</f>
        <v>335.83558218229564</v>
      </c>
      <c r="CE45" s="62">
        <f t="shared" si="40"/>
        <v>217.08423061559648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6.4</v>
      </c>
      <c r="N46" s="14">
        <f>IF('Données projet'!$A$36&gt;35,N45+M46-V45,IF(A46&lt;'Données projet'!$A$36,$K$205^A46,IF(A46='Données projet'!$A$36,'Données projet'!$B$36,N45+M46-V45)))</f>
        <v>144.19999999999999</v>
      </c>
      <c r="O46" s="14">
        <f>N46*VLOOKUP('Données projet'!$B$9,Paramètres!$A$1:$I$89,3,0)*VLOOKUP('Données projet'!$B$9,Paramètres!$A$1:$I$89,5,0)</f>
        <v>150.71784000000002</v>
      </c>
      <c r="P46" s="14">
        <f t="shared" si="33"/>
        <v>38.741671981677534</v>
      </c>
      <c r="Q46" s="22">
        <f t="shared" si="53"/>
        <v>329.97531670142172</v>
      </c>
      <c r="R46" s="62">
        <f t="shared" si="0"/>
        <v>623.30865003475503</v>
      </c>
      <c r="S46" s="62">
        <f ca="1">AVERAGE(OFFSET($R$3,0,0,'Données projet'!$E$9+1,1))-AVERAGE(OFFSET($H$3,0,0,'Données projet'!$E$9+1,1))</f>
        <v>312.23578062502281</v>
      </c>
      <c r="T46" s="62">
        <f t="shared" si="34"/>
        <v>321.4462768705219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76.21848</v>
      </c>
      <c r="AK46" s="14">
        <f t="shared" si="35"/>
        <v>21.209993303403238</v>
      </c>
      <c r="AL46" s="22">
        <f t="shared" si="4"/>
        <v>169.68792433676063</v>
      </c>
      <c r="AM46" s="62">
        <f t="shared" si="5"/>
        <v>463.02125767009397</v>
      </c>
      <c r="AN46" s="62">
        <f ca="1">AVERAGE(OFFSET($AM$3,0,0,'Données projet'!$E$10+1,1))-AVERAGE(OFFSET($H$3,0,0,'Données projet'!$E$10+1,1))</f>
        <v>251.98343244753835</v>
      </c>
      <c r="AO46" s="62">
        <f t="shared" si="36"/>
        <v>133.75228152098498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195.04368000000002</v>
      </c>
      <c r="BF46" s="14">
        <f t="shared" si="37"/>
        <v>48.65333290919024</v>
      </c>
      <c r="BG46" s="22">
        <f t="shared" si="7"/>
        <v>424.43896415017304</v>
      </c>
      <c r="BH46" s="62">
        <f t="shared" si="8"/>
        <v>717.77229748350635</v>
      </c>
      <c r="BI46" s="62">
        <f ca="1">AVERAGE(OFFSET($BH$3,0,0,'Données projet'!$E$11+1,1))-AVERAGE(OFFSET($H$3,0,0,'Données projet'!$E$11+1,1))</f>
        <v>514.4067622178809</v>
      </c>
      <c r="BJ46" s="62">
        <f t="shared" si="38"/>
        <v>322.81767004794284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121.54896000000002</v>
      </c>
      <c r="CA46" s="14">
        <f t="shared" si="39"/>
        <v>32.035998670049096</v>
      </c>
      <c r="CB46" s="22">
        <f t="shared" si="10"/>
        <v>267.49380301700216</v>
      </c>
      <c r="CC46" s="62">
        <f t="shared" si="11"/>
        <v>560.82713635033542</v>
      </c>
      <c r="CD46" s="62">
        <f ca="1">AVERAGE(OFFSET($CC$3,0,0,'Données projet'!$E$12+1,1))-AVERAGE(OFFSET($H$3,0,0,'Données projet'!$E$12+1,1))</f>
        <v>335.83558218229564</v>
      </c>
      <c r="CE46" s="62">
        <f t="shared" si="40"/>
        <v>217.08423061559648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6.4</v>
      </c>
      <c r="N47" s="14">
        <f>IF('Données projet'!$A$36&gt;35,N46+M47-V46,IF(A47&lt;'Données projet'!$A$36,$K$205^A47,IF(A47='Données projet'!$A$36,'Données projet'!$B$36,N46+M47-V46)))</f>
        <v>150.6</v>
      </c>
      <c r="O47" s="14">
        <f>N47*VLOOKUP('Données projet'!$B$9,Paramètres!$A$1:$I$89,3,0)*VLOOKUP('Données projet'!$B$9,Paramètres!$A$1:$I$89,5,0)</f>
        <v>157.40712000000002</v>
      </c>
      <c r="P47" s="14">
        <f t="shared" si="33"/>
        <v>40.257129140302432</v>
      </c>
      <c r="Q47" s="22">
        <f t="shared" si="53"/>
        <v>344.26523391936007</v>
      </c>
      <c r="R47" s="62">
        <f t="shared" si="0"/>
        <v>637.59856725269333</v>
      </c>
      <c r="S47" s="62">
        <f ca="1">AVERAGE(OFFSET($R$3,0,0,'Données projet'!$E$9+1,1))-AVERAGE(OFFSET($H$3,0,0,'Données projet'!$E$9+1,1))</f>
        <v>312.23578062502281</v>
      </c>
      <c r="T47" s="62">
        <f t="shared" si="34"/>
        <v>321.4462768705219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80.673839999999998</v>
      </c>
      <c r="AK47" s="14">
        <f t="shared" si="35"/>
        <v>22.301860996660913</v>
      </c>
      <c r="AL47" s="22">
        <f t="shared" si="4"/>
        <v>179.34934590251774</v>
      </c>
      <c r="AM47" s="62">
        <f t="shared" si="5"/>
        <v>472.68267923585108</v>
      </c>
      <c r="AN47" s="62">
        <f ca="1">AVERAGE(OFFSET($AM$3,0,0,'Données projet'!$E$10+1,1))-AVERAGE(OFFSET($H$3,0,0,'Données projet'!$E$10+1,1))</f>
        <v>251.98343244753835</v>
      </c>
      <c r="AO47" s="62">
        <f t="shared" si="36"/>
        <v>133.75228152098498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207.31464000000003</v>
      </c>
      <c r="BF47" s="14">
        <f t="shared" si="37"/>
        <v>51.348328156106163</v>
      </c>
      <c r="BG47" s="22">
        <f t="shared" si="7"/>
        <v>450.50466953855158</v>
      </c>
      <c r="BH47" s="62">
        <f t="shared" si="8"/>
        <v>743.8380028718849</v>
      </c>
      <c r="BI47" s="62">
        <f ca="1">AVERAGE(OFFSET($BH$3,0,0,'Données projet'!$E$11+1,1))-AVERAGE(OFFSET($H$3,0,0,'Données projet'!$E$11+1,1))</f>
        <v>514.4067622178809</v>
      </c>
      <c r="BJ47" s="62">
        <f t="shared" si="38"/>
        <v>322.81767004794284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129.19608000000002</v>
      </c>
      <c r="CA47" s="14">
        <f t="shared" si="39"/>
        <v>33.810530012169728</v>
      </c>
      <c r="CB47" s="22">
        <f t="shared" si="10"/>
        <v>283.90317910452893</v>
      </c>
      <c r="CC47" s="62">
        <f t="shared" si="11"/>
        <v>577.2365124378623</v>
      </c>
      <c r="CD47" s="62">
        <f ca="1">AVERAGE(OFFSET($CC$3,0,0,'Données projet'!$E$12+1,1))-AVERAGE(OFFSET($H$3,0,0,'Données projet'!$E$12+1,1))</f>
        <v>335.83558218229564</v>
      </c>
      <c r="CE47" s="62">
        <f t="shared" si="40"/>
        <v>217.08423061559648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157</v>
      </c>
      <c r="L48" s="13">
        <f>VLOOKUP(A48,'Données projet'!$A$35:$I$55,9,0)</f>
        <v>6.4</v>
      </c>
      <c r="M48" s="13">
        <f t="array" ref="M48">INDEX(L:L,MIN(IF(ISNUMBER(L48:L244),ROW(L48:L244),"")))</f>
        <v>6.4</v>
      </c>
      <c r="N48" s="14">
        <f>IF('Données projet'!$A$36&gt;35,N47+M48-V47,IF(A48&lt;'Données projet'!$A$36,$K$205^A48,IF(A48='Données projet'!$A$36,'Données projet'!$B$36,N47+M48-V47)))</f>
        <v>157</v>
      </c>
      <c r="O48" s="14">
        <f>N48*VLOOKUP('Données projet'!$B$9,Paramètres!$A$1:$I$89,3,0)*VLOOKUP('Données projet'!$B$9,Paramètres!$A$1:$I$89,5,0)</f>
        <v>164.09640000000002</v>
      </c>
      <c r="P48" s="14">
        <f t="shared" si="33"/>
        <v>41.765106050628262</v>
      </c>
      <c r="Q48" s="22">
        <f t="shared" si="53"/>
        <v>358.54212303817758</v>
      </c>
      <c r="R48" s="62">
        <f t="shared" si="0"/>
        <v>651.87545637151084</v>
      </c>
      <c r="S48" s="62">
        <f ca="1">AVERAGE(OFFSET($R$3,0,0,'Données projet'!$E$9+1,1))-AVERAGE(OFFSET($H$3,0,0,'Données projet'!$E$9+1,1))</f>
        <v>312.23578062502281</v>
      </c>
      <c r="T48" s="62">
        <f t="shared" si="34"/>
        <v>321.4462768705219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85.129199999999997</v>
      </c>
      <c r="AK48" s="14">
        <f t="shared" si="35"/>
        <v>23.386728480923388</v>
      </c>
      <c r="AL48" s="22">
        <f t="shared" si="4"/>
        <v>188.99857543760822</v>
      </c>
      <c r="AM48" s="62">
        <f t="shared" si="5"/>
        <v>482.33190877094154</v>
      </c>
      <c r="AN48" s="62">
        <f ca="1">AVERAGE(OFFSET($AM$3,0,0,'Données projet'!$E$10+1,1))-AVERAGE(OFFSET($H$3,0,0,'Données projet'!$E$10+1,1))</f>
        <v>251.98343244753835</v>
      </c>
      <c r="AO48" s="62">
        <f t="shared" si="36"/>
        <v>133.75228152098498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219.58560000000003</v>
      </c>
      <c r="BF48" s="14">
        <f t="shared" si="37"/>
        <v>54.024808047218549</v>
      </c>
      <c r="BG48" s="22">
        <f t="shared" si="7"/>
        <v>476.53812734890562</v>
      </c>
      <c r="BH48" s="62">
        <f t="shared" si="8"/>
        <v>769.87146068223888</v>
      </c>
      <c r="BI48" s="62">
        <f ca="1">AVERAGE(OFFSET($BH$3,0,0,'Données projet'!$E$11+1,1))-AVERAGE(OFFSET($H$3,0,0,'Données projet'!$E$11+1,1))</f>
        <v>514.4067622178809</v>
      </c>
      <c r="BJ48" s="62">
        <f t="shared" si="38"/>
        <v>322.81767004794284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136.84320000000002</v>
      </c>
      <c r="CA48" s="14">
        <f t="shared" si="39"/>
        <v>35.572869837729648</v>
      </c>
      <c r="CB48" s="22">
        <f t="shared" si="10"/>
        <v>300.2913216340458</v>
      </c>
      <c r="CC48" s="62">
        <f t="shared" si="11"/>
        <v>593.62465496737912</v>
      </c>
      <c r="CD48" s="62">
        <f ca="1">AVERAGE(OFFSET($CC$3,0,0,'Données projet'!$E$12+1,1))-AVERAGE(OFFSET($H$3,0,0,'Données projet'!$E$12+1,1))</f>
        <v>335.83558218229564</v>
      </c>
      <c r="CE48" s="62">
        <f t="shared" si="40"/>
        <v>217.08423061559648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5.8</v>
      </c>
      <c r="N49" s="14">
        <f>IF('Données projet'!$A$36&gt;35,N48+M49-V48,IF(A49&lt;'Données projet'!$A$36,$K$205^A49,IF(A49='Données projet'!$A$36,'Données projet'!$B$36,N48+M49-V48)))</f>
        <v>141.80000000000001</v>
      </c>
      <c r="O49" s="14">
        <f>N49*VLOOKUP('Données projet'!$B$9,Paramètres!$A$1:$I$89,3,0)*VLOOKUP('Données projet'!$B$9,Paramètres!$A$1:$I$89,5,0)</f>
        <v>148.20936000000003</v>
      </c>
      <c r="P49" s="14">
        <f t="shared" si="33"/>
        <v>38.171372269805182</v>
      </c>
      <c r="Q49" s="22">
        <f t="shared" si="53"/>
        <v>324.61310870324411</v>
      </c>
      <c r="R49" s="62">
        <f t="shared" si="0"/>
        <v>617.94644203657742</v>
      </c>
      <c r="S49" s="62">
        <f ca="1">AVERAGE(OFFSET($R$3,0,0,'Données projet'!$E$9+1,1))-AVERAGE(OFFSET($H$3,0,0,'Données projet'!$E$9+1,1))</f>
        <v>312.23578062502281</v>
      </c>
      <c r="T49" s="62">
        <f t="shared" si="34"/>
        <v>321.4462768705219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78.446159999999992</v>
      </c>
      <c r="AK49" s="14">
        <f t="shared" si="35"/>
        <v>21.756829563379601</v>
      </c>
      <c r="AL49" s="22">
        <f t="shared" si="4"/>
        <v>174.52020682288608</v>
      </c>
      <c r="AM49" s="62">
        <f t="shared" si="5"/>
        <v>467.85354015621942</v>
      </c>
      <c r="AN49" s="62">
        <f ca="1">AVERAGE(OFFSET($AM$3,0,0,'Données projet'!$E$10+1,1))-AVERAGE(OFFSET($H$3,0,0,'Données projet'!$E$10+1,1))</f>
        <v>251.98343244753835</v>
      </c>
      <c r="AO49" s="62">
        <f t="shared" si="36"/>
        <v>133.75228152098498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201.2868</v>
      </c>
      <c r="BF49" s="14">
        <f t="shared" si="37"/>
        <v>50.026861773677616</v>
      </c>
      <c r="BG49" s="22">
        <f t="shared" si="7"/>
        <v>437.70462758915511</v>
      </c>
      <c r="BH49" s="62">
        <f t="shared" si="8"/>
        <v>731.03796092248842</v>
      </c>
      <c r="BI49" s="62">
        <f ca="1">AVERAGE(OFFSET($BH$3,0,0,'Données projet'!$E$11+1,1))-AVERAGE(OFFSET($H$3,0,0,'Données projet'!$E$11+1,1))</f>
        <v>514.4067622178809</v>
      </c>
      <c r="BJ49" s="62">
        <f t="shared" si="38"/>
        <v>322.81767004794284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125.43960000000003</v>
      </c>
      <c r="CA49" s="14">
        <f t="shared" si="39"/>
        <v>32.940404724987246</v>
      </c>
      <c r="CB49" s="22">
        <f t="shared" si="10"/>
        <v>275.8451748960195</v>
      </c>
      <c r="CC49" s="62">
        <f t="shared" si="11"/>
        <v>569.17850822935281</v>
      </c>
      <c r="CD49" s="62">
        <f ca="1">AVERAGE(OFFSET($CC$3,0,0,'Données projet'!$E$12+1,1))-AVERAGE(OFFSET($H$3,0,0,'Données projet'!$E$12+1,1))</f>
        <v>335.83558218229564</v>
      </c>
      <c r="CE49" s="62">
        <f t="shared" si="40"/>
        <v>217.08423061559648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5.8</v>
      </c>
      <c r="N50" s="14">
        <f>IF('Données projet'!$A$36&gt;35,N49+M50-V49,IF(A50&lt;'Données projet'!$A$36,$K$205^A50,IF(A50='Données projet'!$A$36,'Données projet'!$B$36,N49+M50-V49)))</f>
        <v>147.60000000000002</v>
      </c>
      <c r="O50" s="14">
        <f>N50*VLOOKUP('Données projet'!$B$9,Paramètres!$A$1:$I$89,3,0)*VLOOKUP('Données projet'!$B$9,Paramètres!$A$1:$I$89,5,0)</f>
        <v>154.27152000000004</v>
      </c>
      <c r="P50" s="14">
        <f t="shared" si="33"/>
        <v>39.547711845491243</v>
      </c>
      <c r="Q50" s="22">
        <f t="shared" si="53"/>
        <v>337.56849546423069</v>
      </c>
      <c r="R50" s="62">
        <f t="shared" si="0"/>
        <v>630.90182879756401</v>
      </c>
      <c r="S50" s="62">
        <f ca="1">AVERAGE(OFFSET($R$3,0,0,'Données projet'!$E$9+1,1))-AVERAGE(OFFSET($H$3,0,0,'Données projet'!$E$9+1,1))</f>
        <v>312.23578062502281</v>
      </c>
      <c r="T50" s="62">
        <f t="shared" si="34"/>
        <v>321.4462768705219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82.901519999999991</v>
      </c>
      <c r="AK50" s="14">
        <f t="shared" si="35"/>
        <v>22.845143166728683</v>
      </c>
      <c r="AL50" s="22">
        <f t="shared" si="4"/>
        <v>184.1754383487191</v>
      </c>
      <c r="AM50" s="62">
        <f t="shared" si="5"/>
        <v>477.50877168205238</v>
      </c>
      <c r="AN50" s="62">
        <f ca="1">AVERAGE(OFFSET($AM$3,0,0,'Données projet'!$E$10+1,1))-AVERAGE(OFFSET($H$3,0,0,'Données projet'!$E$10+1,1))</f>
        <v>251.98343244753835</v>
      </c>
      <c r="AO50" s="62">
        <f t="shared" si="36"/>
        <v>133.75228152098498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213.12720000000002</v>
      </c>
      <c r="BF50" s="14">
        <f t="shared" si="37"/>
        <v>52.618368568459893</v>
      </c>
      <c r="BG50" s="22">
        <f t="shared" si="7"/>
        <v>462.8401985900677</v>
      </c>
      <c r="BH50" s="62">
        <f t="shared" si="8"/>
        <v>756.17353192340101</v>
      </c>
      <c r="BI50" s="62">
        <f ca="1">AVERAGE(OFFSET($BH$3,0,0,'Données projet'!$E$11+1,1))-AVERAGE(OFFSET($H$3,0,0,'Données projet'!$E$11+1,1))</f>
        <v>514.4067622178809</v>
      </c>
      <c r="BJ50" s="62">
        <f t="shared" si="38"/>
        <v>322.81767004794284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132.81840000000003</v>
      </c>
      <c r="CA50" s="14">
        <f t="shared" si="39"/>
        <v>34.646793645681022</v>
      </c>
      <c r="CB50" s="22">
        <f t="shared" si="10"/>
        <v>291.66854559956113</v>
      </c>
      <c r="CC50" s="62">
        <f t="shared" si="11"/>
        <v>585.00187893289444</v>
      </c>
      <c r="CD50" s="62">
        <f ca="1">AVERAGE(OFFSET($CC$3,0,0,'Données projet'!$E$12+1,1))-AVERAGE(OFFSET($H$3,0,0,'Données projet'!$E$12+1,1))</f>
        <v>335.83558218229564</v>
      </c>
      <c r="CE50" s="62">
        <f t="shared" si="40"/>
        <v>217.08423061559648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5.8</v>
      </c>
      <c r="N51" s="14">
        <f>IF('Données projet'!$A$36&gt;35,N50+M51-V50,IF(A51&lt;'Données projet'!$A$36,$K$205^A51,IF(A51='Données projet'!$A$36,'Données projet'!$B$36,N50+M51-V50)))</f>
        <v>153.40000000000003</v>
      </c>
      <c r="O51" s="14">
        <f>N51*VLOOKUP('Données projet'!$B$9,Paramètres!$A$1:$I$89,3,0)*VLOOKUP('Données projet'!$B$9,Paramètres!$A$1:$I$89,5,0)</f>
        <v>160.33368000000007</v>
      </c>
      <c r="P51" s="14">
        <f t="shared" si="33"/>
        <v>40.917768734126462</v>
      </c>
      <c r="Q51" s="22">
        <f t="shared" si="53"/>
        <v>350.51293987860367</v>
      </c>
      <c r="R51" s="62">
        <f t="shared" si="0"/>
        <v>643.84627321193693</v>
      </c>
      <c r="S51" s="62">
        <f ca="1">AVERAGE(OFFSET($R$3,0,0,'Données projet'!$E$9+1,1))-AVERAGE(OFFSET($H$3,0,0,'Données projet'!$E$9+1,1))</f>
        <v>312.23578062502281</v>
      </c>
      <c r="T51" s="62">
        <f t="shared" si="34"/>
        <v>321.4462768705219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87.356879999999975</v>
      </c>
      <c r="AK51" s="14">
        <f t="shared" si="35"/>
        <v>23.926666447556975</v>
      </c>
      <c r="AL51" s="22">
        <f t="shared" si="4"/>
        <v>193.81884339616167</v>
      </c>
      <c r="AM51" s="62">
        <f t="shared" si="5"/>
        <v>487.15217672949495</v>
      </c>
      <c r="AN51" s="62">
        <f ca="1">AVERAGE(OFFSET($AM$3,0,0,'Données projet'!$E$10+1,1))-AVERAGE(OFFSET($H$3,0,0,'Données projet'!$E$10+1,1))</f>
        <v>251.98343244753835</v>
      </c>
      <c r="AO51" s="62">
        <f t="shared" si="36"/>
        <v>133.75228152098498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224.96760000000003</v>
      </c>
      <c r="BF51" s="14">
        <f t="shared" si="37"/>
        <v>55.193161946335238</v>
      </c>
      <c r="BG51" s="22">
        <f t="shared" si="7"/>
        <v>487.94666038986719</v>
      </c>
      <c r="BH51" s="62">
        <f t="shared" si="8"/>
        <v>781.2799937232005</v>
      </c>
      <c r="BI51" s="62">
        <f ca="1">AVERAGE(OFFSET($BH$3,0,0,'Données projet'!$E$11+1,1))-AVERAGE(OFFSET($H$3,0,0,'Données projet'!$E$11+1,1))</f>
        <v>514.4067622178809</v>
      </c>
      <c r="BJ51" s="62">
        <f t="shared" si="38"/>
        <v>322.81767004794284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140.19720000000001</v>
      </c>
      <c r="CA51" s="14">
        <f t="shared" si="39"/>
        <v>36.342177544317998</v>
      </c>
      <c r="CB51" s="22">
        <f t="shared" si="10"/>
        <v>307.47274922302051</v>
      </c>
      <c r="CC51" s="62">
        <f t="shared" si="11"/>
        <v>600.80608255635389</v>
      </c>
      <c r="CD51" s="62">
        <f ca="1">AVERAGE(OFFSET($CC$3,0,0,'Données projet'!$E$12+1,1))-AVERAGE(OFFSET($H$3,0,0,'Données projet'!$E$12+1,1))</f>
        <v>335.83558218229564</v>
      </c>
      <c r="CE51" s="62">
        <f t="shared" si="40"/>
        <v>217.08423061559648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5.8</v>
      </c>
      <c r="N52" s="14">
        <f>IF('Données projet'!$A$36&gt;35,N51+M52-V51,IF(A52&lt;'Données projet'!$A$36,$K$205^A52,IF(A52='Données projet'!$A$36,'Données projet'!$B$36,N51+M52-V51)))</f>
        <v>159.20000000000005</v>
      </c>
      <c r="O52" s="14">
        <f>N52*VLOOKUP('Données projet'!$B$9,Paramètres!$A$1:$I$89,3,0)*VLOOKUP('Données projet'!$B$9,Paramètres!$A$1:$I$89,5,0)</f>
        <v>166.39584000000005</v>
      </c>
      <c r="P52" s="14">
        <f t="shared" si="33"/>
        <v>42.281807677960458</v>
      </c>
      <c r="Q52" s="22">
        <f t="shared" si="53"/>
        <v>363.4469030391146</v>
      </c>
      <c r="R52" s="62">
        <f t="shared" si="0"/>
        <v>656.78023637244792</v>
      </c>
      <c r="S52" s="62">
        <f ca="1">AVERAGE(OFFSET($R$3,0,0,'Données projet'!$E$9+1,1))-AVERAGE(OFFSET($H$3,0,0,'Données projet'!$E$9+1,1))</f>
        <v>312.23578062502281</v>
      </c>
      <c r="T52" s="62">
        <f t="shared" si="34"/>
        <v>321.4462768705219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91.812239999999974</v>
      </c>
      <c r="AK52" s="14">
        <f t="shared" si="35"/>
        <v>25.001785233596511</v>
      </c>
      <c r="AL52" s="22">
        <f t="shared" si="4"/>
        <v>203.45109394851386</v>
      </c>
      <c r="AM52" s="62">
        <f t="shared" si="5"/>
        <v>496.78442728184717</v>
      </c>
      <c r="AN52" s="62">
        <f ca="1">AVERAGE(OFFSET($AM$3,0,0,'Données projet'!$E$10+1,1))-AVERAGE(OFFSET($H$3,0,0,'Données projet'!$E$10+1,1))</f>
        <v>251.98343244753835</v>
      </c>
      <c r="AO52" s="62">
        <f t="shared" si="36"/>
        <v>133.75228152098498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236.80800000000002</v>
      </c>
      <c r="BF52" s="14">
        <f t="shared" si="37"/>
        <v>57.752221878398714</v>
      </c>
      <c r="BG52" s="22">
        <f t="shared" si="7"/>
        <v>513.02571977154446</v>
      </c>
      <c r="BH52" s="62">
        <f t="shared" si="8"/>
        <v>806.35905310487783</v>
      </c>
      <c r="BI52" s="62">
        <f ca="1">AVERAGE(OFFSET($BH$3,0,0,'Données projet'!$E$11+1,1))-AVERAGE(OFFSET($H$3,0,0,'Données projet'!$E$11+1,1))</f>
        <v>514.4067622178809</v>
      </c>
      <c r="BJ52" s="62">
        <f t="shared" si="38"/>
        <v>322.81767004794284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147.57600000000002</v>
      </c>
      <c r="CA52" s="14">
        <f t="shared" si="39"/>
        <v>38.027201687128077</v>
      </c>
      <c r="CB52" s="22">
        <f t="shared" si="10"/>
        <v>323.25890960508139</v>
      </c>
      <c r="CC52" s="62">
        <f t="shared" si="11"/>
        <v>616.59224293841476</v>
      </c>
      <c r="CD52" s="62">
        <f ca="1">AVERAGE(OFFSET($CC$3,0,0,'Données projet'!$E$12+1,1))-AVERAGE(OFFSET($H$3,0,0,'Données projet'!$E$12+1,1))</f>
        <v>335.83558218229564</v>
      </c>
      <c r="CE52" s="62">
        <f t="shared" si="40"/>
        <v>217.08423061559648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165</v>
      </c>
      <c r="L53" s="13">
        <f>VLOOKUP(A53,'Données projet'!$A$35:$I$55,9,0)</f>
        <v>5.8</v>
      </c>
      <c r="M53" s="13">
        <f t="array" ref="M53">INDEX(L:L,MIN(IF(ISNUMBER(L53:L249),ROW(L53:L249),"")))</f>
        <v>5.8</v>
      </c>
      <c r="N53" s="14">
        <f>IF('Données projet'!$A$36&gt;35,N52+M53-V52,IF(A53&lt;'Données projet'!$A$36,$K$205^A53,IF(A53='Données projet'!$A$36,'Données projet'!$B$36,N52+M53-V52)))</f>
        <v>165.00000000000006</v>
      </c>
      <c r="O53" s="14">
        <f>N53*VLOOKUP('Données projet'!$B$9,Paramètres!$A$1:$I$89,3,0)*VLOOKUP('Données projet'!$B$9,Paramètres!$A$1:$I$89,5,0)</f>
        <v>172.45800000000006</v>
      </c>
      <c r="P53" s="14">
        <f t="shared" si="33"/>
        <v>43.640073035750284</v>
      </c>
      <c r="Q53" s="22">
        <f t="shared" si="53"/>
        <v>376.37081053726519</v>
      </c>
      <c r="R53" s="62">
        <f t="shared" si="0"/>
        <v>669.7041438705985</v>
      </c>
      <c r="S53" s="62">
        <f ca="1">AVERAGE(OFFSET($R$3,0,0,'Données projet'!$E$9+1,1))-AVERAGE(OFFSET($H$3,0,0,'Données projet'!$E$9+1,1))</f>
        <v>312.23578062502281</v>
      </c>
      <c r="T53" s="62">
        <f t="shared" si="34"/>
        <v>321.4462768705219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96.267599999999973</v>
      </c>
      <c r="AK53" s="14">
        <f t="shared" si="35"/>
        <v>26.070845790910109</v>
      </c>
      <c r="AL53" s="22">
        <f t="shared" si="4"/>
        <v>213.07279308583506</v>
      </c>
      <c r="AM53" s="62">
        <f t="shared" si="5"/>
        <v>506.40612641916834</v>
      </c>
      <c r="AN53" s="62">
        <f ca="1">AVERAGE(OFFSET($AM$3,0,0,'Données projet'!$E$10+1,1))-AVERAGE(OFFSET($H$3,0,0,'Données projet'!$E$10+1,1))</f>
        <v>251.98343244753835</v>
      </c>
      <c r="AO53" s="62">
        <f t="shared" si="36"/>
        <v>133.75228152098498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248.64840000000004</v>
      </c>
      <c r="BF53" s="14">
        <f t="shared" si="37"/>
        <v>60.296424802828774</v>
      </c>
      <c r="BG53" s="22">
        <f t="shared" si="7"/>
        <v>538.07890319826015</v>
      </c>
      <c r="BH53" s="62">
        <f t="shared" si="8"/>
        <v>831.41223653159341</v>
      </c>
      <c r="BI53" s="62">
        <f ca="1">AVERAGE(OFFSET($BH$3,0,0,'Données projet'!$E$11+1,1))-AVERAGE(OFFSET($H$3,0,0,'Données projet'!$E$11+1,1))</f>
        <v>514.4067622178809</v>
      </c>
      <c r="BJ53" s="62">
        <f t="shared" si="38"/>
        <v>322.81767004794284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154.95480000000003</v>
      </c>
      <c r="CA53" s="14">
        <f t="shared" si="39"/>
        <v>39.702443168641857</v>
      </c>
      <c r="CB53" s="22">
        <f t="shared" si="10"/>
        <v>339.02803185205124</v>
      </c>
      <c r="CC53" s="62">
        <f t="shared" si="11"/>
        <v>632.36136518538456</v>
      </c>
      <c r="CD53" s="62">
        <f ca="1">AVERAGE(OFFSET($CC$3,0,0,'Données projet'!$E$12+1,1))-AVERAGE(OFFSET($H$3,0,0,'Données projet'!$E$12+1,1))</f>
        <v>335.83558218229564</v>
      </c>
      <c r="CE53" s="62">
        <f t="shared" si="40"/>
        <v>217.08423061559648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5.2</v>
      </c>
      <c r="N54" s="14">
        <f>IF('Données projet'!$A$36&gt;35,N53+M54-V53,IF(A54&lt;'Données projet'!$A$36,$K$205^A54,IF(A54='Données projet'!$A$36,'Données projet'!$B$36,N53+M54-V53)))</f>
        <v>151.20000000000005</v>
      </c>
      <c r="O54" s="14">
        <f>N54*VLOOKUP('Données projet'!$B$9,Paramètres!$A$1:$I$89,3,0)*VLOOKUP('Données projet'!$B$9,Paramètres!$A$1:$I$89,5,0)</f>
        <v>158.03424000000004</v>
      </c>
      <c r="P54" s="14">
        <f t="shared" si="33"/>
        <v>40.39881425395928</v>
      </c>
      <c r="Q54" s="22">
        <f t="shared" si="53"/>
        <v>345.60423615897912</v>
      </c>
      <c r="R54" s="62">
        <f t="shared" si="0"/>
        <v>638.93756949231238</v>
      </c>
      <c r="S54" s="62">
        <f ca="1">AVERAGE(OFFSET($R$3,0,0,'Données projet'!$E$9+1,1))-AVERAGE(OFFSET($H$3,0,0,'Données projet'!$E$9+1,1))</f>
        <v>312.23578062502281</v>
      </c>
      <c r="T54" s="62">
        <f t="shared" si="34"/>
        <v>321.4462768705219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89.584559999999968</v>
      </c>
      <c r="AK54" s="14">
        <f t="shared" si="35"/>
        <v>24.46500390606074</v>
      </c>
      <c r="AL54" s="22">
        <f t="shared" si="4"/>
        <v>198.63632380305572</v>
      </c>
      <c r="AM54" s="62">
        <f t="shared" si="5"/>
        <v>491.96965713638906</v>
      </c>
      <c r="AN54" s="62">
        <f ca="1">AVERAGE(OFFSET($AM$3,0,0,'Données projet'!$E$10+1,1))-AVERAGE(OFFSET($H$3,0,0,'Données projet'!$E$10+1,1))</f>
        <v>251.98343244753835</v>
      </c>
      <c r="AO54" s="62">
        <f t="shared" si="36"/>
        <v>133.75228152098498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229.48848000000001</v>
      </c>
      <c r="BF54" s="14">
        <f t="shared" si="37"/>
        <v>56.17206461989467</v>
      </c>
      <c r="BG54" s="22">
        <f t="shared" si="7"/>
        <v>497.52544854631657</v>
      </c>
      <c r="BH54" s="62">
        <f t="shared" si="8"/>
        <v>790.85878187964988</v>
      </c>
      <c r="BI54" s="62">
        <f ca="1">AVERAGE(OFFSET($BH$3,0,0,'Données projet'!$E$11+1,1))-AVERAGE(OFFSET($H$3,0,0,'Données projet'!$E$11+1,1))</f>
        <v>514.4067622178809</v>
      </c>
      <c r="BJ54" s="62">
        <f t="shared" si="38"/>
        <v>322.81767004794284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143.01456000000002</v>
      </c>
      <c r="CA54" s="14">
        <f t="shared" si="39"/>
        <v>36.986740267426583</v>
      </c>
      <c r="CB54" s="22">
        <f t="shared" si="10"/>
        <v>313.50226463243462</v>
      </c>
      <c r="CC54" s="62">
        <f t="shared" si="11"/>
        <v>606.83559796576787</v>
      </c>
      <c r="CD54" s="62">
        <f ca="1">AVERAGE(OFFSET($CC$3,0,0,'Données projet'!$E$12+1,1))-AVERAGE(OFFSET($H$3,0,0,'Données projet'!$E$12+1,1))</f>
        <v>335.83558218229564</v>
      </c>
      <c r="CE54" s="62">
        <f t="shared" si="40"/>
        <v>217.08423061559648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5.2</v>
      </c>
      <c r="N55" s="14">
        <f>IF('Données projet'!$A$36&gt;35,N54+M55-V54,IF(A55&lt;'Données projet'!$A$36,$K$205^A55,IF(A55='Données projet'!$A$36,'Données projet'!$B$36,N54+M55-V54)))</f>
        <v>156.40000000000003</v>
      </c>
      <c r="O55" s="14">
        <f>N55*VLOOKUP('Données projet'!$B$9,Paramètres!$A$1:$I$89,3,0)*VLOOKUP('Données projet'!$B$9,Paramètres!$A$1:$I$89,5,0)</f>
        <v>163.46928000000005</v>
      </c>
      <c r="P55" s="14">
        <f t="shared" si="33"/>
        <v>41.624041588742685</v>
      </c>
      <c r="Q55" s="22">
        <f t="shared" si="53"/>
        <v>357.20420176706028</v>
      </c>
      <c r="R55" s="62">
        <f t="shared" si="0"/>
        <v>650.5375351003936</v>
      </c>
      <c r="S55" s="62">
        <f ca="1">AVERAGE(OFFSET($R$3,0,0,'Données projet'!$E$9+1,1))-AVERAGE(OFFSET($H$3,0,0,'Données projet'!$E$9+1,1))</f>
        <v>312.23578062502281</v>
      </c>
      <c r="T55" s="62">
        <f t="shared" si="34"/>
        <v>321.4462768705219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94.039919999999967</v>
      </c>
      <c r="AK55" s="14">
        <f t="shared" si="35"/>
        <v>25.537052531051092</v>
      </c>
      <c r="AL55" s="22">
        <f t="shared" si="4"/>
        <v>208.26322715824722</v>
      </c>
      <c r="AM55" s="62">
        <f t="shared" si="5"/>
        <v>501.59656049158053</v>
      </c>
      <c r="AN55" s="62">
        <f ca="1">AVERAGE(OFFSET($AM$3,0,0,'Données projet'!$E$10+1,1))-AVERAGE(OFFSET($H$3,0,0,'Données projet'!$E$10+1,1))</f>
        <v>251.98343244753835</v>
      </c>
      <c r="AO55" s="62">
        <f t="shared" si="36"/>
        <v>133.75228152098498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240.46776</v>
      </c>
      <c r="BF55" s="14">
        <f t="shared" si="37"/>
        <v>58.540159917256176</v>
      </c>
      <c r="BG55" s="22">
        <f t="shared" si="7"/>
        <v>520.77212718922112</v>
      </c>
      <c r="BH55" s="62">
        <f t="shared" si="8"/>
        <v>814.10546052255449</v>
      </c>
      <c r="BI55" s="62">
        <f ca="1">AVERAGE(OFFSET($BH$3,0,0,'Données projet'!$E$11+1,1))-AVERAGE(OFFSET($H$3,0,0,'Données projet'!$E$11+1,1))</f>
        <v>514.4067622178809</v>
      </c>
      <c r="BJ55" s="62">
        <f t="shared" si="38"/>
        <v>322.81767004794284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149.85672</v>
      </c>
      <c r="CA55" s="14">
        <f t="shared" si="39"/>
        <v>38.546022915923054</v>
      </c>
      <c r="CB55" s="22">
        <f t="shared" si="10"/>
        <v>328.13477724523267</v>
      </c>
      <c r="CC55" s="62">
        <f t="shared" si="11"/>
        <v>621.46811057856598</v>
      </c>
      <c r="CD55" s="62">
        <f ca="1">AVERAGE(OFFSET($CC$3,0,0,'Données projet'!$E$12+1,1))-AVERAGE(OFFSET($H$3,0,0,'Données projet'!$E$12+1,1))</f>
        <v>335.83558218229564</v>
      </c>
      <c r="CE55" s="62">
        <f t="shared" si="40"/>
        <v>217.08423061559648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5.2</v>
      </c>
      <c r="N56" s="14">
        <f>IF('Données projet'!$A$36&gt;35,N55+M56-V55,IF(A56&lt;'Données projet'!$A$36,$K$205^A56,IF(A56='Données projet'!$A$36,'Données projet'!$B$36,N55+M56-V55)))</f>
        <v>161.60000000000002</v>
      </c>
      <c r="O56" s="14">
        <f>N56*VLOOKUP('Données projet'!$B$9,Paramètres!$A$1:$I$89,3,0)*VLOOKUP('Données projet'!$B$9,Paramètres!$A$1:$I$89,5,0)</f>
        <v>168.90432000000004</v>
      </c>
      <c r="P56" s="14">
        <f t="shared" si="33"/>
        <v>42.844535442014788</v>
      </c>
      <c r="Q56" s="22">
        <f t="shared" si="53"/>
        <v>368.79592322817575</v>
      </c>
      <c r="R56" s="62">
        <f t="shared" si="0"/>
        <v>662.12925656150901</v>
      </c>
      <c r="S56" s="62">
        <f ca="1">AVERAGE(OFFSET($R$3,0,0,'Données projet'!$E$9+1,1))-AVERAGE(OFFSET($H$3,0,0,'Données projet'!$E$9+1,1))</f>
        <v>312.23578062502281</v>
      </c>
      <c r="T56" s="62">
        <f t="shared" si="34"/>
        <v>321.4462768705219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98.495279999999951</v>
      </c>
      <c r="AK56" s="14">
        <f t="shared" si="35"/>
        <v>26.603203049155464</v>
      </c>
      <c r="AL56" s="22">
        <f t="shared" si="4"/>
        <v>217.87985797727902</v>
      </c>
      <c r="AM56" s="62">
        <f t="shared" si="5"/>
        <v>511.21319131061233</v>
      </c>
      <c r="AN56" s="62">
        <f ca="1">AVERAGE(OFFSET($AM$3,0,0,'Données projet'!$E$10+1,1))-AVERAGE(OFFSET($H$3,0,0,'Données projet'!$E$10+1,1))</f>
        <v>251.98343244753835</v>
      </c>
      <c r="AO56" s="62">
        <f t="shared" si="36"/>
        <v>133.75228152098498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251.44704000000002</v>
      </c>
      <c r="BF56" s="14">
        <f t="shared" si="37"/>
        <v>60.895698530162839</v>
      </c>
      <c r="BG56" s="22">
        <f t="shared" si="7"/>
        <v>543.99693627336694</v>
      </c>
      <c r="BH56" s="62">
        <f t="shared" si="8"/>
        <v>837.33026960670031</v>
      </c>
      <c r="BI56" s="62">
        <f ca="1">AVERAGE(OFFSET($BH$3,0,0,'Données projet'!$E$11+1,1))-AVERAGE(OFFSET($H$3,0,0,'Données projet'!$E$11+1,1))</f>
        <v>514.4067622178809</v>
      </c>
      <c r="BJ56" s="62">
        <f t="shared" si="38"/>
        <v>322.81767004794284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156.69888</v>
      </c>
      <c r="CA56" s="14">
        <f t="shared" si="39"/>
        <v>40.097037560925337</v>
      </c>
      <c r="CB56" s="22">
        <f t="shared" si="10"/>
        <v>342.75288975194491</v>
      </c>
      <c r="CC56" s="62">
        <f t="shared" si="11"/>
        <v>636.08622308527822</v>
      </c>
      <c r="CD56" s="62">
        <f ca="1">AVERAGE(OFFSET($CC$3,0,0,'Données projet'!$E$12+1,1))-AVERAGE(OFFSET($H$3,0,0,'Données projet'!$E$12+1,1))</f>
        <v>335.83558218229564</v>
      </c>
      <c r="CE56" s="62">
        <f t="shared" si="40"/>
        <v>217.08423061559648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5.2</v>
      </c>
      <c r="N57" s="14">
        <f>IF('Données projet'!$A$36&gt;35,N56+M57-V56,IF(A57&lt;'Données projet'!$A$36,$K$205^A57,IF(A57='Données projet'!$A$36,'Données projet'!$B$36,N56+M57-V56)))</f>
        <v>166.8</v>
      </c>
      <c r="O57" s="14">
        <f>N57*VLOOKUP('Données projet'!$B$9,Paramètres!$A$1:$I$89,3,0)*VLOOKUP('Données projet'!$B$9,Paramètres!$A$1:$I$89,5,0)</f>
        <v>174.33936000000003</v>
      </c>
      <c r="P57" s="14">
        <f t="shared" si="33"/>
        <v>44.060465599663758</v>
      </c>
      <c r="Q57" s="22">
        <f t="shared" si="53"/>
        <v>380.37969625274769</v>
      </c>
      <c r="R57" s="62">
        <f t="shared" si="0"/>
        <v>673.71302958608101</v>
      </c>
      <c r="S57" s="62">
        <f ca="1">AVERAGE(OFFSET($R$3,0,0,'Données projet'!$E$9+1,1))-AVERAGE(OFFSET($H$3,0,0,'Données projet'!$E$9+1,1))</f>
        <v>312.23578062502281</v>
      </c>
      <c r="T57" s="62">
        <f t="shared" si="34"/>
        <v>321.4462768705219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102.95063999999996</v>
      </c>
      <c r="AK57" s="14">
        <f t="shared" si="35"/>
        <v>27.663752736290533</v>
      </c>
      <c r="AL57" s="22">
        <f t="shared" si="4"/>
        <v>227.48673401570591</v>
      </c>
      <c r="AM57" s="62">
        <f t="shared" si="5"/>
        <v>520.82006734903916</v>
      </c>
      <c r="AN57" s="62">
        <f ca="1">AVERAGE(OFFSET($AM$3,0,0,'Données projet'!$E$10+1,1))-AVERAGE(OFFSET($H$3,0,0,'Données projet'!$E$10+1,1))</f>
        <v>251.98343244753835</v>
      </c>
      <c r="AO57" s="62">
        <f t="shared" si="36"/>
        <v>133.75228152098498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262.42631999999998</v>
      </c>
      <c r="BF57" s="14">
        <f t="shared" si="37"/>
        <v>63.239291401748304</v>
      </c>
      <c r="BG57" s="22">
        <f t="shared" si="7"/>
        <v>567.20093985804488</v>
      </c>
      <c r="BH57" s="62">
        <f t="shared" si="8"/>
        <v>860.53427319137813</v>
      </c>
      <c r="BI57" s="62">
        <f ca="1">AVERAGE(OFFSET($BH$3,0,0,'Données projet'!$E$11+1,1))-AVERAGE(OFFSET($H$3,0,0,'Données projet'!$E$11+1,1))</f>
        <v>514.4067622178809</v>
      </c>
      <c r="BJ57" s="62">
        <f t="shared" si="38"/>
        <v>322.81767004794284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163.54103999999998</v>
      </c>
      <c r="CA57" s="14">
        <f t="shared" si="39"/>
        <v>41.640186480597151</v>
      </c>
      <c r="CB57" s="22">
        <f t="shared" si="10"/>
        <v>357.35730278704</v>
      </c>
      <c r="CC57" s="62">
        <f t="shared" si="11"/>
        <v>650.69063612037326</v>
      </c>
      <c r="CD57" s="62">
        <f ca="1">AVERAGE(OFFSET($CC$3,0,0,'Données projet'!$E$12+1,1))-AVERAGE(OFFSET($H$3,0,0,'Données projet'!$E$12+1,1))</f>
        <v>335.83558218229564</v>
      </c>
      <c r="CE57" s="62">
        <f t="shared" si="40"/>
        <v>217.08423061559648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172</v>
      </c>
      <c r="L58" s="13">
        <f>VLOOKUP(A58,'Données projet'!$A$35:$I$55,9,0)</f>
        <v>5.2</v>
      </c>
      <c r="M58" s="13">
        <f t="array" ref="M58">INDEX(L:L,MIN(IF(ISNUMBER(L58:L254),ROW(L58:L254),"")))</f>
        <v>5.2</v>
      </c>
      <c r="N58" s="14">
        <f>IF('Données projet'!$A$36&gt;35,N57+M58-V57,IF(A58&lt;'Données projet'!$A$36,$K$205^A58,IF(A58='Données projet'!$A$36,'Données projet'!$B$36,N57+M58-V57)))</f>
        <v>172</v>
      </c>
      <c r="O58" s="14">
        <f>N58*VLOOKUP('Données projet'!$B$9,Paramètres!$A$1:$I$89,3,0)*VLOOKUP('Données projet'!$B$9,Paramètres!$A$1:$I$89,5,0)</f>
        <v>179.77440000000001</v>
      </c>
      <c r="P58" s="14">
        <f t="shared" si="33"/>
        <v>45.271990660094822</v>
      </c>
      <c r="Q58" s="22">
        <f t="shared" si="53"/>
        <v>391.9557970663318</v>
      </c>
      <c r="R58" s="62">
        <f t="shared" si="0"/>
        <v>685.28913039966505</v>
      </c>
      <c r="S58" s="62">
        <f ca="1">AVERAGE(OFFSET($R$3,0,0,'Données projet'!$E$9+1,1))-AVERAGE(OFFSET($H$3,0,0,'Données projet'!$E$9+1,1))</f>
        <v>312.23578062502281</v>
      </c>
      <c r="T58" s="62">
        <f t="shared" si="34"/>
        <v>321.4462768705219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18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107.40599999999995</v>
      </c>
      <c r="AK58" s="14">
        <f t="shared" si="35"/>
        <v>28.718971683040337</v>
      </c>
      <c r="AL58" s="22">
        <f t="shared" si="4"/>
        <v>237.08432568129513</v>
      </c>
      <c r="AM58" s="62">
        <f t="shared" si="5"/>
        <v>530.4176590146285</v>
      </c>
      <c r="AN58" s="62">
        <f ca="1">AVERAGE(OFFSET($AM$3,0,0,'Données projet'!$E$10+1,1))-AVERAGE(OFFSET($H$3,0,0,'Données projet'!$E$10+1,1))</f>
        <v>251.98343244753835</v>
      </c>
      <c r="AO58" s="62">
        <f t="shared" si="36"/>
        <v>133.75228152098498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273.40559999999994</v>
      </c>
      <c r="BF58" s="14">
        <f t="shared" si="37"/>
        <v>65.571495462320897</v>
      </c>
      <c r="BG58" s="22">
        <f t="shared" si="7"/>
        <v>590.38510793020873</v>
      </c>
      <c r="BH58" s="62">
        <f t="shared" si="8"/>
        <v>883.71844126354199</v>
      </c>
      <c r="BI58" s="62">
        <f ca="1">AVERAGE(OFFSET($BH$3,0,0,'Données projet'!$E$11+1,1))-AVERAGE(OFFSET($H$3,0,0,'Données projet'!$E$11+1,1))</f>
        <v>514.4067622178809</v>
      </c>
      <c r="BJ58" s="62">
        <f t="shared" si="38"/>
        <v>322.81767004794284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170.38319999999999</v>
      </c>
      <c r="CA58" s="14">
        <f t="shared" si="39"/>
        <v>43.175836388122306</v>
      </c>
      <c r="CB58" s="22">
        <f t="shared" si="10"/>
        <v>371.94865504264635</v>
      </c>
      <c r="CC58" s="62">
        <f t="shared" si="11"/>
        <v>665.28198837597961</v>
      </c>
      <c r="CD58" s="62">
        <f ca="1">AVERAGE(OFFSET($CC$3,0,0,'Données projet'!$E$12+1,1))-AVERAGE(OFFSET($H$3,0,0,'Données projet'!$E$12+1,1))</f>
        <v>335.83558218229564</v>
      </c>
      <c r="CE58" s="62">
        <f t="shared" si="40"/>
        <v>217.08423061559648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4.4000000000000004</v>
      </c>
      <c r="N59" s="14">
        <f>IF('Données projet'!$A$36&gt;35,N58+M59-V58,IF(A59&lt;'Données projet'!$A$36,$K$205^A59,IF(A59='Données projet'!$A$36,'Données projet'!$B$36,N58+M59-V58)))</f>
        <v>158.4</v>
      </c>
      <c r="O59" s="14">
        <f>N59*VLOOKUP('Données projet'!$B$9,Paramètres!$A$1:$I$89,3,0)*VLOOKUP('Données projet'!$B$9,Paramètres!$A$1:$I$89,5,0)</f>
        <v>165.55968000000001</v>
      </c>
      <c r="P59" s="14">
        <f t="shared" si="33"/>
        <v>42.094012943270059</v>
      </c>
      <c r="Q59" s="22">
        <f t="shared" si="53"/>
        <v>361.66351520952873</v>
      </c>
      <c r="R59" s="62">
        <f t="shared" si="0"/>
        <v>654.99684854286204</v>
      </c>
      <c r="S59" s="62">
        <f ca="1">AVERAGE(OFFSET($R$3,0,0,'Données projet'!$E$9+1,1))-AVERAGE(OFFSET($H$3,0,0,'Données projet'!$E$9+1,1))</f>
        <v>312.23578062502281</v>
      </c>
      <c r="T59" s="62">
        <f t="shared" si="34"/>
        <v>321.4462768705219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100.72295999999996</v>
      </c>
      <c r="AK59" s="14">
        <f t="shared" si="35"/>
        <v>27.134160523033355</v>
      </c>
      <c r="AL59" s="22">
        <f t="shared" si="4"/>
        <v>222.68448491094966</v>
      </c>
      <c r="AM59" s="62">
        <f t="shared" si="5"/>
        <v>516.01781824428303</v>
      </c>
      <c r="AN59" s="62">
        <f ca="1">AVERAGE(OFFSET($AM$3,0,0,'Données projet'!$E$10+1,1))-AVERAGE(OFFSET($H$3,0,0,'Données projet'!$E$10+1,1))</f>
        <v>251.98343244753835</v>
      </c>
      <c r="AO59" s="62">
        <f t="shared" si="36"/>
        <v>133.75228152098498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253.38455999999994</v>
      </c>
      <c r="BF59" s="14">
        <f t="shared" si="37"/>
        <v>61.310125241957316</v>
      </c>
      <c r="BG59" s="22">
        <f t="shared" si="7"/>
        <v>548.09324346307551</v>
      </c>
      <c r="BH59" s="62">
        <f t="shared" si="8"/>
        <v>841.42657679640888</v>
      </c>
      <c r="BI59" s="62">
        <f ca="1">AVERAGE(OFFSET($BH$3,0,0,'Données projet'!$E$11+1,1))-AVERAGE(OFFSET($H$3,0,0,'Données projet'!$E$11+1,1))</f>
        <v>514.4067622178809</v>
      </c>
      <c r="BJ59" s="62">
        <f t="shared" si="38"/>
        <v>322.81767004794284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157.90631999999999</v>
      </c>
      <c r="CA59" s="14">
        <f t="shared" si="39"/>
        <v>40.369918631841159</v>
      </c>
      <c r="CB59" s="22">
        <f t="shared" si="10"/>
        <v>345.33111561712332</v>
      </c>
      <c r="CC59" s="62">
        <f t="shared" si="11"/>
        <v>638.66444895045663</v>
      </c>
      <c r="CD59" s="62">
        <f ca="1">AVERAGE(OFFSET($CC$3,0,0,'Données projet'!$E$12+1,1))-AVERAGE(OFFSET($H$3,0,0,'Données projet'!$E$12+1,1))</f>
        <v>335.83558218229564</v>
      </c>
      <c r="CE59" s="62">
        <f t="shared" si="40"/>
        <v>217.08423061559648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4.4000000000000004</v>
      </c>
      <c r="N60" s="14">
        <f>IF('Données projet'!$A$36&gt;35,N59+M60-V59,IF(A60&lt;'Données projet'!$A$36,$K$205^A60,IF(A60='Données projet'!$A$36,'Données projet'!$B$36,N59+M60-V59)))</f>
        <v>162.80000000000001</v>
      </c>
      <c r="O60" s="14">
        <f>N60*VLOOKUP('Données projet'!$B$9,Paramètres!$A$1:$I$89,3,0)*VLOOKUP('Données projet'!$B$9,Paramètres!$A$1:$I$89,5,0)</f>
        <v>170.15856000000002</v>
      </c>
      <c r="P60" s="14">
        <f t="shared" si="33"/>
        <v>43.125533823655893</v>
      </c>
      <c r="Q60" s="22">
        <f t="shared" si="53"/>
        <v>371.46979674286735</v>
      </c>
      <c r="R60" s="62">
        <f t="shared" si="0"/>
        <v>664.80313007620066</v>
      </c>
      <c r="S60" s="62">
        <f ca="1">AVERAGE(OFFSET($R$3,0,0,'Données projet'!$E$9+1,1))-AVERAGE(OFFSET($H$3,0,0,'Données projet'!$E$9+1,1))</f>
        <v>312.23578062502281</v>
      </c>
      <c r="T60" s="62">
        <f t="shared" si="34"/>
        <v>321.4462768705219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105.17831999999996</v>
      </c>
      <c r="AK60" s="14">
        <f t="shared" si="35"/>
        <v>28.192012633265428</v>
      </c>
      <c r="AL60" s="22">
        <f t="shared" si="4"/>
        <v>232.28666266960386</v>
      </c>
      <c r="AM60" s="62">
        <f t="shared" si="5"/>
        <v>525.61999600293711</v>
      </c>
      <c r="AN60" s="62">
        <f ca="1">AVERAGE(OFFSET($AM$3,0,0,'Données projet'!$E$10+1,1))-AVERAGE(OFFSET($H$3,0,0,'Données projet'!$E$10+1,1))</f>
        <v>251.98343244753835</v>
      </c>
      <c r="AO60" s="62">
        <f t="shared" si="36"/>
        <v>133.75228152098498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263.50271999999995</v>
      </c>
      <c r="BF60" s="14">
        <f t="shared" si="37"/>
        <v>63.468433809179686</v>
      </c>
      <c r="BG60" s="22">
        <f t="shared" si="7"/>
        <v>569.47475955098787</v>
      </c>
      <c r="BH60" s="62">
        <f t="shared" si="8"/>
        <v>862.80809288432124</v>
      </c>
      <c r="BI60" s="62">
        <f ca="1">AVERAGE(OFFSET($BH$3,0,0,'Données projet'!$E$11+1,1))-AVERAGE(OFFSET($H$3,0,0,'Données projet'!$E$11+1,1))</f>
        <v>514.4067622178809</v>
      </c>
      <c r="BJ60" s="62">
        <f t="shared" si="38"/>
        <v>322.81767004794284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164.21184</v>
      </c>
      <c r="CA60" s="14">
        <f t="shared" si="39"/>
        <v>41.79106629541738</v>
      </c>
      <c r="CB60" s="22">
        <f t="shared" si="10"/>
        <v>358.78839513118527</v>
      </c>
      <c r="CC60" s="62">
        <f t="shared" si="11"/>
        <v>652.12172846451858</v>
      </c>
      <c r="CD60" s="62">
        <f ca="1">AVERAGE(OFFSET($CC$3,0,0,'Données projet'!$E$12+1,1))-AVERAGE(OFFSET($H$3,0,0,'Données projet'!$E$12+1,1))</f>
        <v>335.83558218229564</v>
      </c>
      <c r="CE60" s="62">
        <f t="shared" si="40"/>
        <v>217.08423061559648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4.4000000000000004</v>
      </c>
      <c r="N61" s="14">
        <f>IF('Données projet'!$A$36&gt;35,N60+M61-V60,IF(A61&lt;'Données projet'!$A$36,$K$205^A61,IF(A61='Données projet'!$A$36,'Données projet'!$B$36,N60+M61-V60)))</f>
        <v>167.20000000000002</v>
      </c>
      <c r="O61" s="14">
        <f>N61*VLOOKUP('Données projet'!$B$9,Paramètres!$A$1:$I$89,3,0)*VLOOKUP('Données projet'!$B$9,Paramètres!$A$1:$I$89,5,0)</f>
        <v>174.75744000000003</v>
      </c>
      <c r="P61" s="14">
        <f t="shared" si="33"/>
        <v>44.153814277352069</v>
      </c>
      <c r="Q61" s="22">
        <f t="shared" si="53"/>
        <v>381.27043453305487</v>
      </c>
      <c r="R61" s="62">
        <f t="shared" si="0"/>
        <v>674.60376786638813</v>
      </c>
      <c r="S61" s="62">
        <f ca="1">AVERAGE(OFFSET($R$3,0,0,'Données projet'!$E$9+1,1))-AVERAGE(OFFSET($H$3,0,0,'Données projet'!$E$9+1,1))</f>
        <v>312.23578062502281</v>
      </c>
      <c r="T61" s="62">
        <f t="shared" si="34"/>
        <v>321.4462768705219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109.63367999999994</v>
      </c>
      <c r="AK61" s="14">
        <f t="shared" si="35"/>
        <v>29.244659974709236</v>
      </c>
      <c r="AL61" s="22">
        <f t="shared" si="4"/>
        <v>241.87977545595183</v>
      </c>
      <c r="AM61" s="62">
        <f t="shared" si="5"/>
        <v>535.21310878928512</v>
      </c>
      <c r="AN61" s="62">
        <f ca="1">AVERAGE(OFFSET($AM$3,0,0,'Données projet'!$E$10+1,1))-AVERAGE(OFFSET($H$3,0,0,'Données projet'!$E$10+1,1))</f>
        <v>251.98343244753835</v>
      </c>
      <c r="AO61" s="62">
        <f t="shared" si="36"/>
        <v>133.75228152098498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273.62087999999994</v>
      </c>
      <c r="BF61" s="14">
        <f t="shared" si="37"/>
        <v>65.617114611149361</v>
      </c>
      <c r="BG61" s="22">
        <f t="shared" si="7"/>
        <v>590.83950728108505</v>
      </c>
      <c r="BH61" s="62">
        <f t="shared" si="8"/>
        <v>884.17284061441842</v>
      </c>
      <c r="BI61" s="62">
        <f ca="1">AVERAGE(OFFSET($BH$3,0,0,'Données projet'!$E$11+1,1))-AVERAGE(OFFSET($H$3,0,0,'Données projet'!$E$11+1,1))</f>
        <v>514.4067622178809</v>
      </c>
      <c r="BJ61" s="62">
        <f t="shared" si="38"/>
        <v>322.81767004794284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170.51736</v>
      </c>
      <c r="CA61" s="14">
        <f t="shared" si="39"/>
        <v>43.205874515087281</v>
      </c>
      <c r="CB61" s="22">
        <f t="shared" si="10"/>
        <v>372.23463344711035</v>
      </c>
      <c r="CC61" s="62">
        <f t="shared" si="11"/>
        <v>665.56796678044361</v>
      </c>
      <c r="CD61" s="62">
        <f ca="1">AVERAGE(OFFSET($CC$3,0,0,'Données projet'!$E$12+1,1))-AVERAGE(OFFSET($H$3,0,0,'Données projet'!$E$12+1,1))</f>
        <v>335.83558218229564</v>
      </c>
      <c r="CE61" s="62">
        <f t="shared" si="40"/>
        <v>217.08423061559648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4.4000000000000004</v>
      </c>
      <c r="N62" s="14">
        <f>IF('Données projet'!$A$36&gt;35,N61+M62-V61,IF(A62&lt;'Données projet'!$A$36,$K$205^A62,IF(A62='Données projet'!$A$36,'Données projet'!$B$36,N61+M62-V61)))</f>
        <v>171.60000000000002</v>
      </c>
      <c r="O62" s="14">
        <f>N62*VLOOKUP('Données projet'!$B$9,Paramètres!$A$1:$I$89,3,0)*VLOOKUP('Données projet'!$B$9,Paramètres!$A$1:$I$89,5,0)</f>
        <v>179.35632000000004</v>
      </c>
      <c r="P62" s="14">
        <f t="shared" si="33"/>
        <v>45.178949381239804</v>
      </c>
      <c r="Q62" s="22">
        <f t="shared" si="53"/>
        <v>391.06559417232603</v>
      </c>
      <c r="R62" s="62">
        <f t="shared" si="0"/>
        <v>684.39892750565934</v>
      </c>
      <c r="S62" s="62">
        <f ca="1">AVERAGE(OFFSET($R$3,0,0,'Données projet'!$E$9+1,1))-AVERAGE(OFFSET($H$3,0,0,'Données projet'!$E$9+1,1))</f>
        <v>312.23578062502281</v>
      </c>
      <c r="T62" s="62">
        <f t="shared" si="34"/>
        <v>321.4462768705219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114.08903999999994</v>
      </c>
      <c r="AK62" s="14">
        <f t="shared" si="35"/>
        <v>30.292338256847007</v>
      </c>
      <c r="AL62" s="22">
        <f t="shared" si="4"/>
        <v>251.46423379734176</v>
      </c>
      <c r="AM62" s="62">
        <f t="shared" si="5"/>
        <v>544.79756713067513</v>
      </c>
      <c r="AN62" s="62">
        <f ca="1">AVERAGE(OFFSET($AM$3,0,0,'Données projet'!$E$10+1,1))-AVERAGE(OFFSET($H$3,0,0,'Données projet'!$E$10+1,1))</f>
        <v>251.98343244753835</v>
      </c>
      <c r="AO62" s="62">
        <f t="shared" si="36"/>
        <v>133.75228152098498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283.73903999999993</v>
      </c>
      <c r="BF62" s="14">
        <f t="shared" si="37"/>
        <v>67.756564441537463</v>
      </c>
      <c r="BG62" s="22">
        <f t="shared" si="7"/>
        <v>612.18817773567764</v>
      </c>
      <c r="BH62" s="62">
        <f t="shared" si="8"/>
        <v>905.52151106901101</v>
      </c>
      <c r="BI62" s="62">
        <f ca="1">AVERAGE(OFFSET($BH$3,0,0,'Données projet'!$E$11+1,1))-AVERAGE(OFFSET($H$3,0,0,'Données projet'!$E$11+1,1))</f>
        <v>514.4067622178809</v>
      </c>
      <c r="BJ62" s="62">
        <f t="shared" si="38"/>
        <v>322.81767004794284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176.82287999999997</v>
      </c>
      <c r="CA62" s="14">
        <f t="shared" si="39"/>
        <v>44.614604561369582</v>
      </c>
      <c r="CB62" s="22">
        <f t="shared" si="10"/>
        <v>385.67028561105195</v>
      </c>
      <c r="CC62" s="62">
        <f t="shared" si="11"/>
        <v>679.00361894438527</v>
      </c>
      <c r="CD62" s="62">
        <f ca="1">AVERAGE(OFFSET($CC$3,0,0,'Données projet'!$E$12+1,1))-AVERAGE(OFFSET($H$3,0,0,'Données projet'!$E$12+1,1))</f>
        <v>335.83558218229564</v>
      </c>
      <c r="CE62" s="62">
        <f t="shared" si="40"/>
        <v>217.08423061559648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176</v>
      </c>
      <c r="L63" s="13">
        <f>VLOOKUP(A63,'Données projet'!$A$35:$I$55,9,0)</f>
        <v>4.4000000000000004</v>
      </c>
      <c r="M63" s="13">
        <f t="array" ref="M63">INDEX(L:L,MIN(IF(ISNUMBER(L63:L259),ROW(L63:L259),"")))</f>
        <v>4.4000000000000004</v>
      </c>
      <c r="N63" s="14">
        <f>IF('Données projet'!$A$36&gt;35,N62+M63-V62,IF(A63&lt;'Données projet'!$A$36,$K$205^A63,IF(A63='Données projet'!$A$36,'Données projet'!$B$36,N62+M63-V62)))</f>
        <v>176.00000000000003</v>
      </c>
      <c r="O63" s="14">
        <f>N63*VLOOKUP('Données projet'!$B$9,Paramètres!$A$1:$I$89,3,0)*VLOOKUP('Données projet'!$B$9,Paramètres!$A$1:$I$89,5,0)</f>
        <v>183.95520000000005</v>
      </c>
      <c r="P63" s="14">
        <f t="shared" si="33"/>
        <v>46.201029058683268</v>
      </c>
      <c r="Q63" s="22">
        <f t="shared" si="53"/>
        <v>400.85543227720677</v>
      </c>
      <c r="R63" s="62">
        <f t="shared" si="0"/>
        <v>694.18876561054003</v>
      </c>
      <c r="S63" s="62">
        <f ca="1">AVERAGE(OFFSET($R$3,0,0,'Données projet'!$E$9+1,1))-AVERAGE(OFFSET($H$3,0,0,'Données projet'!$E$9+1,1))</f>
        <v>312.23578062502281</v>
      </c>
      <c r="T63" s="62">
        <f t="shared" si="34"/>
        <v>321.4462768705219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118.54439999999992</v>
      </c>
      <c r="AK63" s="14">
        <f t="shared" si="35"/>
        <v>31.3352637371359</v>
      </c>
      <c r="AL63" s="22">
        <f t="shared" si="4"/>
        <v>261.04041434217817</v>
      </c>
      <c r="AM63" s="62">
        <f t="shared" si="5"/>
        <v>554.37374767551148</v>
      </c>
      <c r="AN63" s="62">
        <f ca="1">AVERAGE(OFFSET($AM$3,0,0,'Données projet'!$E$10+1,1))-AVERAGE(OFFSET($H$3,0,0,'Données projet'!$E$10+1,1))</f>
        <v>251.98343244753835</v>
      </c>
      <c r="AO63" s="62">
        <f t="shared" si="36"/>
        <v>133.75228152098498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293.85719999999992</v>
      </c>
      <c r="BF63" s="14">
        <f t="shared" si="37"/>
        <v>69.887150190339781</v>
      </c>
      <c r="BG63" s="22">
        <f t="shared" si="7"/>
        <v>633.52140991484157</v>
      </c>
      <c r="BH63" s="62">
        <f t="shared" si="8"/>
        <v>926.85474324817483</v>
      </c>
      <c r="BI63" s="62">
        <f ca="1">AVERAGE(OFFSET($BH$3,0,0,'Données projet'!$E$11+1,1))-AVERAGE(OFFSET($H$3,0,0,'Données projet'!$E$11+1,1))</f>
        <v>514.4067622178809</v>
      </c>
      <c r="BJ63" s="62">
        <f t="shared" si="38"/>
        <v>322.81767004794284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183.12839999999997</v>
      </c>
      <c r="CA63" s="14">
        <f t="shared" si="39"/>
        <v>46.017498014577676</v>
      </c>
      <c r="CB63" s="22">
        <f t="shared" si="10"/>
        <v>399.09577237538934</v>
      </c>
      <c r="CC63" s="62">
        <f t="shared" si="11"/>
        <v>692.42910570872266</v>
      </c>
      <c r="CD63" s="62">
        <f ca="1">AVERAGE(OFFSET($CC$3,0,0,'Données projet'!$E$12+1,1))-AVERAGE(OFFSET($H$3,0,0,'Données projet'!$E$12+1,1))</f>
        <v>335.83558218229564</v>
      </c>
      <c r="CE63" s="62">
        <f t="shared" si="40"/>
        <v>217.08423061559648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164.00000000000003</v>
      </c>
      <c r="O64" s="14">
        <f>N64*VLOOKUP('Données projet'!$B$9,Paramètres!$A$1:$I$89,3,0)*VLOOKUP('Données projet'!$B$9,Paramètres!$A$1:$I$89,5,0)</f>
        <v>171.41280000000003</v>
      </c>
      <c r="P64" s="14">
        <f t="shared" si="33"/>
        <v>43.406291213917044</v>
      </c>
      <c r="Q64" s="22">
        <f t="shared" si="53"/>
        <v>374.14325053090562</v>
      </c>
      <c r="R64" s="62">
        <f t="shared" si="0"/>
        <v>667.47658386423893</v>
      </c>
      <c r="S64" s="62">
        <f ca="1">AVERAGE(OFFSET($R$3,0,0,'Données projet'!$E$9+1,1))-AVERAGE(OFFSET($H$3,0,0,'Données projet'!$E$9+1,1))</f>
        <v>312.23578062502281</v>
      </c>
      <c r="T64" s="62">
        <f t="shared" si="34"/>
        <v>321.4462768705219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111.54311999999993</v>
      </c>
      <c r="AK64" s="14">
        <f t="shared" si="35"/>
        <v>29.6942603807586</v>
      </c>
      <c r="AL64" s="22">
        <f t="shared" si="4"/>
        <v>245.98843749648776</v>
      </c>
      <c r="AM64" s="62">
        <f t="shared" si="5"/>
        <v>539.32177082982105</v>
      </c>
      <c r="AN64" s="62">
        <f ca="1">AVERAGE(OFFSET($AM$3,0,0,'Données projet'!$E$10+1,1))-AVERAGE(OFFSET($H$3,0,0,'Données projet'!$E$10+1,1))</f>
        <v>251.98343244753835</v>
      </c>
      <c r="AO64" s="62">
        <f t="shared" si="36"/>
        <v>133.75228152098498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273.19031999999993</v>
      </c>
      <c r="BF64" s="14">
        <f t="shared" si="37"/>
        <v>65.525872132143832</v>
      </c>
      <c r="BG64" s="22">
        <f t="shared" si="7"/>
        <v>589.93070129681701</v>
      </c>
      <c r="BH64" s="62">
        <f t="shared" si="8"/>
        <v>883.26403463015026</v>
      </c>
      <c r="BI64" s="62">
        <f ca="1">AVERAGE(OFFSET($BH$3,0,0,'Données projet'!$E$11+1,1))-AVERAGE(OFFSET($H$3,0,0,'Données projet'!$E$11+1,1))</f>
        <v>514.4067622178809</v>
      </c>
      <c r="BJ64" s="62">
        <f t="shared" si="38"/>
        <v>322.81767004794284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170.24903999999995</v>
      </c>
      <c r="CA64" s="14">
        <f t="shared" si="39"/>
        <v>43.145795507930075</v>
      </c>
      <c r="CB64" s="22">
        <f t="shared" si="10"/>
        <v>371.66267184297811</v>
      </c>
      <c r="CC64" s="62">
        <f t="shared" si="11"/>
        <v>664.99600517631143</v>
      </c>
      <c r="CD64" s="62">
        <f ca="1">AVERAGE(OFFSET($CC$3,0,0,'Données projet'!$E$12+1,1))-AVERAGE(OFFSET($H$3,0,0,'Données projet'!$E$12+1,1))</f>
        <v>335.83558218229564</v>
      </c>
      <c r="CE64" s="62">
        <f t="shared" si="40"/>
        <v>217.08423061559648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168.00000000000003</v>
      </c>
      <c r="O65" s="14">
        <f>N65*VLOOKUP('Données projet'!$B$9,Paramètres!$A$1:$I$89,3,0)*VLOOKUP('Données projet'!$B$9,Paramètres!$A$1:$I$89,5,0)</f>
        <v>175.59360000000007</v>
      </c>
      <c r="P65" s="14">
        <f t="shared" si="33"/>
        <v>44.340433728638573</v>
      </c>
      <c r="Q65" s="22">
        <f t="shared" si="53"/>
        <v>383.05177541071225</v>
      </c>
      <c r="R65" s="62">
        <f t="shared" si="0"/>
        <v>676.38510874404551</v>
      </c>
      <c r="S65" s="62">
        <f ca="1">AVERAGE(OFFSET($R$3,0,0,'Données projet'!$E$9+1,1))-AVERAGE(OFFSET($H$3,0,0,'Données projet'!$E$9+1,1))</f>
        <v>312.23578062502281</v>
      </c>
      <c r="T65" s="62">
        <f t="shared" si="34"/>
        <v>321.4462768705219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115.68023999999991</v>
      </c>
      <c r="AK65" s="14">
        <f t="shared" si="35"/>
        <v>30.665346560819799</v>
      </c>
      <c r="AL65" s="22">
        <f t="shared" si="4"/>
        <v>254.88522992676096</v>
      </c>
      <c r="AM65" s="62">
        <f t="shared" si="5"/>
        <v>548.21856326009424</v>
      </c>
      <c r="AN65" s="62">
        <f ca="1">AVERAGE(OFFSET($AM$3,0,0,'Données projet'!$E$10+1,1))-AVERAGE(OFFSET($H$3,0,0,'Données projet'!$E$10+1,1))</f>
        <v>251.98343244753835</v>
      </c>
      <c r="AO65" s="62">
        <f t="shared" si="36"/>
        <v>133.75228152098498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282.66263999999995</v>
      </c>
      <c r="BF65" s="14">
        <f t="shared" si="37"/>
        <v>67.529390930099993</v>
      </c>
      <c r="BG65" s="22">
        <f t="shared" si="7"/>
        <v>609.91778720325738</v>
      </c>
      <c r="BH65" s="62">
        <f t="shared" si="8"/>
        <v>903.25112053659063</v>
      </c>
      <c r="BI65" s="62">
        <f ca="1">AVERAGE(OFFSET($BH$3,0,0,'Données projet'!$E$11+1,1))-AVERAGE(OFFSET($H$3,0,0,'Données projet'!$E$11+1,1))</f>
        <v>514.4067622178809</v>
      </c>
      <c r="BJ65" s="62">
        <f t="shared" si="38"/>
        <v>322.81767004794284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176.15207999999998</v>
      </c>
      <c r="CA65" s="14">
        <f t="shared" si="39"/>
        <v>44.465021174680203</v>
      </c>
      <c r="CB65" s="22">
        <f t="shared" si="10"/>
        <v>384.24145121256805</v>
      </c>
      <c r="CC65" s="62">
        <f t="shared" si="11"/>
        <v>677.57478454590137</v>
      </c>
      <c r="CD65" s="62">
        <f ca="1">AVERAGE(OFFSET($CC$3,0,0,'Données projet'!$E$12+1,1))-AVERAGE(OFFSET($H$3,0,0,'Données projet'!$E$12+1,1))</f>
        <v>335.83558218229564</v>
      </c>
      <c r="CE65" s="62">
        <f t="shared" si="40"/>
        <v>217.08423061559648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172.00000000000003</v>
      </c>
      <c r="O66" s="14">
        <f>N66*VLOOKUP('Données projet'!$B$9,Paramètres!$A$1:$I$89,3,0)*VLOOKUP('Données projet'!$B$9,Paramètres!$A$1:$I$89,5,0)</f>
        <v>179.77440000000004</v>
      </c>
      <c r="P66" s="14">
        <f t="shared" si="33"/>
        <v>45.271990660094822</v>
      </c>
      <c r="Q66" s="22">
        <f t="shared" si="53"/>
        <v>391.9557970663318</v>
      </c>
      <c r="R66" s="62">
        <f t="shared" si="0"/>
        <v>685.28913039966505</v>
      </c>
      <c r="S66" s="62">
        <f ca="1">AVERAGE(OFFSET($R$3,0,0,'Données projet'!$E$9+1,1))-AVERAGE(OFFSET($H$3,0,0,'Données projet'!$E$9+1,1))</f>
        <v>312.23578062502281</v>
      </c>
      <c r="T66" s="62">
        <f t="shared" si="34"/>
        <v>321.4462768705219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119.81735999999991</v>
      </c>
      <c r="AK66" s="14">
        <f t="shared" si="35"/>
        <v>31.632397737944995</v>
      </c>
      <c r="AL66" s="22">
        <f t="shared" si="4"/>
        <v>263.77499472692074</v>
      </c>
      <c r="AM66" s="62">
        <f t="shared" si="5"/>
        <v>557.10832806025405</v>
      </c>
      <c r="AN66" s="62">
        <f ca="1">AVERAGE(OFFSET($AM$3,0,0,'Données projet'!$E$10+1,1))-AVERAGE(OFFSET($H$3,0,0,'Données projet'!$E$10+1,1))</f>
        <v>251.98343244753835</v>
      </c>
      <c r="AO66" s="62">
        <f t="shared" si="36"/>
        <v>133.75228152098498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292.13495999999998</v>
      </c>
      <c r="BF66" s="14">
        <f t="shared" si="37"/>
        <v>69.525108311202231</v>
      </c>
      <c r="BG66" s="22">
        <f t="shared" si="7"/>
        <v>629.89128564201053</v>
      </c>
      <c r="BH66" s="62">
        <f t="shared" si="8"/>
        <v>923.2246189753439</v>
      </c>
      <c r="BI66" s="62">
        <f ca="1">AVERAGE(OFFSET($BH$3,0,0,'Données projet'!$E$11+1,1))-AVERAGE(OFFSET($H$3,0,0,'Données projet'!$E$11+1,1))</f>
        <v>514.4067622178809</v>
      </c>
      <c r="BJ66" s="62">
        <f t="shared" si="38"/>
        <v>322.81767004794284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182.05511999999999</v>
      </c>
      <c r="CA66" s="14">
        <f t="shared" si="39"/>
        <v>45.7791099645709</v>
      </c>
      <c r="CB66" s="22">
        <f t="shared" si="10"/>
        <v>396.81128385496095</v>
      </c>
      <c r="CC66" s="62">
        <f t="shared" si="11"/>
        <v>690.14461718829421</v>
      </c>
      <c r="CD66" s="62">
        <f ca="1">AVERAGE(OFFSET($CC$3,0,0,'Données projet'!$E$12+1,1))-AVERAGE(OFFSET($H$3,0,0,'Données projet'!$E$12+1,1))</f>
        <v>335.83558218229564</v>
      </c>
      <c r="CE66" s="62">
        <f t="shared" si="40"/>
        <v>217.08423061559648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176.00000000000003</v>
      </c>
      <c r="O67" s="14">
        <f>N67*VLOOKUP('Données projet'!$B$9,Paramètres!$A$1:$I$89,3,0)*VLOOKUP('Données projet'!$B$9,Paramètres!$A$1:$I$89,5,0)</f>
        <v>183.95520000000005</v>
      </c>
      <c r="P67" s="14">
        <f t="shared" si="33"/>
        <v>46.201029058683268</v>
      </c>
      <c r="Q67" s="22">
        <f t="shared" ref="Q67:Q98" si="54">(O67+P67)*0.475*44/12</f>
        <v>400.85543227720677</v>
      </c>
      <c r="R67" s="62">
        <f t="shared" ref="R67:R130" si="55">Q67+(I67+J67)*44/12</f>
        <v>694.18876561054003</v>
      </c>
      <c r="S67" s="62">
        <f ca="1">AVERAGE(OFFSET($R$3,0,0,'Données projet'!$E$9+1,1))-AVERAGE(OFFSET($H$3,0,0,'Données projet'!$E$9+1,1))</f>
        <v>312.23578062502281</v>
      </c>
      <c r="T67" s="62">
        <f t="shared" si="34"/>
        <v>321.4462768705219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123.95447999999992</v>
      </c>
      <c r="AK67" s="14">
        <f t="shared" si="35"/>
        <v>32.595569202682576</v>
      </c>
      <c r="AL67" s="22">
        <f t="shared" si="4"/>
        <v>272.65800236133867</v>
      </c>
      <c r="AM67" s="62">
        <f t="shared" si="5"/>
        <v>565.99133569467199</v>
      </c>
      <c r="AN67" s="62">
        <f ca="1">AVERAGE(OFFSET($AM$3,0,0,'Données projet'!$E$10+1,1))-AVERAGE(OFFSET($H$3,0,0,'Données projet'!$E$10+1,1))</f>
        <v>251.98343244753835</v>
      </c>
      <c r="AO67" s="62">
        <f t="shared" si="36"/>
        <v>133.75228152098498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301.60727999999995</v>
      </c>
      <c r="BF67" s="14">
        <f t="shared" si="37"/>
        <v>71.513306244453176</v>
      </c>
      <c r="BG67" s="22">
        <f t="shared" si="7"/>
        <v>649.85168770908911</v>
      </c>
      <c r="BH67" s="62">
        <f t="shared" si="8"/>
        <v>943.18502104242248</v>
      </c>
      <c r="BI67" s="62">
        <f ca="1">AVERAGE(OFFSET($BH$3,0,0,'Données projet'!$E$11+1,1))-AVERAGE(OFFSET($H$3,0,0,'Données projet'!$E$11+1,1))</f>
        <v>514.4067622178809</v>
      </c>
      <c r="BJ67" s="62">
        <f t="shared" si="38"/>
        <v>322.81767004794284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187.95815999999999</v>
      </c>
      <c r="CA67" s="14">
        <f t="shared" si="39"/>
        <v>47.088247541318253</v>
      </c>
      <c r="CB67" s="22">
        <f t="shared" si="10"/>
        <v>409.37249313446256</v>
      </c>
      <c r="CC67" s="62">
        <f t="shared" si="11"/>
        <v>702.70582646779587</v>
      </c>
      <c r="CD67" s="62">
        <f ca="1">AVERAGE(OFFSET($CC$3,0,0,'Données projet'!$E$12+1,1))-AVERAGE(OFFSET($H$3,0,0,'Données projet'!$E$12+1,1))</f>
        <v>335.83558218229564</v>
      </c>
      <c r="CE67" s="62">
        <f t="shared" si="40"/>
        <v>217.08423061559648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180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180.00000000000003</v>
      </c>
      <c r="O68" s="14">
        <f>N68*VLOOKUP('Données projet'!$B$9,Paramètres!$A$1:$I$89,3,0)*VLOOKUP('Données projet'!$B$9,Paramètres!$A$1:$I$89,5,0)</f>
        <v>188.13600000000005</v>
      </c>
      <c r="P68" s="14">
        <f t="shared" si="33"/>
        <v>47.127612753105332</v>
      </c>
      <c r="Q68" s="22">
        <f t="shared" si="54"/>
        <v>409.75079221165856</v>
      </c>
      <c r="R68" s="62">
        <f t="shared" si="55"/>
        <v>703.08412554499182</v>
      </c>
      <c r="S68" s="62">
        <f ca="1">AVERAGE(OFFSET($R$3,0,0,'Données projet'!$E$9+1,1))-AVERAGE(OFFSET($H$3,0,0,'Données projet'!$E$9+1,1))</f>
        <v>312.23578062502281</v>
      </c>
      <c r="T68" s="62">
        <f t="shared" si="34"/>
        <v>321.4462768705219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128.09159999999989</v>
      </c>
      <c r="AK68" s="14">
        <f t="shared" si="35"/>
        <v>33.555005291382926</v>
      </c>
      <c r="AL68" s="22">
        <f t="shared" ref="AL68:AL131" si="58">(AJ68+AK68)*0.475*44/12</f>
        <v>281.53450421582505</v>
      </c>
      <c r="AM68" s="62">
        <f t="shared" ref="AM68:AM131" si="59">AL68+(AD68+AE68)*44/12</f>
        <v>574.86783754915837</v>
      </c>
      <c r="AN68" s="62">
        <f ca="1">AVERAGE(OFFSET($AM$3,0,0,'Données projet'!$E$10+1,1))-AVERAGE(OFFSET($H$3,0,0,'Données projet'!$E$10+1,1))</f>
        <v>251.98343244753835</v>
      </c>
      <c r="AO68" s="62">
        <f t="shared" si="36"/>
        <v>133.75228152098498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311.07960000000003</v>
      </c>
      <c r="BF68" s="14">
        <f t="shared" si="37"/>
        <v>73.49424798183118</v>
      </c>
      <c r="BG68" s="22">
        <f t="shared" ref="BG68:BG131" si="61">(BE68+BF68)*0.475*44/12</f>
        <v>669.79945190168928</v>
      </c>
      <c r="BH68" s="62">
        <f t="shared" ref="BH68:BH131" si="62">BG68+(AY68+AZ68)*44/12</f>
        <v>963.13278523502254</v>
      </c>
      <c r="BI68" s="62">
        <f ca="1">AVERAGE(OFFSET($BH$3,0,0,'Données projet'!$E$11+1,1))-AVERAGE(OFFSET($H$3,0,0,'Données projet'!$E$11+1,1))</f>
        <v>514.4067622178809</v>
      </c>
      <c r="BJ68" s="62">
        <f t="shared" si="38"/>
        <v>322.81767004794284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193.8612</v>
      </c>
      <c r="CA68" s="14">
        <f t="shared" si="39"/>
        <v>48.392607244332538</v>
      </c>
      <c r="CB68" s="22">
        <f t="shared" ref="CB68:CB131" si="64">(BZ68+CA68)*0.475*44/12</f>
        <v>421.92538095054584</v>
      </c>
      <c r="CC68" s="62">
        <f t="shared" ref="CC68:CC131" si="65">CB68+(BT68+BU68)*44/12</f>
        <v>715.25871428387916</v>
      </c>
      <c r="CD68" s="62">
        <f ca="1">AVERAGE(OFFSET($CC$3,0,0,'Données projet'!$E$12+1,1))-AVERAGE(OFFSET($H$3,0,0,'Données projet'!$E$12+1,1))</f>
        <v>335.83558218229564</v>
      </c>
      <c r="CE68" s="62">
        <f t="shared" si="40"/>
        <v>217.08423061559648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3.4</v>
      </c>
      <c r="N69" s="14">
        <f>IF('Données projet'!$A$36&gt;35,N68+M69-V68,IF(A69&lt;'Données projet'!$A$36,$K$205^A69,IF(A69='Données projet'!$A$36,'Données projet'!$B$36,N68+M69-V68)))</f>
        <v>169.40000000000003</v>
      </c>
      <c r="O69" s="14">
        <f>N69*VLOOKUP('Données projet'!$B$9,Paramètres!$A$1:$I$89,3,0)*VLOOKUP('Données projet'!$B$9,Paramètres!$A$1:$I$89,5,0)</f>
        <v>177.05688000000006</v>
      </c>
      <c r="P69" s="14">
        <f t="shared" ref="P69:P132" si="87">EXP(-1.0587+0.8836*LN(O69)+0.284)</f>
        <v>44.66676926193594</v>
      </c>
      <c r="Q69" s="22">
        <f t="shared" si="54"/>
        <v>386.16868913120521</v>
      </c>
      <c r="R69" s="62">
        <f t="shared" si="55"/>
        <v>679.50202246453853</v>
      </c>
      <c r="S69" s="62">
        <f ca="1">AVERAGE(OFFSET($R$3,0,0,'Données projet'!$E$9+1,1))-AVERAGE(OFFSET($H$3,0,0,'Données projet'!$E$9+1,1))</f>
        <v>312.23578062502281</v>
      </c>
      <c r="T69" s="62">
        <f t="shared" ref="T69:T132" si="88">$T$3</f>
        <v>321.4462768705219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121.09031999999989</v>
      </c>
      <c r="AK69" s="14">
        <f t="shared" ref="AK69:AK132" si="89">EXP(-1.0587+0.8836*LN(AJ69)+0.284)</f>
        <v>31.929164506791128</v>
      </c>
      <c r="AL69" s="22">
        <f t="shared" si="58"/>
        <v>266.50893551599438</v>
      </c>
      <c r="AM69" s="62">
        <f t="shared" si="59"/>
        <v>559.84226884932764</v>
      </c>
      <c r="AN69" s="62">
        <f ca="1">AVERAGE(OFFSET($AM$3,0,0,'Données projet'!$E$10+1,1))-AVERAGE(OFFSET($H$3,0,0,'Données projet'!$E$10+1,1))</f>
        <v>251.98343244753835</v>
      </c>
      <c r="AO69" s="62">
        <f t="shared" ref="AO69:AO132" si="90">$AO$3</f>
        <v>133.75228152098498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289.76688000000001</v>
      </c>
      <c r="BF69" s="14">
        <f t="shared" ref="BF69:BF132" si="91">EXP(-1.0587+0.8836*LN(BE69)+0.284)</f>
        <v>69.026894594073823</v>
      </c>
      <c r="BG69" s="22">
        <f t="shared" si="61"/>
        <v>624.8991574180119</v>
      </c>
      <c r="BH69" s="62">
        <f t="shared" si="62"/>
        <v>918.23249075134527</v>
      </c>
      <c r="BI69" s="62">
        <f ca="1">AVERAGE(OFFSET($BH$3,0,0,'Données projet'!$E$11+1,1))-AVERAGE(OFFSET($H$3,0,0,'Données projet'!$E$11+1,1))</f>
        <v>514.4067622178809</v>
      </c>
      <c r="BJ69" s="62">
        <f t="shared" ref="BJ69:BJ132" si="92">$BJ$3</f>
        <v>322.81767004794284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180.57936000000001</v>
      </c>
      <c r="CA69" s="14">
        <f t="shared" ref="CA69:CA132" si="93">EXP(-1.0587+0.8836*LN(BZ69)+0.284)</f>
        <v>45.45105897556433</v>
      </c>
      <c r="CB69" s="22">
        <f t="shared" si="64"/>
        <v>393.66964638244121</v>
      </c>
      <c r="CC69" s="62">
        <f t="shared" si="65"/>
        <v>687.00297971577447</v>
      </c>
      <c r="CD69" s="62">
        <f ca="1">AVERAGE(OFFSET($CC$3,0,0,'Données projet'!$E$12+1,1))-AVERAGE(OFFSET($H$3,0,0,'Données projet'!$E$12+1,1))</f>
        <v>335.83558218229564</v>
      </c>
      <c r="CE69" s="62">
        <f t="shared" ref="CE69:CE132" si="94">$CE$3</f>
        <v>217.08423061559648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3.4</v>
      </c>
      <c r="N70" s="14">
        <f>IF('Données projet'!$A$36&gt;35,N69+M70-V69,IF(A70&lt;'Données projet'!$A$36,$K$205^A70,IF(A70='Données projet'!$A$36,'Données projet'!$B$36,N69+M70-V69)))</f>
        <v>172.80000000000004</v>
      </c>
      <c r="O70" s="14">
        <f>N70*VLOOKUP('Données projet'!$B$9,Paramètres!$A$1:$I$89,3,0)*VLOOKUP('Données projet'!$B$9,Paramètres!$A$1:$I$89,5,0)</f>
        <v>180.61056000000008</v>
      </c>
      <c r="P70" s="14">
        <f t="shared" si="87"/>
        <v>45.457997735006053</v>
      </c>
      <c r="Q70" s="22">
        <f t="shared" si="54"/>
        <v>393.73607138846893</v>
      </c>
      <c r="R70" s="62">
        <f t="shared" si="55"/>
        <v>687.06940472180224</v>
      </c>
      <c r="S70" s="62">
        <f ca="1">AVERAGE(OFFSET($R$3,0,0,'Données projet'!$E$9+1,1))-AVERAGE(OFFSET($H$3,0,0,'Données projet'!$E$9+1,1))</f>
        <v>312.23578062502281</v>
      </c>
      <c r="T70" s="62">
        <f t="shared" si="88"/>
        <v>321.4462768705219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125.22743999999987</v>
      </c>
      <c r="AK70" s="14">
        <f t="shared" si="89"/>
        <v>32.891171729641719</v>
      </c>
      <c r="AL70" s="22">
        <f t="shared" si="58"/>
        <v>275.38991542912578</v>
      </c>
      <c r="AM70" s="62">
        <f t="shared" si="59"/>
        <v>568.72324876245909</v>
      </c>
      <c r="AN70" s="62">
        <f ca="1">AVERAGE(OFFSET($AM$3,0,0,'Données projet'!$E$10+1,1))-AVERAGE(OFFSET($H$3,0,0,'Données projet'!$E$10+1,1))</f>
        <v>251.98343244753835</v>
      </c>
      <c r="AO70" s="62">
        <f t="shared" si="90"/>
        <v>133.75228152098498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298.59335999999996</v>
      </c>
      <c r="BF70" s="14">
        <f t="shared" si="91"/>
        <v>70.88149709045409</v>
      </c>
      <c r="BG70" s="22">
        <f t="shared" si="61"/>
        <v>643.50204276587419</v>
      </c>
      <c r="BH70" s="62">
        <f t="shared" si="62"/>
        <v>936.83537609920745</v>
      </c>
      <c r="BI70" s="62">
        <f ca="1">AVERAGE(OFFSET($BH$3,0,0,'Données projet'!$E$11+1,1))-AVERAGE(OFFSET($H$3,0,0,'Données projet'!$E$11+1,1))</f>
        <v>514.4067622178809</v>
      </c>
      <c r="BJ70" s="62">
        <f t="shared" si="92"/>
        <v>322.81767004794284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186.07991999999999</v>
      </c>
      <c r="CA70" s="14">
        <f t="shared" si="93"/>
        <v>46.672230055835435</v>
      </c>
      <c r="CB70" s="22">
        <f t="shared" si="64"/>
        <v>405.37666134724668</v>
      </c>
      <c r="CC70" s="62">
        <f t="shared" si="65"/>
        <v>698.70999468057994</v>
      </c>
      <c r="CD70" s="62">
        <f ca="1">AVERAGE(OFFSET($CC$3,0,0,'Données projet'!$E$12+1,1))-AVERAGE(OFFSET($H$3,0,0,'Données projet'!$E$12+1,1))</f>
        <v>335.83558218229564</v>
      </c>
      <c r="CE70" s="62">
        <f t="shared" si="94"/>
        <v>217.08423061559648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3.4</v>
      </c>
      <c r="N71" s="14">
        <f>IF('Données projet'!$A$36&gt;35,N70+M71-V70,IF(A71&lt;'Données projet'!$A$36,$K$205^A71,IF(A71='Données projet'!$A$36,'Données projet'!$B$36,N70+M71-V70)))</f>
        <v>176.20000000000005</v>
      </c>
      <c r="O71" s="14">
        <f>N71*VLOOKUP('Données projet'!$B$9,Paramètres!$A$1:$I$89,3,0)*VLOOKUP('Données projet'!$B$9,Paramètres!$A$1:$I$89,5,0)</f>
        <v>184.16424000000006</v>
      </c>
      <c r="P71" s="14">
        <f t="shared" si="87"/>
        <v>46.247416025180279</v>
      </c>
      <c r="Q71" s="22">
        <f t="shared" si="54"/>
        <v>401.30030091052248</v>
      </c>
      <c r="R71" s="62">
        <f t="shared" si="55"/>
        <v>694.63363424385579</v>
      </c>
      <c r="S71" s="62">
        <f ca="1">AVERAGE(OFFSET($R$3,0,0,'Données projet'!$E$9+1,1))-AVERAGE(OFFSET($H$3,0,0,'Données projet'!$E$9+1,1))</f>
        <v>312.23578062502281</v>
      </c>
      <c r="T71" s="62">
        <f t="shared" si="88"/>
        <v>321.4462768705219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129.36455999999987</v>
      </c>
      <c r="AK71" s="14">
        <f t="shared" si="89"/>
        <v>33.849485958281754</v>
      </c>
      <c r="AL71" s="22">
        <f t="shared" si="58"/>
        <v>284.26446337734046</v>
      </c>
      <c r="AM71" s="62">
        <f t="shared" si="59"/>
        <v>577.59779671067372</v>
      </c>
      <c r="AN71" s="62">
        <f ca="1">AVERAGE(OFFSET($AM$3,0,0,'Données projet'!$E$10+1,1))-AVERAGE(OFFSET($H$3,0,0,'Données projet'!$E$10+1,1))</f>
        <v>251.98343244753835</v>
      </c>
      <c r="AO71" s="62">
        <f t="shared" si="90"/>
        <v>133.75228152098498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307.41983999999997</v>
      </c>
      <c r="BF71" s="14">
        <f t="shared" si="91"/>
        <v>72.729728242133774</v>
      </c>
      <c r="BG71" s="22">
        <f t="shared" si="61"/>
        <v>662.09383135504959</v>
      </c>
      <c r="BH71" s="62">
        <f t="shared" si="62"/>
        <v>955.42716468838285</v>
      </c>
      <c r="BI71" s="62">
        <f ca="1">AVERAGE(OFFSET($BH$3,0,0,'Données projet'!$E$11+1,1))-AVERAGE(OFFSET($H$3,0,0,'Données projet'!$E$11+1,1))</f>
        <v>514.4067622178809</v>
      </c>
      <c r="BJ71" s="62">
        <f t="shared" si="92"/>
        <v>322.81767004794284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191.58047999999997</v>
      </c>
      <c r="CA71" s="14">
        <f t="shared" si="93"/>
        <v>47.889205896476554</v>
      </c>
      <c r="CB71" s="22">
        <f t="shared" si="64"/>
        <v>417.07636960302989</v>
      </c>
      <c r="CC71" s="62">
        <f t="shared" si="65"/>
        <v>710.40970293636315</v>
      </c>
      <c r="CD71" s="62">
        <f ca="1">AVERAGE(OFFSET($CC$3,0,0,'Données projet'!$E$12+1,1))-AVERAGE(OFFSET($H$3,0,0,'Données projet'!$E$12+1,1))</f>
        <v>335.83558218229564</v>
      </c>
      <c r="CE71" s="62">
        <f t="shared" si="94"/>
        <v>217.08423061559648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3.4</v>
      </c>
      <c r="N72" s="14">
        <f>IF('Données projet'!$A$36&gt;35,N71+M72-V71,IF(A72&lt;'Données projet'!$A$36,$K$205^A72,IF(A72='Données projet'!$A$36,'Données projet'!$B$36,N71+M72-V71)))</f>
        <v>179.60000000000005</v>
      </c>
      <c r="O72" s="14">
        <f>N72*VLOOKUP('Données projet'!$B$9,Paramètres!$A$1:$I$89,3,0)*VLOOKUP('Données projet'!$B$9,Paramètres!$A$1:$I$89,5,0)</f>
        <v>187.71792000000005</v>
      </c>
      <c r="P72" s="14">
        <f t="shared" si="87"/>
        <v>47.035063089147563</v>
      </c>
      <c r="Q72" s="22">
        <f t="shared" si="54"/>
        <v>408.86144554693209</v>
      </c>
      <c r="R72" s="62">
        <f t="shared" si="55"/>
        <v>702.1947788802654</v>
      </c>
      <c r="S72" s="62">
        <f ca="1">AVERAGE(OFFSET($R$3,0,0,'Données projet'!$E$9+1,1))-AVERAGE(OFFSET($H$3,0,0,'Données projet'!$E$9+1,1))</f>
        <v>312.23578062502281</v>
      </c>
      <c r="T72" s="62">
        <f t="shared" si="88"/>
        <v>321.4462768705219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133.50167999999985</v>
      </c>
      <c r="AK72" s="14">
        <f t="shared" si="89"/>
        <v>34.804238843500052</v>
      </c>
      <c r="AL72" s="22">
        <f t="shared" si="58"/>
        <v>293.13280865242899</v>
      </c>
      <c r="AM72" s="62">
        <f t="shared" si="59"/>
        <v>586.46614198576231</v>
      </c>
      <c r="AN72" s="62">
        <f ca="1">AVERAGE(OFFSET($AM$3,0,0,'Données projet'!$E$10+1,1))-AVERAGE(OFFSET($H$3,0,0,'Données projet'!$E$10+1,1))</f>
        <v>251.98343244753835</v>
      </c>
      <c r="AO72" s="62">
        <f t="shared" si="90"/>
        <v>133.75228152098498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316.24631999999991</v>
      </c>
      <c r="BF72" s="14">
        <f t="shared" si="91"/>
        <v>74.57179198892409</v>
      </c>
      <c r="BG72" s="22">
        <f t="shared" si="61"/>
        <v>680.67487838070929</v>
      </c>
      <c r="BH72" s="62">
        <f t="shared" si="62"/>
        <v>974.00821171404255</v>
      </c>
      <c r="BI72" s="62">
        <f ca="1">AVERAGE(OFFSET($BH$3,0,0,'Données projet'!$E$11+1,1))-AVERAGE(OFFSET($H$3,0,0,'Données projet'!$E$11+1,1))</f>
        <v>514.4067622178809</v>
      </c>
      <c r="BJ72" s="62">
        <f t="shared" si="92"/>
        <v>322.81767004794284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197.08103999999997</v>
      </c>
      <c r="CA72" s="14">
        <f t="shared" si="93"/>
        <v>49.102120782543381</v>
      </c>
      <c r="CB72" s="22">
        <f t="shared" si="64"/>
        <v>428.76900502959637</v>
      </c>
      <c r="CC72" s="62">
        <f t="shared" si="65"/>
        <v>722.10233836292969</v>
      </c>
      <c r="CD72" s="62">
        <f ca="1">AVERAGE(OFFSET($CC$3,0,0,'Données projet'!$E$12+1,1))-AVERAGE(OFFSET($H$3,0,0,'Données projet'!$E$12+1,1))</f>
        <v>335.83558218229564</v>
      </c>
      <c r="CE72" s="62">
        <f t="shared" si="94"/>
        <v>217.08423061559648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183</v>
      </c>
      <c r="L73" s="13">
        <f>VLOOKUP(A73,'Données projet'!$A$35:$I$55,9,0)</f>
        <v>3.4</v>
      </c>
      <c r="M73" s="13">
        <f t="array" ref="M73">INDEX(L:L,MIN(IF(ISNUMBER(L73:L269),ROW(L73:L269),"")))</f>
        <v>3.4</v>
      </c>
      <c r="N73" s="14">
        <f>IF('Données projet'!$A$36&gt;35,N72+M73-V72,IF(A73&lt;'Données projet'!$A$36,$K$205^A73,IF(A73='Données projet'!$A$36,'Données projet'!$B$36,N72+M73-V72)))</f>
        <v>183.00000000000006</v>
      </c>
      <c r="O73" s="14">
        <f>N73*VLOOKUP('Données projet'!$B$9,Paramètres!$A$1:$I$89,3,0)*VLOOKUP('Données projet'!$B$9,Paramètres!$A$1:$I$89,5,0)</f>
        <v>191.27160000000006</v>
      </c>
      <c r="P73" s="14">
        <f t="shared" si="87"/>
        <v>47.820976324217895</v>
      </c>
      <c r="Q73" s="22">
        <f t="shared" si="54"/>
        <v>416.41957043134624</v>
      </c>
      <c r="R73" s="62">
        <f t="shared" si="55"/>
        <v>709.75290376467956</v>
      </c>
      <c r="S73" s="62">
        <f ca="1">AVERAGE(OFFSET($R$3,0,0,'Données projet'!$E$9+1,1))-AVERAGE(OFFSET($H$3,0,0,'Données projet'!$E$9+1,1))</f>
        <v>312.23578062502281</v>
      </c>
      <c r="T73" s="62">
        <f t="shared" si="88"/>
        <v>321.4462768705219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137.63879999999986</v>
      </c>
      <c r="AK73" s="14">
        <f t="shared" si="89"/>
        <v>35.75555341304424</v>
      </c>
      <c r="AL73" s="22">
        <f t="shared" si="58"/>
        <v>301.99516552771848</v>
      </c>
      <c r="AM73" s="62">
        <f t="shared" si="59"/>
        <v>595.3284988610518</v>
      </c>
      <c r="AN73" s="62">
        <f ca="1">AVERAGE(OFFSET($AM$3,0,0,'Données projet'!$E$10+1,1))-AVERAGE(OFFSET($H$3,0,0,'Données projet'!$E$10+1,1))</f>
        <v>251.98343244753835</v>
      </c>
      <c r="AO73" s="62">
        <f t="shared" si="90"/>
        <v>133.75228152098498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325.07279999999992</v>
      </c>
      <c r="BF73" s="14">
        <f t="shared" si="91"/>
        <v>76.407880238933714</v>
      </c>
      <c r="BG73" s="22">
        <f t="shared" si="61"/>
        <v>699.24551808280933</v>
      </c>
      <c r="BH73" s="62">
        <f t="shared" si="62"/>
        <v>992.5788514161427</v>
      </c>
      <c r="BI73" s="62">
        <f ca="1">AVERAGE(OFFSET($BH$3,0,0,'Données projet'!$E$11+1,1))-AVERAGE(OFFSET($H$3,0,0,'Données projet'!$E$11+1,1))</f>
        <v>514.4067622178809</v>
      </c>
      <c r="BJ73" s="62">
        <f t="shared" si="92"/>
        <v>322.81767004794284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202.58159999999998</v>
      </c>
      <c r="CA73" s="14">
        <f t="shared" si="93"/>
        <v>50.311101076764672</v>
      </c>
      <c r="CB73" s="22">
        <f t="shared" si="64"/>
        <v>440.4547877086984</v>
      </c>
      <c r="CC73" s="62">
        <f t="shared" si="65"/>
        <v>733.78812104203166</v>
      </c>
      <c r="CD73" s="62">
        <f ca="1">AVERAGE(OFFSET($CC$3,0,0,'Données projet'!$E$12+1,1))-AVERAGE(OFFSET($H$3,0,0,'Données projet'!$E$12+1,1))</f>
        <v>335.83558218229564</v>
      </c>
      <c r="CE73" s="62">
        <f t="shared" si="94"/>
        <v>217.08423061559648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</v>
      </c>
      <c r="N74" s="14">
        <f>IF('Données projet'!$A$36&gt;35,N73+M74-V73,IF(A74&lt;'Données projet'!$A$36,$K$205^A74,IF(A74='Données projet'!$A$36,'Données projet'!$B$36,N73+M74-V73)))</f>
        <v>174.00000000000006</v>
      </c>
      <c r="O74" s="14">
        <f>N74*VLOOKUP('Données projet'!$B$9,Paramètres!$A$1:$I$89,3,0)*VLOOKUP('Données projet'!$B$9,Paramètres!$A$1:$I$89,5,0)</f>
        <v>181.86480000000006</v>
      </c>
      <c r="P74" s="14">
        <f t="shared" si="87"/>
        <v>45.73682061391029</v>
      </c>
      <c r="Q74" s="22">
        <f t="shared" si="54"/>
        <v>396.40615590256056</v>
      </c>
      <c r="R74" s="62">
        <f t="shared" si="55"/>
        <v>689.73948923589387</v>
      </c>
      <c r="S74" s="62">
        <f ca="1">AVERAGE(OFFSET($R$3,0,0,'Données projet'!$E$9+1,1))-AVERAGE(OFFSET($H$3,0,0,'Données projet'!$E$9+1,1))</f>
        <v>312.23578062502281</v>
      </c>
      <c r="T74" s="62">
        <f t="shared" si="88"/>
        <v>321.4462768705219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130.31927999999988</v>
      </c>
      <c r="AK74" s="14">
        <f t="shared" si="89"/>
        <v>34.070125030168064</v>
      </c>
      <c r="AL74" s="22">
        <f t="shared" si="58"/>
        <v>286.31154709420917</v>
      </c>
      <c r="AM74" s="62">
        <f t="shared" si="59"/>
        <v>579.64488042754249</v>
      </c>
      <c r="AN74" s="62">
        <f ca="1">AVERAGE(OFFSET($AM$3,0,0,'Données projet'!$E$10+1,1))-AVERAGE(OFFSET($H$3,0,0,'Données projet'!$E$10+1,1))</f>
        <v>251.98343244753835</v>
      </c>
      <c r="AO74" s="62">
        <f t="shared" si="90"/>
        <v>133.75228152098498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303.11424</v>
      </c>
      <c r="BF74" s="14">
        <f t="shared" si="91"/>
        <v>71.828934878193564</v>
      </c>
      <c r="BG74" s="22">
        <f t="shared" si="61"/>
        <v>653.02602957952047</v>
      </c>
      <c r="BH74" s="62">
        <f t="shared" si="62"/>
        <v>946.35936291285384</v>
      </c>
      <c r="BI74" s="62">
        <f ca="1">AVERAGE(OFFSET($BH$3,0,0,'Données projet'!$E$11+1,1))-AVERAGE(OFFSET($H$3,0,0,'Données projet'!$E$11+1,1))</f>
        <v>514.4067622178809</v>
      </c>
      <c r="BJ74" s="62">
        <f t="shared" si="92"/>
        <v>322.81767004794284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188.89727999999997</v>
      </c>
      <c r="CA74" s="14">
        <f t="shared" si="93"/>
        <v>47.296074588020467</v>
      </c>
      <c r="CB74" s="22">
        <f t="shared" si="64"/>
        <v>411.37009257413553</v>
      </c>
      <c r="CC74" s="62">
        <f t="shared" si="65"/>
        <v>704.70342590746884</v>
      </c>
      <c r="CD74" s="62">
        <f ca="1">AVERAGE(OFFSET($CC$3,0,0,'Données projet'!$E$12+1,1))-AVERAGE(OFFSET($H$3,0,0,'Données projet'!$E$12+1,1))</f>
        <v>335.83558218229564</v>
      </c>
      <c r="CE74" s="62">
        <f t="shared" si="94"/>
        <v>217.08423061559648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</v>
      </c>
      <c r="N75" s="14">
        <f>IF('Données projet'!$A$36&gt;35,N74+M75-V74,IF(A75&lt;'Données projet'!$A$36,$K$205^A75,IF(A75='Données projet'!$A$36,'Données projet'!$B$36,N74+M75-V74)))</f>
        <v>177.00000000000006</v>
      </c>
      <c r="O75" s="14">
        <f>N75*VLOOKUP('Données projet'!$B$9,Paramètres!$A$1:$I$89,3,0)*VLOOKUP('Données projet'!$B$9,Paramètres!$A$1:$I$89,5,0)</f>
        <v>185.00040000000007</v>
      </c>
      <c r="P75" s="14">
        <f t="shared" si="87"/>
        <v>46.43290268501466</v>
      </c>
      <c r="Q75" s="22">
        <f t="shared" si="54"/>
        <v>403.07966884306734</v>
      </c>
      <c r="R75" s="62">
        <f t="shared" si="55"/>
        <v>696.4130021764006</v>
      </c>
      <c r="S75" s="62">
        <f ca="1">AVERAGE(OFFSET($R$3,0,0,'Données projet'!$E$9+1,1))-AVERAGE(OFFSET($H$3,0,0,'Données projet'!$E$9+1,1))</f>
        <v>312.23578062502281</v>
      </c>
      <c r="T75" s="62">
        <f t="shared" si="88"/>
        <v>321.4462768705219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134.13815999999986</v>
      </c>
      <c r="AK75" s="14">
        <f t="shared" si="89"/>
        <v>34.950815756031602</v>
      </c>
      <c r="AL75" s="22">
        <f t="shared" si="58"/>
        <v>294.49663277508813</v>
      </c>
      <c r="AM75" s="62">
        <f t="shared" si="59"/>
        <v>587.82996610842144</v>
      </c>
      <c r="AN75" s="62">
        <f ca="1">AVERAGE(OFFSET($AM$3,0,0,'Données projet'!$E$10+1,1))-AVERAGE(OFFSET($H$3,0,0,'Données projet'!$E$10+1,1))</f>
        <v>251.98343244753835</v>
      </c>
      <c r="AO75" s="62">
        <f t="shared" si="90"/>
        <v>133.75228152098498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311.29487999999998</v>
      </c>
      <c r="BF75" s="14">
        <f t="shared" si="91"/>
        <v>73.539187014795203</v>
      </c>
      <c r="BG75" s="22">
        <f t="shared" si="61"/>
        <v>670.25266671743498</v>
      </c>
      <c r="BH75" s="62">
        <f t="shared" si="62"/>
        <v>963.58600005076823</v>
      </c>
      <c r="BI75" s="62">
        <f ca="1">AVERAGE(OFFSET($BH$3,0,0,'Données projet'!$E$11+1,1))-AVERAGE(OFFSET($H$3,0,0,'Données projet'!$E$11+1,1))</f>
        <v>514.4067622178809</v>
      </c>
      <c r="BJ75" s="62">
        <f t="shared" si="92"/>
        <v>322.81767004794284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193.99536000000001</v>
      </c>
      <c r="CA75" s="14">
        <f t="shared" si="93"/>
        <v>48.422197546048515</v>
      </c>
      <c r="CB75" s="22">
        <f t="shared" si="64"/>
        <v>422.21057939270116</v>
      </c>
      <c r="CC75" s="62">
        <f t="shared" si="65"/>
        <v>715.54391272603448</v>
      </c>
      <c r="CD75" s="62">
        <f ca="1">AVERAGE(OFFSET($CC$3,0,0,'Données projet'!$E$12+1,1))-AVERAGE(OFFSET($H$3,0,0,'Données projet'!$E$12+1,1))</f>
        <v>335.83558218229564</v>
      </c>
      <c r="CE75" s="62">
        <f t="shared" si="94"/>
        <v>217.08423061559648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</v>
      </c>
      <c r="N76" s="14">
        <f>IF('Données projet'!$A$36&gt;35,N75+M76-V75,IF(A76&lt;'Données projet'!$A$36,$K$205^A76,IF(A76='Données projet'!$A$36,'Données projet'!$B$36,N75+M76-V75)))</f>
        <v>180.00000000000006</v>
      </c>
      <c r="O76" s="14">
        <f>N76*VLOOKUP('Données projet'!$B$9,Paramètres!$A$1:$I$89,3,0)*VLOOKUP('Données projet'!$B$9,Paramètres!$A$1:$I$89,5,0)</f>
        <v>188.13600000000008</v>
      </c>
      <c r="P76" s="14">
        <f t="shared" si="87"/>
        <v>47.127612753105332</v>
      </c>
      <c r="Q76" s="22">
        <f t="shared" si="54"/>
        <v>409.75079221165856</v>
      </c>
      <c r="R76" s="62">
        <f t="shared" si="55"/>
        <v>703.08412554499182</v>
      </c>
      <c r="S76" s="62">
        <f ca="1">AVERAGE(OFFSET($R$3,0,0,'Données projet'!$E$9+1,1))-AVERAGE(OFFSET($H$3,0,0,'Données projet'!$E$9+1,1))</f>
        <v>312.23578062502281</v>
      </c>
      <c r="T76" s="62">
        <f t="shared" si="88"/>
        <v>321.4462768705219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137.95703999999986</v>
      </c>
      <c r="AK76" s="14">
        <f t="shared" si="89"/>
        <v>35.828592393874395</v>
      </c>
      <c r="AL76" s="22">
        <f t="shared" si="58"/>
        <v>302.67664308599768</v>
      </c>
      <c r="AM76" s="62">
        <f t="shared" si="59"/>
        <v>596.009976419331</v>
      </c>
      <c r="AN76" s="62">
        <f ca="1">AVERAGE(OFFSET($AM$3,0,0,'Données projet'!$E$10+1,1))-AVERAGE(OFFSET($H$3,0,0,'Données projet'!$E$10+1,1))</f>
        <v>251.98343244753835</v>
      </c>
      <c r="AO76" s="62">
        <f t="shared" si="90"/>
        <v>133.75228152098498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319.47552000000002</v>
      </c>
      <c r="BF76" s="14">
        <f t="shared" si="91"/>
        <v>75.244214982768241</v>
      </c>
      <c r="BG76" s="22">
        <f t="shared" si="61"/>
        <v>687.47020509498805</v>
      </c>
      <c r="BH76" s="62">
        <f t="shared" si="62"/>
        <v>980.80353842832142</v>
      </c>
      <c r="BI76" s="62">
        <f ca="1">AVERAGE(OFFSET($BH$3,0,0,'Données projet'!$E$11+1,1))-AVERAGE(OFFSET($H$3,0,0,'Données projet'!$E$11+1,1))</f>
        <v>514.4067622178809</v>
      </c>
      <c r="BJ76" s="62">
        <f t="shared" si="92"/>
        <v>322.81767004794284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199.09344000000002</v>
      </c>
      <c r="CA76" s="14">
        <f t="shared" si="93"/>
        <v>49.544880627520683</v>
      </c>
      <c r="CB76" s="22">
        <f t="shared" si="64"/>
        <v>433.04507509293188</v>
      </c>
      <c r="CC76" s="62">
        <f t="shared" si="65"/>
        <v>726.3784084262652</v>
      </c>
      <c r="CD76" s="62">
        <f ca="1">AVERAGE(OFFSET($CC$3,0,0,'Données projet'!$E$12+1,1))-AVERAGE(OFFSET($H$3,0,0,'Données projet'!$E$12+1,1))</f>
        <v>335.83558218229564</v>
      </c>
      <c r="CE76" s="62">
        <f t="shared" si="94"/>
        <v>217.08423061559648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</v>
      </c>
      <c r="N77" s="14">
        <f>IF('Données projet'!$A$36&gt;35,N76+M77-V76,IF(A77&lt;'Données projet'!$A$36,$K$205^A77,IF(A77='Données projet'!$A$36,'Données projet'!$B$36,N76+M77-V76)))</f>
        <v>183.00000000000006</v>
      </c>
      <c r="O77" s="14">
        <f>N77*VLOOKUP('Données projet'!$B$9,Paramètres!$A$1:$I$89,3,0)*VLOOKUP('Données projet'!$B$9,Paramètres!$A$1:$I$89,5,0)</f>
        <v>191.27160000000006</v>
      </c>
      <c r="P77" s="14">
        <f t="shared" si="87"/>
        <v>47.820976324217895</v>
      </c>
      <c r="Q77" s="22">
        <f t="shared" si="54"/>
        <v>416.41957043134624</v>
      </c>
      <c r="R77" s="62">
        <f t="shared" si="55"/>
        <v>709.75290376467956</v>
      </c>
      <c r="S77" s="62">
        <f ca="1">AVERAGE(OFFSET($R$3,0,0,'Données projet'!$E$9+1,1))-AVERAGE(OFFSET($H$3,0,0,'Données projet'!$E$9+1,1))</f>
        <v>312.23578062502281</v>
      </c>
      <c r="T77" s="62">
        <f t="shared" si="88"/>
        <v>321.4462768705219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141.77591999999987</v>
      </c>
      <c r="AK77" s="14">
        <f t="shared" si="89"/>
        <v>36.703544878441953</v>
      </c>
      <c r="AL77" s="22">
        <f t="shared" si="58"/>
        <v>310.85173466328621</v>
      </c>
      <c r="AM77" s="62">
        <f t="shared" si="59"/>
        <v>604.18506799661952</v>
      </c>
      <c r="AN77" s="62">
        <f ca="1">AVERAGE(OFFSET($AM$3,0,0,'Données projet'!$E$10+1,1))-AVERAGE(OFFSET($H$3,0,0,'Données projet'!$E$10+1,1))</f>
        <v>251.98343244753835</v>
      </c>
      <c r="AO77" s="62">
        <f t="shared" si="90"/>
        <v>133.75228152098498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327.65616</v>
      </c>
      <c r="BF77" s="14">
        <f t="shared" si="91"/>
        <v>76.94416793638409</v>
      </c>
      <c r="BG77" s="22">
        <f t="shared" si="61"/>
        <v>704.67890448920218</v>
      </c>
      <c r="BH77" s="62">
        <f t="shared" si="62"/>
        <v>998.01223782253555</v>
      </c>
      <c r="BI77" s="62">
        <f ca="1">AVERAGE(OFFSET($BH$3,0,0,'Données projet'!$E$11+1,1))-AVERAGE(OFFSET($H$3,0,0,'Données projet'!$E$11+1,1))</f>
        <v>514.4067622178809</v>
      </c>
      <c r="BJ77" s="62">
        <f t="shared" si="92"/>
        <v>322.81767004794284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204.19152000000005</v>
      </c>
      <c r="CA77" s="14">
        <f t="shared" si="93"/>
        <v>50.66422204371576</v>
      </c>
      <c r="CB77" s="22">
        <f t="shared" si="64"/>
        <v>443.87375072613833</v>
      </c>
      <c r="CC77" s="62">
        <f t="shared" si="65"/>
        <v>737.20708405947164</v>
      </c>
      <c r="CD77" s="62">
        <f ca="1">AVERAGE(OFFSET($CC$3,0,0,'Données projet'!$E$12+1,1))-AVERAGE(OFFSET($H$3,0,0,'Données projet'!$E$12+1,1))</f>
        <v>335.83558218229564</v>
      </c>
      <c r="CE77" s="62">
        <f t="shared" si="94"/>
        <v>217.08423061559648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186</v>
      </c>
      <c r="L78" s="13">
        <f>VLOOKUP(A78,'Données projet'!$A$35:$I$55,9,0)</f>
        <v>3</v>
      </c>
      <c r="M78" s="13">
        <f t="array" ref="M78">INDEX(L:L,MIN(IF(ISNUMBER(L78:L274),ROW(L78:L274),"")))</f>
        <v>3</v>
      </c>
      <c r="N78" s="14">
        <f>IF('Données projet'!$A$36&gt;35,N77+M78-V77,IF(A78&lt;'Données projet'!$A$36,$K$205^A78,IF(A78='Données projet'!$A$36,'Données projet'!$B$36,N77+M78-V77)))</f>
        <v>186.00000000000006</v>
      </c>
      <c r="O78" s="14">
        <f>N78*VLOOKUP('Données projet'!$B$9,Paramètres!$A$1:$I$89,3,0)*VLOOKUP('Données projet'!$B$9,Paramètres!$A$1:$I$89,5,0)</f>
        <v>194.40720000000007</v>
      </c>
      <c r="P78" s="14">
        <f t="shared" si="87"/>
        <v>48.513018020179601</v>
      </c>
      <c r="Q78" s="22">
        <f t="shared" si="54"/>
        <v>423.08604638514629</v>
      </c>
      <c r="R78" s="62">
        <f t="shared" si="55"/>
        <v>716.4193797184796</v>
      </c>
      <c r="S78" s="62">
        <f ca="1">AVERAGE(OFFSET($R$3,0,0,'Données projet'!$E$9+1,1))-AVERAGE(OFFSET($H$3,0,0,'Données projet'!$E$9+1,1))</f>
        <v>312.23578062502281</v>
      </c>
      <c r="T78" s="62">
        <f t="shared" si="88"/>
        <v>321.4462768705219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145.59479999999988</v>
      </c>
      <c r="AK78" s="14">
        <f t="shared" si="89"/>
        <v>37.575758023691684</v>
      </c>
      <c r="AL78" s="22">
        <f t="shared" si="58"/>
        <v>319.02205522459616</v>
      </c>
      <c r="AM78" s="62">
        <f t="shared" si="59"/>
        <v>612.35538855792947</v>
      </c>
      <c r="AN78" s="62">
        <f ca="1">AVERAGE(OFFSET($AM$3,0,0,'Données projet'!$E$10+1,1))-AVERAGE(OFFSET($H$3,0,0,'Données projet'!$E$10+1,1))</f>
        <v>251.98343244753835</v>
      </c>
      <c r="AO78" s="62">
        <f t="shared" si="90"/>
        <v>133.75228152098498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335.83680000000004</v>
      </c>
      <c r="BF78" s="14">
        <f t="shared" si="91"/>
        <v>78.639187157507763</v>
      </c>
      <c r="BG78" s="22">
        <f t="shared" si="61"/>
        <v>721.87901096599273</v>
      </c>
      <c r="BH78" s="62">
        <f t="shared" si="62"/>
        <v>1015.2123442993261</v>
      </c>
      <c r="BI78" s="62">
        <f ca="1">AVERAGE(OFFSET($BH$3,0,0,'Données projet'!$E$11+1,1))-AVERAGE(OFFSET($H$3,0,0,'Données projet'!$E$11+1,1))</f>
        <v>514.4067622178809</v>
      </c>
      <c r="BJ78" s="62">
        <f t="shared" si="92"/>
        <v>322.81767004794284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209.28960000000004</v>
      </c>
      <c r="CA78" s="14">
        <f t="shared" si="93"/>
        <v>51.780314822292212</v>
      </c>
      <c r="CB78" s="22">
        <f t="shared" si="64"/>
        <v>454.69676831549236</v>
      </c>
      <c r="CC78" s="62">
        <f t="shared" si="65"/>
        <v>748.03010164882562</v>
      </c>
      <c r="CD78" s="62">
        <f ca="1">AVERAGE(OFFSET($CC$3,0,0,'Données projet'!$E$12+1,1))-AVERAGE(OFFSET($H$3,0,0,'Données projet'!$E$12+1,1))</f>
        <v>335.83558218229564</v>
      </c>
      <c r="CE78" s="62">
        <f t="shared" si="94"/>
        <v>217.08423061559648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2.6</v>
      </c>
      <c r="N79" s="14">
        <f>IF('Données projet'!$A$36&gt;35,N78+M79-V78,IF(A79&lt;'Données projet'!$A$36,$K$205^A79,IF(A79='Données projet'!$A$36,'Données projet'!$B$36,N78+M79-V78)))</f>
        <v>177.60000000000005</v>
      </c>
      <c r="O79" s="14">
        <f>N79*VLOOKUP('Données projet'!$B$9,Paramètres!$A$1:$I$89,3,0)*VLOOKUP('Données projet'!$B$9,Paramètres!$A$1:$I$89,5,0)</f>
        <v>185.62752000000009</v>
      </c>
      <c r="P79" s="14">
        <f t="shared" si="87"/>
        <v>46.571953629574367</v>
      </c>
      <c r="Q79" s="22">
        <f t="shared" si="54"/>
        <v>404.41408323817558</v>
      </c>
      <c r="R79" s="62">
        <f t="shared" si="55"/>
        <v>697.74741657150889</v>
      </c>
      <c r="S79" s="62">
        <f ca="1">AVERAGE(OFFSET($R$3,0,0,'Données projet'!$E$9+1,1))-AVERAGE(OFFSET($H$3,0,0,'Données projet'!$E$9+1,1))</f>
        <v>312.23578062502281</v>
      </c>
      <c r="T79" s="62">
        <f t="shared" si="88"/>
        <v>321.4462768705219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138.11615999999989</v>
      </c>
      <c r="AK79" s="14">
        <f t="shared" si="89"/>
        <v>35.865104527671456</v>
      </c>
      <c r="AL79" s="22">
        <f t="shared" si="58"/>
        <v>303.01736905236095</v>
      </c>
      <c r="AM79" s="62">
        <f t="shared" si="59"/>
        <v>596.35070238569426</v>
      </c>
      <c r="AN79" s="62">
        <f ca="1">AVERAGE(OFFSET($AM$3,0,0,'Données projet'!$E$10+1,1))-AVERAGE(OFFSET($H$3,0,0,'Données projet'!$E$10+1,1))</f>
        <v>251.98343244753835</v>
      </c>
      <c r="AO79" s="62">
        <f t="shared" si="90"/>
        <v>133.75228152098498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313.44768000000005</v>
      </c>
      <c r="BF79" s="14">
        <f t="shared" si="91"/>
        <v>73.988378849122171</v>
      </c>
      <c r="BG79" s="22">
        <f t="shared" si="61"/>
        <v>674.78446916222117</v>
      </c>
      <c r="BH79" s="62">
        <f t="shared" si="62"/>
        <v>968.11780249555454</v>
      </c>
      <c r="BI79" s="62">
        <f ca="1">AVERAGE(OFFSET($BH$3,0,0,'Données projet'!$E$11+1,1))-AVERAGE(OFFSET($H$3,0,0,'Données projet'!$E$11+1,1))</f>
        <v>514.4067622178809</v>
      </c>
      <c r="BJ79" s="62">
        <f t="shared" si="92"/>
        <v>322.81767004794284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195.33696000000003</v>
      </c>
      <c r="CA79" s="14">
        <f t="shared" si="93"/>
        <v>48.717969863105488</v>
      </c>
      <c r="CB79" s="22">
        <f t="shared" si="64"/>
        <v>425.06233617824211</v>
      </c>
      <c r="CC79" s="62">
        <f t="shared" si="65"/>
        <v>718.39566951157542</v>
      </c>
      <c r="CD79" s="62">
        <f ca="1">AVERAGE(OFFSET($CC$3,0,0,'Données projet'!$E$12+1,1))-AVERAGE(OFFSET($H$3,0,0,'Données projet'!$E$12+1,1))</f>
        <v>335.83558218229564</v>
      </c>
      <c r="CE79" s="62">
        <f t="shared" si="94"/>
        <v>217.08423061559648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2.6</v>
      </c>
      <c r="N80" s="14">
        <f>IF('Données projet'!$A$36&gt;35,N79+M80-V79,IF(A80&lt;'Données projet'!$A$36,$K$205^A80,IF(A80='Données projet'!$A$36,'Données projet'!$B$36,N79+M80-V79)))</f>
        <v>180.20000000000005</v>
      </c>
      <c r="O80" s="14">
        <f>N80*VLOOKUP('Données projet'!$B$9,Paramètres!$A$1:$I$89,3,0)*VLOOKUP('Données projet'!$B$9,Paramètres!$A$1:$I$89,5,0)</f>
        <v>188.34504000000007</v>
      </c>
      <c r="P80" s="14">
        <f t="shared" si="87"/>
        <v>47.173878605210611</v>
      </c>
      <c r="Q80" s="22">
        <f t="shared" si="54"/>
        <v>410.19544990407525</v>
      </c>
      <c r="R80" s="62">
        <f t="shared" si="55"/>
        <v>703.52878323740856</v>
      </c>
      <c r="S80" s="62">
        <f ca="1">AVERAGE(OFFSET($R$3,0,0,'Données projet'!$E$9+1,1))-AVERAGE(OFFSET($H$3,0,0,'Données projet'!$E$9+1,1))</f>
        <v>312.23578062502281</v>
      </c>
      <c r="T80" s="62">
        <f t="shared" si="88"/>
        <v>321.4462768705219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141.77591999999987</v>
      </c>
      <c r="AK80" s="14">
        <f t="shared" si="89"/>
        <v>36.703544878441953</v>
      </c>
      <c r="AL80" s="22">
        <f t="shared" si="58"/>
        <v>310.85173466328621</v>
      </c>
      <c r="AM80" s="62">
        <f t="shared" si="59"/>
        <v>604.18506799661952</v>
      </c>
      <c r="AN80" s="62">
        <f ca="1">AVERAGE(OFFSET($AM$3,0,0,'Données projet'!$E$10+1,1))-AVERAGE(OFFSET($H$3,0,0,'Données projet'!$E$10+1,1))</f>
        <v>251.98343244753835</v>
      </c>
      <c r="AO80" s="62">
        <f t="shared" si="90"/>
        <v>133.75228152098498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321.19776000000002</v>
      </c>
      <c r="BF80" s="14">
        <f t="shared" si="91"/>
        <v>75.602516709962615</v>
      </c>
      <c r="BG80" s="22">
        <f t="shared" si="61"/>
        <v>691.09381526985146</v>
      </c>
      <c r="BH80" s="62">
        <f t="shared" si="62"/>
        <v>984.42714860318483</v>
      </c>
      <c r="BI80" s="62">
        <f ca="1">AVERAGE(OFFSET($BH$3,0,0,'Données projet'!$E$11+1,1))-AVERAGE(OFFSET($H$3,0,0,'Données projet'!$E$11+1,1))</f>
        <v>514.4067622178809</v>
      </c>
      <c r="BJ80" s="62">
        <f t="shared" si="92"/>
        <v>322.81767004794284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200.16672000000003</v>
      </c>
      <c r="CA80" s="14">
        <f t="shared" si="93"/>
        <v>49.780805958212774</v>
      </c>
      <c r="CB80" s="22">
        <f t="shared" si="64"/>
        <v>435.32527437722064</v>
      </c>
      <c r="CC80" s="62">
        <f t="shared" si="65"/>
        <v>728.65860771055395</v>
      </c>
      <c r="CD80" s="62">
        <f ca="1">AVERAGE(OFFSET($CC$3,0,0,'Données projet'!$E$12+1,1))-AVERAGE(OFFSET($H$3,0,0,'Données projet'!$E$12+1,1))</f>
        <v>335.83558218229564</v>
      </c>
      <c r="CE80" s="62">
        <f t="shared" si="94"/>
        <v>217.08423061559648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2.6</v>
      </c>
      <c r="N81" s="14">
        <f>IF('Données projet'!$A$36&gt;35,N80+M81-V80,IF(A81&lt;'Données projet'!$A$36,$K$205^A81,IF(A81='Données projet'!$A$36,'Données projet'!$B$36,N80+M81-V80)))</f>
        <v>182.80000000000004</v>
      </c>
      <c r="O81" s="14">
        <f>N81*VLOOKUP('Données projet'!$B$9,Paramètres!$A$1:$I$89,3,0)*VLOOKUP('Données projet'!$B$9,Paramètres!$A$1:$I$89,5,0)</f>
        <v>191.06256000000005</v>
      </c>
      <c r="P81" s="14">
        <f t="shared" si="87"/>
        <v>47.774793478923506</v>
      </c>
      <c r="Q81" s="22">
        <f t="shared" si="54"/>
        <v>415.97505730912513</v>
      </c>
      <c r="R81" s="62">
        <f t="shared" si="55"/>
        <v>709.30839064245845</v>
      </c>
      <c r="S81" s="62">
        <f ca="1">AVERAGE(OFFSET($R$3,0,0,'Données projet'!$E$9+1,1))-AVERAGE(OFFSET($H$3,0,0,'Données projet'!$E$9+1,1))</f>
        <v>312.23578062502281</v>
      </c>
      <c r="T81" s="62">
        <f t="shared" si="88"/>
        <v>321.4462768705219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145.43567999999988</v>
      </c>
      <c r="AK81" s="14">
        <f t="shared" si="89"/>
        <v>37.539469441713301</v>
      </c>
      <c r="AL81" s="22">
        <f t="shared" si="58"/>
        <v>318.68171861098375</v>
      </c>
      <c r="AM81" s="62">
        <f t="shared" si="59"/>
        <v>612.01505194431707</v>
      </c>
      <c r="AN81" s="62">
        <f ca="1">AVERAGE(OFFSET($AM$3,0,0,'Données projet'!$E$10+1,1))-AVERAGE(OFFSET($H$3,0,0,'Données projet'!$E$10+1,1))</f>
        <v>251.98343244753835</v>
      </c>
      <c r="AO81" s="62">
        <f t="shared" si="90"/>
        <v>133.75228152098498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328.94784000000004</v>
      </c>
      <c r="BF81" s="14">
        <f t="shared" si="91"/>
        <v>77.212127032960666</v>
      </c>
      <c r="BG81" s="22">
        <f t="shared" si="61"/>
        <v>707.39527591573994</v>
      </c>
      <c r="BH81" s="62">
        <f t="shared" si="62"/>
        <v>1000.7286092490733</v>
      </c>
      <c r="BI81" s="62">
        <f ca="1">AVERAGE(OFFSET($BH$3,0,0,'Données projet'!$E$11+1,1))-AVERAGE(OFFSET($H$3,0,0,'Données projet'!$E$11+1,1))</f>
        <v>514.4067622178809</v>
      </c>
      <c r="BJ81" s="62">
        <f t="shared" si="92"/>
        <v>322.81767004794284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204.99648000000002</v>
      </c>
      <c r="CA81" s="14">
        <f t="shared" si="93"/>
        <v>50.840660876335356</v>
      </c>
      <c r="CB81" s="22">
        <f t="shared" si="64"/>
        <v>445.58302035961742</v>
      </c>
      <c r="CC81" s="62">
        <f t="shared" si="65"/>
        <v>738.91635369295068</v>
      </c>
      <c r="CD81" s="62">
        <f ca="1">AVERAGE(OFFSET($CC$3,0,0,'Données projet'!$E$12+1,1))-AVERAGE(OFFSET($H$3,0,0,'Données projet'!$E$12+1,1))</f>
        <v>335.83558218229564</v>
      </c>
      <c r="CE81" s="62">
        <f t="shared" si="94"/>
        <v>217.08423061559648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2.6</v>
      </c>
      <c r="N82" s="14">
        <f>IF('Données projet'!$A$36&gt;35,N81+M82-V81,IF(A82&lt;'Données projet'!$A$36,$K$205^A82,IF(A82='Données projet'!$A$36,'Données projet'!$B$36,N81+M82-V81)))</f>
        <v>185.40000000000003</v>
      </c>
      <c r="O82" s="14">
        <f>N82*VLOOKUP('Données projet'!$B$9,Paramètres!$A$1:$I$89,3,0)*VLOOKUP('Données projet'!$B$9,Paramètres!$A$1:$I$89,5,0)</f>
        <v>193.78008000000005</v>
      </c>
      <c r="P82" s="14">
        <f t="shared" si="87"/>
        <v>48.374714277711789</v>
      </c>
      <c r="Q82" s="22">
        <f t="shared" si="54"/>
        <v>421.7529333670148</v>
      </c>
      <c r="R82" s="62">
        <f t="shared" si="55"/>
        <v>715.08626670034812</v>
      </c>
      <c r="S82" s="62">
        <f ca="1">AVERAGE(OFFSET($R$3,0,0,'Données projet'!$E$9+1,1))-AVERAGE(OFFSET($H$3,0,0,'Données projet'!$E$9+1,1))</f>
        <v>312.23578062502281</v>
      </c>
      <c r="T82" s="62">
        <f t="shared" si="88"/>
        <v>321.4462768705219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149.09543999999988</v>
      </c>
      <c r="AK82" s="14">
        <f t="shared" si="89"/>
        <v>38.372948805712404</v>
      </c>
      <c r="AL82" s="22">
        <f t="shared" si="58"/>
        <v>326.50744383661555</v>
      </c>
      <c r="AM82" s="62">
        <f t="shared" si="59"/>
        <v>619.84077716994886</v>
      </c>
      <c r="AN82" s="62">
        <f ca="1">AVERAGE(OFFSET($AM$3,0,0,'Données projet'!$E$10+1,1))-AVERAGE(OFFSET($H$3,0,0,'Données projet'!$E$10+1,1))</f>
        <v>251.98343244753835</v>
      </c>
      <c r="AO82" s="62">
        <f t="shared" si="90"/>
        <v>133.75228152098498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336.69792000000001</v>
      </c>
      <c r="BF82" s="14">
        <f t="shared" si="91"/>
        <v>78.817328763317647</v>
      </c>
      <c r="BG82" s="22">
        <f t="shared" si="61"/>
        <v>723.6890582627783</v>
      </c>
      <c r="BH82" s="62">
        <f t="shared" si="62"/>
        <v>1017.0223915961117</v>
      </c>
      <c r="BI82" s="62">
        <f ca="1">AVERAGE(OFFSET($BH$3,0,0,'Données projet'!$E$11+1,1))-AVERAGE(OFFSET($H$3,0,0,'Données projet'!$E$11+1,1))</f>
        <v>514.4067622178809</v>
      </c>
      <c r="BJ82" s="62">
        <f t="shared" si="92"/>
        <v>322.81767004794284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209.82623999999998</v>
      </c>
      <c r="CA82" s="14">
        <f t="shared" si="93"/>
        <v>51.897612937458547</v>
      </c>
      <c r="CB82" s="22">
        <f t="shared" si="64"/>
        <v>455.83571053274028</v>
      </c>
      <c r="CC82" s="62">
        <f t="shared" si="65"/>
        <v>749.16904386607359</v>
      </c>
      <c r="CD82" s="62">
        <f ca="1">AVERAGE(OFFSET($CC$3,0,0,'Données projet'!$E$12+1,1))-AVERAGE(OFFSET($H$3,0,0,'Données projet'!$E$12+1,1))</f>
        <v>335.83558218229564</v>
      </c>
      <c r="CE82" s="62">
        <f t="shared" si="94"/>
        <v>217.08423061559648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188</v>
      </c>
      <c r="L83" s="13">
        <f>VLOOKUP(A83,'Données projet'!$A$35:$I$55,9,0)</f>
        <v>2.6</v>
      </c>
      <c r="M83" s="13">
        <f t="array" ref="M83">INDEX(L:L,MIN(IF(ISNUMBER(L83:L279),ROW(L83:L279),"")))</f>
        <v>2.6</v>
      </c>
      <c r="N83" s="14">
        <f>IF('Données projet'!$A$36&gt;35,N82+M83-V82,IF(A83&lt;'Données projet'!$A$36,$K$205^A83,IF(A83='Données projet'!$A$36,'Données projet'!$B$36,N82+M83-V82)))</f>
        <v>188.00000000000003</v>
      </c>
      <c r="O83" s="14">
        <f>N83*VLOOKUP('Données projet'!$B$9,Paramètres!$A$1:$I$89,3,0)*VLOOKUP('Données projet'!$B$9,Paramètres!$A$1:$I$89,5,0)</f>
        <v>196.49760000000003</v>
      </c>
      <c r="P83" s="14">
        <f t="shared" si="87"/>
        <v>48.973656553237163</v>
      </c>
      <c r="Q83" s="22">
        <f t="shared" si="54"/>
        <v>427.52910516355479</v>
      </c>
      <c r="R83" s="62">
        <f t="shared" si="55"/>
        <v>720.8624384968881</v>
      </c>
      <c r="S83" s="62">
        <f ca="1">AVERAGE(OFFSET($R$3,0,0,'Données projet'!$E$9+1,1))-AVERAGE(OFFSET($H$3,0,0,'Données projet'!$E$9+1,1))</f>
        <v>312.23578062502281</v>
      </c>
      <c r="T83" s="62">
        <f t="shared" si="88"/>
        <v>321.4462768705219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152.75519999999989</v>
      </c>
      <c r="AK83" s="14">
        <f t="shared" si="89"/>
        <v>39.204049895729561</v>
      </c>
      <c r="AL83" s="22">
        <f t="shared" si="58"/>
        <v>334.32902690172875</v>
      </c>
      <c r="AM83" s="62">
        <f t="shared" si="59"/>
        <v>627.66236023506212</v>
      </c>
      <c r="AN83" s="62">
        <f ca="1">AVERAGE(OFFSET($AM$3,0,0,'Données projet'!$E$10+1,1))-AVERAGE(OFFSET($H$3,0,0,'Données projet'!$E$10+1,1))</f>
        <v>251.98343244753835</v>
      </c>
      <c r="AO83" s="62">
        <f t="shared" si="90"/>
        <v>133.75228152098498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344.44799999999998</v>
      </c>
      <c r="BF83" s="14">
        <f t="shared" si="91"/>
        <v>80.418235058027051</v>
      </c>
      <c r="BG83" s="22">
        <f t="shared" si="61"/>
        <v>739.9753593927303</v>
      </c>
      <c r="BH83" s="62">
        <f t="shared" si="62"/>
        <v>1033.3086927260636</v>
      </c>
      <c r="BI83" s="62">
        <f ca="1">AVERAGE(OFFSET($BH$3,0,0,'Données projet'!$E$11+1,1))-AVERAGE(OFFSET($H$3,0,0,'Données projet'!$E$11+1,1))</f>
        <v>514.4067622178809</v>
      </c>
      <c r="BJ83" s="62">
        <f t="shared" si="92"/>
        <v>322.81767004794284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214.65600000000001</v>
      </c>
      <c r="CA83" s="14">
        <f t="shared" si="93"/>
        <v>52.951736650296596</v>
      </c>
      <c r="CB83" s="22">
        <f t="shared" si="64"/>
        <v>466.08347466593324</v>
      </c>
      <c r="CC83" s="62">
        <f t="shared" si="65"/>
        <v>759.41680799926655</v>
      </c>
      <c r="CD83" s="62">
        <f ca="1">AVERAGE(OFFSET($CC$3,0,0,'Données projet'!$E$12+1,1))-AVERAGE(OFFSET($H$3,0,0,'Données projet'!$E$12+1,1))</f>
        <v>335.83558218229564</v>
      </c>
      <c r="CE83" s="62">
        <f t="shared" si="94"/>
        <v>217.08423061559648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2.4</v>
      </c>
      <c r="N84" s="14">
        <f>IF('Données projet'!$A$36&gt;35,N83+M84-V83,IF(A84&lt;'Données projet'!$A$36,$K$205^A84,IF(A84='Données projet'!$A$36,'Données projet'!$B$36,N83+M84-V83)))</f>
        <v>181.40000000000003</v>
      </c>
      <c r="O84" s="14">
        <f>N84*VLOOKUP('Données projet'!$B$9,Paramètres!$A$1:$I$89,3,0)*VLOOKUP('Données projet'!$B$9,Paramètres!$A$1:$I$89,5,0)</f>
        <v>189.59928000000005</v>
      </c>
      <c r="P84" s="14">
        <f t="shared" si="87"/>
        <v>47.451348465617379</v>
      </c>
      <c r="Q84" s="22">
        <f t="shared" si="54"/>
        <v>412.8631779109503</v>
      </c>
      <c r="R84" s="62">
        <f t="shared" si="55"/>
        <v>706.19651124428356</v>
      </c>
      <c r="S84" s="62">
        <f ca="1">AVERAGE(OFFSET($R$3,0,0,'Données projet'!$E$9+1,1))-AVERAGE(OFFSET($H$3,0,0,'Données projet'!$E$9+1,1))</f>
        <v>312.23578062502281</v>
      </c>
      <c r="T84" s="62">
        <f t="shared" si="88"/>
        <v>321.4462768705219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145.11743999999987</v>
      </c>
      <c r="AK84" s="14">
        <f t="shared" si="89"/>
        <v>37.466878406916138</v>
      </c>
      <c r="AL84" s="22">
        <f t="shared" si="58"/>
        <v>318.00102122537868</v>
      </c>
      <c r="AM84" s="62">
        <f t="shared" si="59"/>
        <v>611.33435455871199</v>
      </c>
      <c r="AN84" s="62">
        <f ca="1">AVERAGE(OFFSET($AM$3,0,0,'Données projet'!$E$10+1,1))-AVERAGE(OFFSET($H$3,0,0,'Données projet'!$E$10+1,1))</f>
        <v>251.98343244753835</v>
      </c>
      <c r="AO84" s="62">
        <f t="shared" si="90"/>
        <v>133.75228152098498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321.62832000000003</v>
      </c>
      <c r="BF84" s="14">
        <f t="shared" si="91"/>
        <v>75.692057158625346</v>
      </c>
      <c r="BG84" s="22">
        <f t="shared" si="61"/>
        <v>691.99965688460588</v>
      </c>
      <c r="BH84" s="62">
        <f t="shared" si="62"/>
        <v>985.33299021793914</v>
      </c>
      <c r="BI84" s="62">
        <f ca="1">AVERAGE(OFFSET($BH$3,0,0,'Données projet'!$E$11+1,1))-AVERAGE(OFFSET($H$3,0,0,'Données projet'!$E$11+1,1))</f>
        <v>514.4067622178809</v>
      </c>
      <c r="BJ84" s="62">
        <f t="shared" si="92"/>
        <v>322.81767004794284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200.43504000000001</v>
      </c>
      <c r="CA84" s="14">
        <f t="shared" si="93"/>
        <v>49.83976425608784</v>
      </c>
      <c r="CB84" s="22">
        <f t="shared" si="64"/>
        <v>435.89528407935296</v>
      </c>
      <c r="CC84" s="62">
        <f t="shared" si="65"/>
        <v>729.22861741268628</v>
      </c>
      <c r="CD84" s="62">
        <f ca="1">AVERAGE(OFFSET($CC$3,0,0,'Données projet'!$E$12+1,1))-AVERAGE(OFFSET($H$3,0,0,'Données projet'!$E$12+1,1))</f>
        <v>335.83558218229564</v>
      </c>
      <c r="CE84" s="62">
        <f t="shared" si="94"/>
        <v>217.08423061559648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2.4</v>
      </c>
      <c r="N85" s="14">
        <f>IF('Données projet'!$A$36&gt;35,N84+M85-V84,IF(A85&lt;'Données projet'!$A$36,$K$205^A85,IF(A85='Données projet'!$A$36,'Données projet'!$B$36,N84+M85-V84)))</f>
        <v>183.80000000000004</v>
      </c>
      <c r="O85" s="14">
        <f>N85*VLOOKUP('Données projet'!$B$9,Paramètres!$A$1:$I$89,3,0)*VLOOKUP('Données projet'!$B$9,Paramètres!$A$1:$I$89,5,0)</f>
        <v>192.10776000000004</v>
      </c>
      <c r="P85" s="14">
        <f t="shared" si="87"/>
        <v>48.005649029996228</v>
      </c>
      <c r="Q85" s="22">
        <f t="shared" si="54"/>
        <v>418.1975207272435</v>
      </c>
      <c r="R85" s="62">
        <f t="shared" si="55"/>
        <v>711.53085406057676</v>
      </c>
      <c r="S85" s="62">
        <f ca="1">AVERAGE(OFFSET($R$3,0,0,'Données projet'!$E$9+1,1))-AVERAGE(OFFSET($H$3,0,0,'Données projet'!$E$9+1,1))</f>
        <v>312.23578062502281</v>
      </c>
      <c r="T85" s="62">
        <f t="shared" si="88"/>
        <v>321.4462768705219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148.61807999999988</v>
      </c>
      <c r="AK85" s="14">
        <f t="shared" si="89"/>
        <v>38.264370375004127</v>
      </c>
      <c r="AL85" s="22">
        <f t="shared" si="58"/>
        <v>325.48693440313195</v>
      </c>
      <c r="AM85" s="62">
        <f t="shared" si="59"/>
        <v>618.82026773646521</v>
      </c>
      <c r="AN85" s="62">
        <f ca="1">AVERAGE(OFFSET($AM$3,0,0,'Données projet'!$E$10+1,1))-AVERAGE(OFFSET($H$3,0,0,'Données projet'!$E$10+1,1))</f>
        <v>251.98343244753835</v>
      </c>
      <c r="AO85" s="62">
        <f t="shared" si="90"/>
        <v>133.75228152098498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328.94784000000004</v>
      </c>
      <c r="BF85" s="14">
        <f t="shared" si="91"/>
        <v>77.212127032960666</v>
      </c>
      <c r="BG85" s="22">
        <f t="shared" si="61"/>
        <v>707.39527591573994</v>
      </c>
      <c r="BH85" s="62">
        <f t="shared" si="62"/>
        <v>1000.7286092490733</v>
      </c>
      <c r="BI85" s="62">
        <f ca="1">AVERAGE(OFFSET($BH$3,0,0,'Données projet'!$E$11+1,1))-AVERAGE(OFFSET($H$3,0,0,'Données projet'!$E$11+1,1))</f>
        <v>514.4067622178809</v>
      </c>
      <c r="BJ85" s="62">
        <f t="shared" si="92"/>
        <v>322.81767004794284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204.99648000000002</v>
      </c>
      <c r="CA85" s="14">
        <f t="shared" si="93"/>
        <v>50.840660876335356</v>
      </c>
      <c r="CB85" s="22">
        <f t="shared" si="64"/>
        <v>445.58302035961742</v>
      </c>
      <c r="CC85" s="62">
        <f t="shared" si="65"/>
        <v>738.91635369295068</v>
      </c>
      <c r="CD85" s="62">
        <f ca="1">AVERAGE(OFFSET($CC$3,0,0,'Données projet'!$E$12+1,1))-AVERAGE(OFFSET($H$3,0,0,'Données projet'!$E$12+1,1))</f>
        <v>335.83558218229564</v>
      </c>
      <c r="CE85" s="62">
        <f t="shared" si="94"/>
        <v>217.08423061559648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2.4</v>
      </c>
      <c r="N86" s="14">
        <f>IF('Données projet'!$A$36&gt;35,N85+M86-V85,IF(A86&lt;'Données projet'!$A$36,$K$205^A86,IF(A86='Données projet'!$A$36,'Données projet'!$B$36,N85+M86-V85)))</f>
        <v>186.20000000000005</v>
      </c>
      <c r="O86" s="14">
        <f>N86*VLOOKUP('Données projet'!$B$9,Paramètres!$A$1:$I$89,3,0)*VLOOKUP('Données projet'!$B$9,Paramètres!$A$1:$I$89,5,0)</f>
        <v>194.61624000000006</v>
      </c>
      <c r="P86" s="14">
        <f t="shared" si="87"/>
        <v>48.559107720402288</v>
      </c>
      <c r="Q86" s="22">
        <f t="shared" si="54"/>
        <v>423.53039727970076</v>
      </c>
      <c r="R86" s="62">
        <f t="shared" si="55"/>
        <v>716.86373061303402</v>
      </c>
      <c r="S86" s="62">
        <f ca="1">AVERAGE(OFFSET($R$3,0,0,'Données projet'!$E$9+1,1))-AVERAGE(OFFSET($H$3,0,0,'Données projet'!$E$9+1,1))</f>
        <v>312.23578062502281</v>
      </c>
      <c r="T86" s="62">
        <f t="shared" si="88"/>
        <v>321.4462768705219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152.11871999999988</v>
      </c>
      <c r="AK86" s="14">
        <f t="shared" si="89"/>
        <v>39.059678596099189</v>
      </c>
      <c r="AL86" s="22">
        <f t="shared" si="58"/>
        <v>332.96904422153915</v>
      </c>
      <c r="AM86" s="62">
        <f t="shared" si="59"/>
        <v>626.30237755487246</v>
      </c>
      <c r="AN86" s="62">
        <f ca="1">AVERAGE(OFFSET($AM$3,0,0,'Données projet'!$E$10+1,1))-AVERAGE(OFFSET($H$3,0,0,'Données projet'!$E$10+1,1))</f>
        <v>251.98343244753835</v>
      </c>
      <c r="AO86" s="62">
        <f t="shared" si="90"/>
        <v>133.75228152098498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336.26736000000005</v>
      </c>
      <c r="BF86" s="14">
        <f t="shared" si="91"/>
        <v>78.728264597957192</v>
      </c>
      <c r="BG86" s="22">
        <f t="shared" si="61"/>
        <v>722.78404617477554</v>
      </c>
      <c r="BH86" s="62">
        <f t="shared" si="62"/>
        <v>1016.1173795081088</v>
      </c>
      <c r="BI86" s="62">
        <f ca="1">AVERAGE(OFFSET($BH$3,0,0,'Données projet'!$E$11+1,1))-AVERAGE(OFFSET($H$3,0,0,'Données projet'!$E$11+1,1))</f>
        <v>514.4067622178809</v>
      </c>
      <c r="BJ86" s="62">
        <f t="shared" si="92"/>
        <v>322.81767004794284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209.55792000000005</v>
      </c>
      <c r="CA86" s="14">
        <f t="shared" si="93"/>
        <v>51.838968250395396</v>
      </c>
      <c r="CB86" s="22">
        <f t="shared" si="64"/>
        <v>455.26624703610543</v>
      </c>
      <c r="CC86" s="62">
        <f t="shared" si="65"/>
        <v>748.59958036943874</v>
      </c>
      <c r="CD86" s="62">
        <f ca="1">AVERAGE(OFFSET($CC$3,0,0,'Données projet'!$E$12+1,1))-AVERAGE(OFFSET($H$3,0,0,'Données projet'!$E$12+1,1))</f>
        <v>335.83558218229564</v>
      </c>
      <c r="CE86" s="62">
        <f t="shared" si="94"/>
        <v>217.08423061559648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2.4</v>
      </c>
      <c r="N87" s="14">
        <f>IF('Données projet'!$A$36&gt;35,N86+M87-V86,IF(A87&lt;'Données projet'!$A$36,$K$205^A87,IF(A87='Données projet'!$A$36,'Données projet'!$B$36,N86+M87-V86)))</f>
        <v>188.60000000000005</v>
      </c>
      <c r="O87" s="14">
        <f>N87*VLOOKUP('Données projet'!$B$9,Paramètres!$A$1:$I$89,3,0)*VLOOKUP('Données projet'!$B$9,Paramètres!$A$1:$I$89,5,0)</f>
        <v>197.12472000000005</v>
      </c>
      <c r="P87" s="14">
        <f t="shared" si="87"/>
        <v>49.111736642730975</v>
      </c>
      <c r="Q87" s="22">
        <f t="shared" si="54"/>
        <v>428.86182865275651</v>
      </c>
      <c r="R87" s="62">
        <f t="shared" si="55"/>
        <v>722.19516198608983</v>
      </c>
      <c r="S87" s="62">
        <f ca="1">AVERAGE(OFFSET($R$3,0,0,'Données projet'!$E$9+1,1))-AVERAGE(OFFSET($H$3,0,0,'Données projet'!$E$9+1,1))</f>
        <v>312.23578062502281</v>
      </c>
      <c r="T87" s="62">
        <f t="shared" si="88"/>
        <v>321.4462768705219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155.61935999999989</v>
      </c>
      <c r="AK87" s="14">
        <f t="shared" si="89"/>
        <v>39.852859108234355</v>
      </c>
      <c r="AL87" s="22">
        <f t="shared" si="58"/>
        <v>340.44744828017463</v>
      </c>
      <c r="AM87" s="62">
        <f t="shared" si="59"/>
        <v>633.780781613508</v>
      </c>
      <c r="AN87" s="62">
        <f ca="1">AVERAGE(OFFSET($AM$3,0,0,'Données projet'!$E$10+1,1))-AVERAGE(OFFSET($H$3,0,0,'Données projet'!$E$10+1,1))</f>
        <v>251.98343244753835</v>
      </c>
      <c r="AO87" s="62">
        <f t="shared" si="90"/>
        <v>133.75228152098498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343.58688000000006</v>
      </c>
      <c r="BF87" s="14">
        <f t="shared" si="91"/>
        <v>80.240565305520732</v>
      </c>
      <c r="BG87" s="22">
        <f t="shared" si="61"/>
        <v>738.1661339071153</v>
      </c>
      <c r="BH87" s="62">
        <f t="shared" si="62"/>
        <v>1031.4994672404487</v>
      </c>
      <c r="BI87" s="62">
        <f ca="1">AVERAGE(OFFSET($BH$3,0,0,'Données projet'!$E$11+1,1))-AVERAGE(OFFSET($H$3,0,0,'Données projet'!$E$11+1,1))</f>
        <v>514.4067622178809</v>
      </c>
      <c r="BJ87" s="62">
        <f t="shared" si="92"/>
        <v>322.81767004794284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214.11936000000006</v>
      </c>
      <c r="CA87" s="14">
        <f t="shared" si="93"/>
        <v>52.834749228990397</v>
      </c>
      <c r="CB87" s="22">
        <f t="shared" si="64"/>
        <v>464.94507357382503</v>
      </c>
      <c r="CC87" s="62">
        <f t="shared" si="65"/>
        <v>758.27840690715834</v>
      </c>
      <c r="CD87" s="62">
        <f ca="1">AVERAGE(OFFSET($CC$3,0,0,'Données projet'!$E$12+1,1))-AVERAGE(OFFSET($H$3,0,0,'Données projet'!$E$12+1,1))</f>
        <v>335.83558218229564</v>
      </c>
      <c r="CE87" s="62">
        <f t="shared" si="94"/>
        <v>217.08423061559648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191</v>
      </c>
      <c r="L88" s="13">
        <f>VLOOKUP(A88,'Données projet'!$A$35:$I$55,9,0)</f>
        <v>2.4</v>
      </c>
      <c r="M88" s="13">
        <f t="array" ref="M88">INDEX(L:L,MIN(IF(ISNUMBER(L88:L284),ROW(L88:L284),"")))</f>
        <v>2.4</v>
      </c>
      <c r="N88" s="14">
        <f>IF('Données projet'!$A$36&gt;35,N87+M88-V87,IF(A88&lt;'Données projet'!$A$36,$K$205^A88,IF(A88='Données projet'!$A$36,'Données projet'!$B$36,N87+M88-V87)))</f>
        <v>191.00000000000006</v>
      </c>
      <c r="O88" s="14">
        <f>N88*VLOOKUP('Données projet'!$B$9,Paramètres!$A$1:$I$89,3,0)*VLOOKUP('Données projet'!$B$9,Paramètres!$A$1:$I$89,5,0)</f>
        <v>199.63320000000007</v>
      </c>
      <c r="P88" s="14">
        <f t="shared" si="87"/>
        <v>49.663547577057898</v>
      </c>
      <c r="Q88" s="22">
        <f t="shared" si="54"/>
        <v>434.19183536337596</v>
      </c>
      <c r="R88" s="62">
        <f t="shared" si="55"/>
        <v>727.52516869670922</v>
      </c>
      <c r="S88" s="62">
        <f ca="1">AVERAGE(OFFSET($R$3,0,0,'Données projet'!$E$9+1,1))-AVERAGE(OFFSET($H$3,0,0,'Données projet'!$E$9+1,1))</f>
        <v>312.23578062502281</v>
      </c>
      <c r="T88" s="62">
        <f t="shared" si="88"/>
        <v>321.4462768705219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159.11999999999989</v>
      </c>
      <c r="AK88" s="14">
        <f t="shared" si="89"/>
        <v>40.643965284387662</v>
      </c>
      <c r="AL88" s="22">
        <f t="shared" si="58"/>
        <v>347.92223953697498</v>
      </c>
      <c r="AM88" s="62">
        <f t="shared" si="59"/>
        <v>641.25557287030824</v>
      </c>
      <c r="AN88" s="62">
        <f ca="1">AVERAGE(OFFSET($AM$3,0,0,'Données projet'!$E$10+1,1))-AVERAGE(OFFSET($H$3,0,0,'Données projet'!$E$10+1,1))</f>
        <v>251.98343244753835</v>
      </c>
      <c r="AO88" s="62">
        <f t="shared" si="90"/>
        <v>133.75228152098498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350.90640000000008</v>
      </c>
      <c r="BF88" s="14">
        <f t="shared" si="91"/>
        <v>81.749120308346747</v>
      </c>
      <c r="BG88" s="22">
        <f t="shared" si="61"/>
        <v>753.54169787037063</v>
      </c>
      <c r="BH88" s="62">
        <f t="shared" si="62"/>
        <v>1046.8750312037039</v>
      </c>
      <c r="BI88" s="62">
        <f ca="1">AVERAGE(OFFSET($BH$3,0,0,'Données projet'!$E$11+1,1))-AVERAGE(OFFSET($H$3,0,0,'Données projet'!$E$11+1,1))</f>
        <v>514.4067622178809</v>
      </c>
      <c r="BJ88" s="62">
        <f t="shared" si="92"/>
        <v>322.81767004794284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218.68080000000006</v>
      </c>
      <c r="CA88" s="14">
        <f t="shared" si="93"/>
        <v>53.828063832009121</v>
      </c>
      <c r="CB88" s="22">
        <f t="shared" si="64"/>
        <v>474.61960450741594</v>
      </c>
      <c r="CC88" s="62">
        <f t="shared" si="65"/>
        <v>767.9529378407492</v>
      </c>
      <c r="CD88" s="62">
        <f ca="1">AVERAGE(OFFSET($CC$3,0,0,'Données projet'!$E$12+1,1))-AVERAGE(OFFSET($H$3,0,0,'Données projet'!$E$12+1,1))</f>
        <v>335.83558218229564</v>
      </c>
      <c r="CE88" s="62">
        <f t="shared" si="94"/>
        <v>217.08423061559648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</v>
      </c>
      <c r="N89" s="14">
        <f>IF('Données projet'!$A$36&gt;35,N88+M89-V88,IF(A89&lt;'Données projet'!$A$36,$K$205^A89,IF(A89='Données projet'!$A$36,'Données projet'!$B$36,N88+M89-V88)))</f>
        <v>185.00000000000006</v>
      </c>
      <c r="O89" s="14">
        <f>N89*VLOOKUP('Données projet'!$B$9,Paramètres!$A$1:$I$89,3,0)*VLOOKUP('Données projet'!$B$9,Paramètres!$A$1:$I$89,5,0)</f>
        <v>193.36200000000008</v>
      </c>
      <c r="P89" s="14">
        <f t="shared" si="87"/>
        <v>48.282482845036888</v>
      </c>
      <c r="Q89" s="22">
        <f t="shared" si="54"/>
        <v>420.86414095510605</v>
      </c>
      <c r="R89" s="62">
        <f t="shared" si="55"/>
        <v>714.19747428843937</v>
      </c>
      <c r="S89" s="62">
        <f ca="1">AVERAGE(OFFSET($R$3,0,0,'Données projet'!$E$9+1,1))-AVERAGE(OFFSET($H$3,0,0,'Données projet'!$E$9+1,1))</f>
        <v>312.23578062502281</v>
      </c>
      <c r="T89" s="62">
        <f t="shared" si="88"/>
        <v>321.4462768705219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151.32311999999988</v>
      </c>
      <c r="AK89" s="14">
        <f t="shared" si="89"/>
        <v>38.879115530839606</v>
      </c>
      <c r="AL89" s="22">
        <f t="shared" si="58"/>
        <v>331.26889354954545</v>
      </c>
      <c r="AM89" s="62">
        <f t="shared" si="59"/>
        <v>624.60222688287877</v>
      </c>
      <c r="AN89" s="62">
        <f ca="1">AVERAGE(OFFSET($AM$3,0,0,'Données projet'!$E$10+1,1))-AVERAGE(OFFSET($H$3,0,0,'Données projet'!$E$10+1,1))</f>
        <v>251.98343244753835</v>
      </c>
      <c r="AO89" s="62">
        <f t="shared" si="90"/>
        <v>133.75228152098498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327.65616</v>
      </c>
      <c r="BF89" s="14">
        <f t="shared" si="91"/>
        <v>76.94416793638409</v>
      </c>
      <c r="BG89" s="22">
        <f t="shared" si="61"/>
        <v>704.67890448920218</v>
      </c>
      <c r="BH89" s="62">
        <f t="shared" si="62"/>
        <v>998.01223782253555</v>
      </c>
      <c r="BI89" s="62">
        <f ca="1">AVERAGE(OFFSET($BH$3,0,0,'Données projet'!$E$11+1,1))-AVERAGE(OFFSET($H$3,0,0,'Données projet'!$E$11+1,1))</f>
        <v>514.4067622178809</v>
      </c>
      <c r="BJ89" s="62">
        <f t="shared" si="92"/>
        <v>322.81767004794284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204.19152000000005</v>
      </c>
      <c r="CA89" s="14">
        <f t="shared" si="93"/>
        <v>50.66422204371576</v>
      </c>
      <c r="CB89" s="22">
        <f t="shared" si="64"/>
        <v>443.87375072613833</v>
      </c>
      <c r="CC89" s="62">
        <f t="shared" si="65"/>
        <v>737.20708405947164</v>
      </c>
      <c r="CD89" s="62">
        <f ca="1">AVERAGE(OFFSET($CC$3,0,0,'Données projet'!$E$12+1,1))-AVERAGE(OFFSET($H$3,0,0,'Données projet'!$E$12+1,1))</f>
        <v>335.83558218229564</v>
      </c>
      <c r="CE89" s="62">
        <f t="shared" si="94"/>
        <v>217.08423061559648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</v>
      </c>
      <c r="N90" s="14">
        <f>IF('Données projet'!$A$36&gt;35,N89+M90-V89,IF(A90&lt;'Données projet'!$A$36,$K$205^A90,IF(A90='Données projet'!$A$36,'Données projet'!$B$36,N89+M90-V89)))</f>
        <v>187.00000000000006</v>
      </c>
      <c r="O90" s="14">
        <f>N90*VLOOKUP('Données projet'!$B$9,Paramètres!$A$1:$I$89,3,0)*VLOOKUP('Données projet'!$B$9,Paramètres!$A$1:$I$89,5,0)</f>
        <v>195.4524000000001</v>
      </c>
      <c r="P90" s="14">
        <f t="shared" si="87"/>
        <v>48.743408969320619</v>
      </c>
      <c r="Q90" s="22">
        <f t="shared" si="54"/>
        <v>425.30770062156694</v>
      </c>
      <c r="R90" s="62">
        <f t="shared" si="55"/>
        <v>718.64103395490019</v>
      </c>
      <c r="S90" s="62">
        <f ca="1">AVERAGE(OFFSET($R$3,0,0,'Données projet'!$E$9+1,1))-AVERAGE(OFFSET($H$3,0,0,'Données projet'!$E$9+1,1))</f>
        <v>312.23578062502281</v>
      </c>
      <c r="T90" s="62">
        <f t="shared" si="88"/>
        <v>321.4462768705219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154.66463999999988</v>
      </c>
      <c r="AK90" s="14">
        <f t="shared" si="89"/>
        <v>39.6367450686989</v>
      </c>
      <c r="AL90" s="22">
        <f t="shared" si="58"/>
        <v>338.40824566131698</v>
      </c>
      <c r="AM90" s="62">
        <f t="shared" si="59"/>
        <v>631.74157899465035</v>
      </c>
      <c r="AN90" s="62">
        <f ca="1">AVERAGE(OFFSET($AM$3,0,0,'Données projet'!$E$10+1,1))-AVERAGE(OFFSET($H$3,0,0,'Données projet'!$E$10+1,1))</f>
        <v>251.98343244753835</v>
      </c>
      <c r="AO90" s="62">
        <f t="shared" si="90"/>
        <v>133.75228152098498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334.54512</v>
      </c>
      <c r="BF90" s="14">
        <f t="shared" si="91"/>
        <v>78.37187499534933</v>
      </c>
      <c r="BG90" s="22">
        <f t="shared" si="61"/>
        <v>719.16376628356682</v>
      </c>
      <c r="BH90" s="62">
        <f t="shared" si="62"/>
        <v>1012.4970996169002</v>
      </c>
      <c r="BI90" s="62">
        <f ca="1">AVERAGE(OFFSET($BH$3,0,0,'Données projet'!$E$11+1,1))-AVERAGE(OFFSET($H$3,0,0,'Données projet'!$E$11+1,1))</f>
        <v>514.4067622178809</v>
      </c>
      <c r="BJ90" s="62">
        <f t="shared" si="92"/>
        <v>322.81767004794284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208.48464000000001</v>
      </c>
      <c r="CA90" s="14">
        <f t="shared" si="93"/>
        <v>51.60430196645396</v>
      </c>
      <c r="CB90" s="22">
        <f t="shared" si="64"/>
        <v>452.98824059157391</v>
      </c>
      <c r="CC90" s="62">
        <f t="shared" si="65"/>
        <v>746.32157392490717</v>
      </c>
      <c r="CD90" s="62">
        <f ca="1">AVERAGE(OFFSET($CC$3,0,0,'Données projet'!$E$12+1,1))-AVERAGE(OFFSET($H$3,0,0,'Données projet'!$E$12+1,1))</f>
        <v>335.83558218229564</v>
      </c>
      <c r="CE90" s="62">
        <f t="shared" si="94"/>
        <v>217.08423061559648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</v>
      </c>
      <c r="N91" s="14">
        <f>IF('Données projet'!$A$36&gt;35,N90+M91-V90,IF(A91&lt;'Données projet'!$A$36,$K$205^A91,IF(A91='Données projet'!$A$36,'Données projet'!$B$36,N90+M91-V90)))</f>
        <v>189.00000000000006</v>
      </c>
      <c r="O91" s="14">
        <f>N91*VLOOKUP('Données projet'!$B$9,Paramètres!$A$1:$I$89,3,0)*VLOOKUP('Données projet'!$B$9,Paramètres!$A$1:$I$89,5,0)</f>
        <v>197.54280000000008</v>
      </c>
      <c r="P91" s="14">
        <f t="shared" si="87"/>
        <v>49.203761623019254</v>
      </c>
      <c r="Q91" s="22">
        <f t="shared" si="54"/>
        <v>429.75026149342534</v>
      </c>
      <c r="R91" s="62">
        <f t="shared" si="55"/>
        <v>723.0835948267586</v>
      </c>
      <c r="S91" s="62">
        <f ca="1">AVERAGE(OFFSET($R$3,0,0,'Données projet'!$E$9+1,1))-AVERAGE(OFFSET($H$3,0,0,'Données projet'!$E$9+1,1))</f>
        <v>312.23578062502281</v>
      </c>
      <c r="T91" s="62">
        <f t="shared" si="88"/>
        <v>321.4462768705219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158.00615999999988</v>
      </c>
      <c r="AK91" s="14">
        <f t="shared" si="89"/>
        <v>40.392471545814082</v>
      </c>
      <c r="AL91" s="22">
        <f t="shared" si="58"/>
        <v>345.54428327562601</v>
      </c>
      <c r="AM91" s="62">
        <f t="shared" si="59"/>
        <v>638.87761660895933</v>
      </c>
      <c r="AN91" s="62">
        <f ca="1">AVERAGE(OFFSET($AM$3,0,0,'Données projet'!$E$10+1,1))-AVERAGE(OFFSET($H$3,0,0,'Données projet'!$E$10+1,1))</f>
        <v>251.98343244753835</v>
      </c>
      <c r="AO91" s="62">
        <f t="shared" si="90"/>
        <v>133.75228152098498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341.43407999999994</v>
      </c>
      <c r="BF91" s="14">
        <f t="shared" si="91"/>
        <v>79.796163809870151</v>
      </c>
      <c r="BG91" s="22">
        <f t="shared" si="61"/>
        <v>733.64267463552369</v>
      </c>
      <c r="BH91" s="62">
        <f t="shared" si="62"/>
        <v>1026.9760079688569</v>
      </c>
      <c r="BI91" s="62">
        <f ca="1">AVERAGE(OFFSET($BH$3,0,0,'Données projet'!$E$11+1,1))-AVERAGE(OFFSET($H$3,0,0,'Données projet'!$E$11+1,1))</f>
        <v>514.4067622178809</v>
      </c>
      <c r="BJ91" s="62">
        <f t="shared" si="92"/>
        <v>322.81767004794284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212.77775999999997</v>
      </c>
      <c r="CA91" s="14">
        <f t="shared" si="93"/>
        <v>52.542131131270303</v>
      </c>
      <c r="CB91" s="22">
        <f t="shared" si="64"/>
        <v>462.09881038696238</v>
      </c>
      <c r="CC91" s="62">
        <f t="shared" si="65"/>
        <v>755.4321437202957</v>
      </c>
      <c r="CD91" s="62">
        <f ca="1">AVERAGE(OFFSET($CC$3,0,0,'Données projet'!$E$12+1,1))-AVERAGE(OFFSET($H$3,0,0,'Données projet'!$E$12+1,1))</f>
        <v>335.83558218229564</v>
      </c>
      <c r="CE91" s="62">
        <f t="shared" si="94"/>
        <v>217.08423061559648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</v>
      </c>
      <c r="N92" s="14">
        <f>IF('Données projet'!$A$36&gt;35,N91+M92-V91,IF(A92&lt;'Données projet'!$A$36,$K$205^A92,IF(A92='Données projet'!$A$36,'Données projet'!$B$36,N91+M92-V91)))</f>
        <v>191.00000000000006</v>
      </c>
      <c r="O92" s="14">
        <f>N92*VLOOKUP('Données projet'!$B$9,Paramètres!$A$1:$I$89,3,0)*VLOOKUP('Données projet'!$B$9,Paramètres!$A$1:$I$89,5,0)</f>
        <v>199.63320000000007</v>
      </c>
      <c r="P92" s="14">
        <f t="shared" si="87"/>
        <v>49.663547577057898</v>
      </c>
      <c r="Q92" s="22">
        <f t="shared" si="54"/>
        <v>434.19183536337596</v>
      </c>
      <c r="R92" s="62">
        <f t="shared" si="55"/>
        <v>727.52516869670922</v>
      </c>
      <c r="S92" s="62">
        <f ca="1">AVERAGE(OFFSET($R$3,0,0,'Données projet'!$E$9+1,1))-AVERAGE(OFFSET($H$3,0,0,'Données projet'!$E$9+1,1))</f>
        <v>312.23578062502281</v>
      </c>
      <c r="T92" s="62">
        <f t="shared" si="88"/>
        <v>321.4462768705219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161.34767999999985</v>
      </c>
      <c r="AK92" s="14">
        <f t="shared" si="89"/>
        <v>41.146339844316621</v>
      </c>
      <c r="AL92" s="22">
        <f t="shared" si="58"/>
        <v>352.67708456218452</v>
      </c>
      <c r="AM92" s="62">
        <f t="shared" si="59"/>
        <v>646.01041789551778</v>
      </c>
      <c r="AN92" s="62">
        <f ca="1">AVERAGE(OFFSET($AM$3,0,0,'Données projet'!$E$10+1,1))-AVERAGE(OFFSET($H$3,0,0,'Données projet'!$E$10+1,1))</f>
        <v>251.98343244753835</v>
      </c>
      <c r="AO92" s="62">
        <f t="shared" si="90"/>
        <v>133.75228152098498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348.32303999999993</v>
      </c>
      <c r="BF92" s="14">
        <f t="shared" si="91"/>
        <v>81.217111296415496</v>
      </c>
      <c r="BG92" s="22">
        <f t="shared" si="61"/>
        <v>748.11576350792348</v>
      </c>
      <c r="BH92" s="62">
        <f t="shared" si="62"/>
        <v>1041.4490968412567</v>
      </c>
      <c r="BI92" s="62">
        <f ca="1">AVERAGE(OFFSET($BH$3,0,0,'Données projet'!$E$11+1,1))-AVERAGE(OFFSET($H$3,0,0,'Données projet'!$E$11+1,1))</f>
        <v>514.4067622178809</v>
      </c>
      <c r="BJ92" s="62">
        <f t="shared" si="92"/>
        <v>322.81767004794284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217.07087999999999</v>
      </c>
      <c r="CA92" s="14">
        <f t="shared" si="93"/>
        <v>53.477760184148146</v>
      </c>
      <c r="CB92" s="22">
        <f t="shared" si="64"/>
        <v>471.20554832072474</v>
      </c>
      <c r="CC92" s="62">
        <f t="shared" si="65"/>
        <v>764.53888165405806</v>
      </c>
      <c r="CD92" s="62">
        <f ca="1">AVERAGE(OFFSET($CC$3,0,0,'Données projet'!$E$12+1,1))-AVERAGE(OFFSET($H$3,0,0,'Données projet'!$E$12+1,1))</f>
        <v>335.83558218229564</v>
      </c>
      <c r="CE92" s="62">
        <f t="shared" si="94"/>
        <v>217.08423061559648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193</v>
      </c>
      <c r="L93" s="13">
        <f>VLOOKUP(A93,'Données projet'!$A$35:$I$55,9,0)</f>
        <v>2</v>
      </c>
      <c r="M93" s="13">
        <f t="array" ref="M93">INDEX(L:L,MIN(IF(ISNUMBER(L93:L289),ROW(L93:L289),"")))</f>
        <v>2</v>
      </c>
      <c r="N93" s="14">
        <f>IF('Données projet'!$A$36&gt;35,N92+M93-V92,IF(A93&lt;'Données projet'!$A$36,$K$205^A93,IF(A93='Données projet'!$A$36,'Données projet'!$B$36,N92+M93-V92)))</f>
        <v>193.00000000000006</v>
      </c>
      <c r="O93" s="14">
        <f>N93*VLOOKUP('Données projet'!$B$9,Paramètres!$A$1:$I$89,3,0)*VLOOKUP('Données projet'!$B$9,Paramètres!$A$1:$I$89,5,0)</f>
        <v>201.72360000000009</v>
      </c>
      <c r="P93" s="14">
        <f t="shared" si="87"/>
        <v>50.122773452392735</v>
      </c>
      <c r="Q93" s="22">
        <f t="shared" si="54"/>
        <v>438.6324337629174</v>
      </c>
      <c r="R93" s="62">
        <f t="shared" si="55"/>
        <v>731.96576709625072</v>
      </c>
      <c r="S93" s="62">
        <f ca="1">AVERAGE(OFFSET($R$3,0,0,'Données projet'!$E$9+1,1))-AVERAGE(OFFSET($H$3,0,0,'Données projet'!$E$9+1,1))</f>
        <v>312.23578062502281</v>
      </c>
      <c r="T93" s="62">
        <f t="shared" si="88"/>
        <v>321.4462768705219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193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164.68919999999983</v>
      </c>
      <c r="AK93" s="14">
        <f t="shared" si="89"/>
        <v>41.898392881067146</v>
      </c>
      <c r="AL93" s="22">
        <f t="shared" si="58"/>
        <v>359.80672426785827</v>
      </c>
      <c r="AM93" s="62">
        <f t="shared" si="59"/>
        <v>653.14005760119153</v>
      </c>
      <c r="AN93" s="62">
        <f ca="1">AVERAGE(OFFSET($AM$3,0,0,'Données projet'!$E$10+1,1))-AVERAGE(OFFSET($H$3,0,0,'Données projet'!$E$10+1,1))</f>
        <v>251.98343244753835</v>
      </c>
      <c r="AO93" s="62">
        <f t="shared" si="90"/>
        <v>133.75228152098498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355.21199999999993</v>
      </c>
      <c r="BF93" s="14">
        <f t="shared" si="91"/>
        <v>82.634791155027401</v>
      </c>
      <c r="BG93" s="22">
        <f t="shared" si="61"/>
        <v>762.58316126167256</v>
      </c>
      <c r="BH93" s="62">
        <f t="shared" si="62"/>
        <v>1055.9164945950058</v>
      </c>
      <c r="BI93" s="62">
        <f ca="1">AVERAGE(OFFSET($BH$3,0,0,'Données projet'!$E$11+1,1))-AVERAGE(OFFSET($H$3,0,0,'Données projet'!$E$11+1,1))</f>
        <v>514.4067622178809</v>
      </c>
      <c r="BJ93" s="62">
        <f t="shared" si="92"/>
        <v>322.81767004794284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221.36399999999998</v>
      </c>
      <c r="CA93" s="14">
        <f t="shared" si="93"/>
        <v>54.411237653200793</v>
      </c>
      <c r="CB93" s="22">
        <f t="shared" si="64"/>
        <v>480.30853891265798</v>
      </c>
      <c r="CC93" s="62">
        <f t="shared" si="65"/>
        <v>773.64187224599129</v>
      </c>
      <c r="CD93" s="62">
        <f ca="1">AVERAGE(OFFSET($CC$3,0,0,'Données projet'!$E$12+1,1))-AVERAGE(OFFSET($H$3,0,0,'Données projet'!$E$12+1,1))</f>
        <v>335.83558218229564</v>
      </c>
      <c r="CE93" s="62">
        <f t="shared" si="94"/>
        <v>217.08423061559648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5.9412741393316544E-14</v>
      </c>
      <c r="P94" s="14">
        <f t="shared" si="87"/>
        <v>9.483138037075782E-13</v>
      </c>
      <c r="Q94" s="22">
        <f t="shared" si="54"/>
        <v>1.7551237327173916E-12</v>
      </c>
      <c r="R94" s="62">
        <f t="shared" si="55"/>
        <v>293.33333333333508</v>
      </c>
      <c r="S94" s="62">
        <f ca="1">AVERAGE(OFFSET($R$3,0,0,'Données projet'!$E$9+1,1))-AVERAGE(OFFSET($H$3,0,0,'Données projet'!$E$9+1,1))</f>
        <v>312.23578062502281</v>
      </c>
      <c r="T94" s="62">
        <f t="shared" si="88"/>
        <v>321.4462768705219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156.57407999999987</v>
      </c>
      <c r="AK94" s="14">
        <f t="shared" si="89"/>
        <v>40.068818872547432</v>
      </c>
      <c r="AL94" s="22">
        <f t="shared" si="58"/>
        <v>342.4863822030199</v>
      </c>
      <c r="AM94" s="62">
        <f t="shared" si="59"/>
        <v>635.81971553635321</v>
      </c>
      <c r="AN94" s="62">
        <f ca="1">AVERAGE(OFFSET($AM$3,0,0,'Données projet'!$E$10+1,1))-AVERAGE(OFFSET($H$3,0,0,'Données projet'!$E$10+1,1))</f>
        <v>251.98343244753835</v>
      </c>
      <c r="AO94" s="62">
        <f t="shared" si="90"/>
        <v>133.75228152098498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331.53119999999996</v>
      </c>
      <c r="BF94" s="14">
        <f t="shared" si="91"/>
        <v>77.747678417000927</v>
      </c>
      <c r="BG94" s="22">
        <f t="shared" si="61"/>
        <v>712.82737990960993</v>
      </c>
      <c r="BH94" s="62">
        <f t="shared" si="62"/>
        <v>1006.1607132429433</v>
      </c>
      <c r="BI94" s="62">
        <f ca="1">AVERAGE(OFFSET($BH$3,0,0,'Données projet'!$E$11+1,1))-AVERAGE(OFFSET($H$3,0,0,'Données projet'!$E$11+1,1))</f>
        <v>514.4067622178809</v>
      </c>
      <c r="BJ94" s="62">
        <f t="shared" si="92"/>
        <v>322.81767004794284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206.60639999999995</v>
      </c>
      <c r="CA94" s="14">
        <f t="shared" si="93"/>
        <v>51.193297014519018</v>
      </c>
      <c r="CB94" s="22">
        <f t="shared" si="64"/>
        <v>449.00113896695387</v>
      </c>
      <c r="CC94" s="62">
        <f t="shared" si="65"/>
        <v>742.33447230028719</v>
      </c>
      <c r="CD94" s="62">
        <f ca="1">AVERAGE(OFFSET($CC$3,0,0,'Données projet'!$E$12+1,1))-AVERAGE(OFFSET($H$3,0,0,'Données projet'!$E$12+1,1))</f>
        <v>335.83558218229564</v>
      </c>
      <c r="CE94" s="62">
        <f t="shared" si="94"/>
        <v>217.08423061559648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5.9412741393316544E-14</v>
      </c>
      <c r="P95" s="14">
        <f t="shared" si="87"/>
        <v>9.483138037075782E-13</v>
      </c>
      <c r="Q95" s="22">
        <f t="shared" si="54"/>
        <v>1.7551237327173916E-12</v>
      </c>
      <c r="R95" s="62">
        <f t="shared" si="55"/>
        <v>293.33333333333508</v>
      </c>
      <c r="S95" s="62">
        <f ca="1">AVERAGE(OFFSET($R$3,0,0,'Données projet'!$E$9+1,1))-AVERAGE(OFFSET($H$3,0,0,'Données projet'!$E$9+1,1))</f>
        <v>312.23578062502281</v>
      </c>
      <c r="T95" s="62">
        <f t="shared" si="88"/>
        <v>321.4462768705219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159.59735999999987</v>
      </c>
      <c r="AK95" s="14">
        <f t="shared" si="89"/>
        <v>40.751685517297666</v>
      </c>
      <c r="AL95" s="22">
        <f t="shared" si="58"/>
        <v>348.94125427595986</v>
      </c>
      <c r="AM95" s="62">
        <f t="shared" si="59"/>
        <v>642.27458760929312</v>
      </c>
      <c r="AN95" s="62">
        <f ca="1">AVERAGE(OFFSET($AM$3,0,0,'Données projet'!$E$10+1,1))-AVERAGE(OFFSET($H$3,0,0,'Données projet'!$E$10+1,1))</f>
        <v>251.98343244753835</v>
      </c>
      <c r="AO95" s="62">
        <f t="shared" si="90"/>
        <v>133.75228152098498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337.98959999999994</v>
      </c>
      <c r="BF95" s="14">
        <f t="shared" si="91"/>
        <v>79.084441798114071</v>
      </c>
      <c r="BG95" s="22">
        <f t="shared" si="61"/>
        <v>726.40395613171529</v>
      </c>
      <c r="BH95" s="62">
        <f t="shared" si="62"/>
        <v>1019.7372894650487</v>
      </c>
      <c r="BI95" s="62">
        <f ca="1">AVERAGE(OFFSET($BH$3,0,0,'Données projet'!$E$11+1,1))-AVERAGE(OFFSET($H$3,0,0,'Données projet'!$E$11+1,1))</f>
        <v>514.4067622178809</v>
      </c>
      <c r="BJ95" s="62">
        <f t="shared" si="92"/>
        <v>322.81767004794284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210.63119999999998</v>
      </c>
      <c r="CA95" s="14">
        <f t="shared" si="93"/>
        <v>52.073494677019134</v>
      </c>
      <c r="CB95" s="22">
        <f t="shared" si="64"/>
        <v>457.5440098958083</v>
      </c>
      <c r="CC95" s="62">
        <f t="shared" si="65"/>
        <v>750.87734322914162</v>
      </c>
      <c r="CD95" s="62">
        <f ca="1">AVERAGE(OFFSET($CC$3,0,0,'Données projet'!$E$12+1,1))-AVERAGE(OFFSET($H$3,0,0,'Données projet'!$E$12+1,1))</f>
        <v>335.83558218229564</v>
      </c>
      <c r="CE95" s="62">
        <f t="shared" si="94"/>
        <v>217.08423061559648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5.9412741393316544E-14</v>
      </c>
      <c r="P96" s="14">
        <f t="shared" si="87"/>
        <v>9.483138037075782E-13</v>
      </c>
      <c r="Q96" s="22">
        <f t="shared" si="54"/>
        <v>1.7551237327173916E-12</v>
      </c>
      <c r="R96" s="62">
        <f t="shared" si="55"/>
        <v>293.33333333333508</v>
      </c>
      <c r="S96" s="62">
        <f ca="1">AVERAGE(OFFSET($R$3,0,0,'Données projet'!$E$9+1,1))-AVERAGE(OFFSET($H$3,0,0,'Données projet'!$E$9+1,1))</f>
        <v>312.23578062502281</v>
      </c>
      <c r="T96" s="62">
        <f t="shared" si="88"/>
        <v>321.4462768705219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162.62063999999987</v>
      </c>
      <c r="AK96" s="14">
        <f t="shared" si="89"/>
        <v>41.43304801502606</v>
      </c>
      <c r="AL96" s="22">
        <f t="shared" si="58"/>
        <v>355.39350662617016</v>
      </c>
      <c r="AM96" s="62">
        <f t="shared" si="59"/>
        <v>648.72683995950342</v>
      </c>
      <c r="AN96" s="62">
        <f ca="1">AVERAGE(OFFSET($AM$3,0,0,'Données projet'!$E$10+1,1))-AVERAGE(OFFSET($H$3,0,0,'Données projet'!$E$10+1,1))</f>
        <v>251.98343244753835</v>
      </c>
      <c r="AO96" s="62">
        <f t="shared" si="90"/>
        <v>133.75228152098498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344.44799999999992</v>
      </c>
      <c r="BF96" s="14">
        <f t="shared" si="91"/>
        <v>80.418235058027051</v>
      </c>
      <c r="BG96" s="22">
        <f t="shared" si="61"/>
        <v>739.9753593927303</v>
      </c>
      <c r="BH96" s="62">
        <f t="shared" si="62"/>
        <v>1033.3086927260636</v>
      </c>
      <c r="BI96" s="62">
        <f ca="1">AVERAGE(OFFSET($BH$3,0,0,'Données projet'!$E$11+1,1))-AVERAGE(OFFSET($H$3,0,0,'Données projet'!$E$11+1,1))</f>
        <v>514.4067622178809</v>
      </c>
      <c r="BJ96" s="62">
        <f t="shared" si="92"/>
        <v>322.81767004794284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214.65599999999995</v>
      </c>
      <c r="CA96" s="14">
        <f t="shared" si="93"/>
        <v>52.951736650296546</v>
      </c>
      <c r="CB96" s="22">
        <f t="shared" si="64"/>
        <v>466.08347466593301</v>
      </c>
      <c r="CC96" s="62">
        <f t="shared" si="65"/>
        <v>759.41680799926633</v>
      </c>
      <c r="CD96" s="62">
        <f ca="1">AVERAGE(OFFSET($CC$3,0,0,'Données projet'!$E$12+1,1))-AVERAGE(OFFSET($H$3,0,0,'Données projet'!$E$12+1,1))</f>
        <v>335.83558218229564</v>
      </c>
      <c r="CE96" s="62">
        <f t="shared" si="94"/>
        <v>217.08423061559648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5.9412741393316544E-14</v>
      </c>
      <c r="P97" s="14">
        <f t="shared" si="87"/>
        <v>9.483138037075782E-13</v>
      </c>
      <c r="Q97" s="22">
        <f t="shared" si="54"/>
        <v>1.7551237327173916E-12</v>
      </c>
      <c r="R97" s="62">
        <f t="shared" si="55"/>
        <v>293.33333333333508</v>
      </c>
      <c r="S97" s="62">
        <f ca="1">AVERAGE(OFFSET($R$3,0,0,'Données projet'!$E$9+1,1))-AVERAGE(OFFSET($H$3,0,0,'Données projet'!$E$9+1,1))</f>
        <v>312.23578062502281</v>
      </c>
      <c r="T97" s="62">
        <f t="shared" si="88"/>
        <v>321.4462768705219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165.64391999999987</v>
      </c>
      <c r="AK97" s="14">
        <f t="shared" si="89"/>
        <v>42.112937554158869</v>
      </c>
      <c r="AL97" s="22">
        <f t="shared" si="58"/>
        <v>361.84319357349312</v>
      </c>
      <c r="AM97" s="62">
        <f t="shared" si="59"/>
        <v>655.17652690682644</v>
      </c>
      <c r="AN97" s="62">
        <f ca="1">AVERAGE(OFFSET($AM$3,0,0,'Données projet'!$E$10+1,1))-AVERAGE(OFFSET($H$3,0,0,'Données projet'!$E$10+1,1))</f>
        <v>251.98343244753835</v>
      </c>
      <c r="AO97" s="62">
        <f t="shared" si="90"/>
        <v>133.75228152098498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350.90639999999991</v>
      </c>
      <c r="BF97" s="14">
        <f t="shared" si="91"/>
        <v>81.749120308346747</v>
      </c>
      <c r="BG97" s="22">
        <f t="shared" si="61"/>
        <v>753.54169787037029</v>
      </c>
      <c r="BH97" s="62">
        <f t="shared" si="62"/>
        <v>1046.8750312037037</v>
      </c>
      <c r="BI97" s="62">
        <f ca="1">AVERAGE(OFFSET($BH$3,0,0,'Données projet'!$E$11+1,1))-AVERAGE(OFFSET($H$3,0,0,'Données projet'!$E$11+1,1))</f>
        <v>514.4067622178809</v>
      </c>
      <c r="BJ97" s="62">
        <f t="shared" si="92"/>
        <v>322.81767004794284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218.68079999999998</v>
      </c>
      <c r="CA97" s="14">
        <f t="shared" si="93"/>
        <v>53.828063832009079</v>
      </c>
      <c r="CB97" s="22">
        <f t="shared" si="64"/>
        <v>474.61960450741572</v>
      </c>
      <c r="CC97" s="62">
        <f t="shared" si="65"/>
        <v>767.95293784074897</v>
      </c>
      <c r="CD97" s="62">
        <f ca="1">AVERAGE(OFFSET($CC$3,0,0,'Données projet'!$E$12+1,1))-AVERAGE(OFFSET($H$3,0,0,'Données projet'!$E$12+1,1))</f>
        <v>335.83558218229564</v>
      </c>
      <c r="CE97" s="62">
        <f t="shared" si="94"/>
        <v>217.08423061559648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5.9412741393316544E-14</v>
      </c>
      <c r="P98" s="14">
        <f t="shared" si="87"/>
        <v>9.483138037075782E-13</v>
      </c>
      <c r="Q98" s="22">
        <f t="shared" si="54"/>
        <v>1.7551237327173916E-12</v>
      </c>
      <c r="R98" s="62">
        <f t="shared" si="55"/>
        <v>293.33333333333508</v>
      </c>
      <c r="S98" s="62">
        <f ca="1">AVERAGE(OFFSET($R$3,0,0,'Données projet'!$E$9+1,1))-AVERAGE(OFFSET($H$3,0,0,'Données projet'!$E$9+1,1))</f>
        <v>312.23578062502281</v>
      </c>
      <c r="T98" s="62">
        <f t="shared" si="88"/>
        <v>321.4462768705219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168.66719999999989</v>
      </c>
      <c r="AK98" s="14">
        <f t="shared" si="89"/>
        <v>42.791384119459089</v>
      </c>
      <c r="AL98" s="22">
        <f t="shared" si="58"/>
        <v>368.290367341391</v>
      </c>
      <c r="AM98" s="62">
        <f t="shared" si="59"/>
        <v>661.62370067472432</v>
      </c>
      <c r="AN98" s="62">
        <f ca="1">AVERAGE(OFFSET($AM$3,0,0,'Données projet'!$E$10+1,1))-AVERAGE(OFFSET($H$3,0,0,'Données projet'!$E$10+1,1))</f>
        <v>251.98343244753835</v>
      </c>
      <c r="AO98" s="62">
        <f t="shared" si="90"/>
        <v>133.75228152098498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357.36479999999995</v>
      </c>
      <c r="BF98" s="14">
        <f t="shared" si="91"/>
        <v>83.077157243480769</v>
      </c>
      <c r="BG98" s="22">
        <f t="shared" si="61"/>
        <v>767.10307553239545</v>
      </c>
      <c r="BH98" s="62">
        <f t="shared" si="62"/>
        <v>1060.4364088657287</v>
      </c>
      <c r="BI98" s="62">
        <f ca="1">AVERAGE(OFFSET($BH$3,0,0,'Données projet'!$E$11+1,1))-AVERAGE(OFFSET($H$3,0,0,'Données projet'!$E$11+1,1))</f>
        <v>514.4067622178809</v>
      </c>
      <c r="BJ98" s="62">
        <f t="shared" si="92"/>
        <v>322.81767004794284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222.70559999999995</v>
      </c>
      <c r="CA98" s="14">
        <f t="shared" si="93"/>
        <v>54.702515528198902</v>
      </c>
      <c r="CB98" s="22">
        <f t="shared" si="64"/>
        <v>483.15246787827965</v>
      </c>
      <c r="CC98" s="62">
        <f t="shared" si="65"/>
        <v>776.48580121161297</v>
      </c>
      <c r="CD98" s="62">
        <f ca="1">AVERAGE(OFFSET($CC$3,0,0,'Données projet'!$E$12+1,1))-AVERAGE(OFFSET($H$3,0,0,'Données projet'!$E$12+1,1))</f>
        <v>335.83558218229564</v>
      </c>
      <c r="CE98" s="62">
        <f t="shared" si="94"/>
        <v>217.08423061559648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5.9412741393316544E-14</v>
      </c>
      <c r="P99" s="14">
        <f t="shared" si="87"/>
        <v>9.483138037075782E-13</v>
      </c>
      <c r="Q99" s="22">
        <f t="shared" ref="Q99:Q130" si="107">(O99+P99)*0.475*44/12</f>
        <v>1.7551237327173916E-12</v>
      </c>
      <c r="R99" s="62">
        <f t="shared" si="55"/>
        <v>293.33333333333508</v>
      </c>
      <c r="S99" s="62">
        <f ca="1">AVERAGE(OFFSET($R$3,0,0,'Données projet'!$E$9+1,1))-AVERAGE(OFFSET($H$3,0,0,'Données projet'!$E$9+1,1))</f>
        <v>312.23578062502281</v>
      </c>
      <c r="T99" s="62">
        <f t="shared" si="88"/>
        <v>321.4462768705219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160.3929599999999</v>
      </c>
      <c r="AK99" s="14">
        <f t="shared" si="89"/>
        <v>40.931135973980041</v>
      </c>
      <c r="AL99" s="22">
        <f t="shared" si="58"/>
        <v>350.63946715468177</v>
      </c>
      <c r="AM99" s="62">
        <f t="shared" si="59"/>
        <v>643.97280048801508</v>
      </c>
      <c r="AN99" s="62">
        <f ca="1">AVERAGE(OFFSET($AM$3,0,0,'Données projet'!$E$10+1,1))-AVERAGE(OFFSET($H$3,0,0,'Données projet'!$E$10+1,1))</f>
        <v>251.98343244753835</v>
      </c>
      <c r="AO99" s="62">
        <f t="shared" si="90"/>
        <v>133.75228152098498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333.46871999999991</v>
      </c>
      <c r="BF99" s="14">
        <f t="shared" si="91"/>
        <v>78.149023091074625</v>
      </c>
      <c r="BG99" s="22">
        <f t="shared" si="61"/>
        <v>716.90090255028815</v>
      </c>
      <c r="BH99" s="62">
        <f t="shared" si="62"/>
        <v>1010.2342358836215</v>
      </c>
      <c r="BI99" s="62">
        <f ca="1">AVERAGE(OFFSET($BH$3,0,0,'Données projet'!$E$11+1,1))-AVERAGE(OFFSET($H$3,0,0,'Données projet'!$E$11+1,1))</f>
        <v>514.4067622178809</v>
      </c>
      <c r="BJ99" s="62">
        <f t="shared" si="92"/>
        <v>322.81767004794284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207.81383999999997</v>
      </c>
      <c r="CA99" s="14">
        <f t="shared" si="93"/>
        <v>51.457564160797617</v>
      </c>
      <c r="CB99" s="22">
        <f t="shared" si="64"/>
        <v>451.56436224672251</v>
      </c>
      <c r="CC99" s="62">
        <f t="shared" si="65"/>
        <v>744.89769558005582</v>
      </c>
      <c r="CD99" s="62">
        <f ca="1">AVERAGE(OFFSET($CC$3,0,0,'Données projet'!$E$12+1,1))-AVERAGE(OFFSET($H$3,0,0,'Données projet'!$E$12+1,1))</f>
        <v>335.83558218229564</v>
      </c>
      <c r="CE99" s="62">
        <f t="shared" si="94"/>
        <v>217.08423061559648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5.9412741393316544E-14</v>
      </c>
      <c r="P100" s="14">
        <f t="shared" si="87"/>
        <v>9.483138037075782E-13</v>
      </c>
      <c r="Q100" s="22">
        <f t="shared" si="107"/>
        <v>1.7551237327173916E-12</v>
      </c>
      <c r="R100" s="62">
        <f t="shared" si="55"/>
        <v>293.33333333333508</v>
      </c>
      <c r="S100" s="62">
        <f ca="1">AVERAGE(OFFSET($R$3,0,0,'Données projet'!$E$9+1,1))-AVERAGE(OFFSET($H$3,0,0,'Données projet'!$E$9+1,1))</f>
        <v>312.23578062502281</v>
      </c>
      <c r="T100" s="62">
        <f t="shared" si="88"/>
        <v>321.4462768705219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163.2571199999999</v>
      </c>
      <c r="AK100" s="14">
        <f t="shared" si="89"/>
        <v>41.576304038313033</v>
      </c>
      <c r="AL100" s="22">
        <f t="shared" si="58"/>
        <v>356.75154686672835</v>
      </c>
      <c r="AM100" s="62">
        <f t="shared" si="59"/>
        <v>650.08488020006166</v>
      </c>
      <c r="AN100" s="62">
        <f ca="1">AVERAGE(OFFSET($AM$3,0,0,'Données projet'!$E$10+1,1))-AVERAGE(OFFSET($H$3,0,0,'Données projet'!$E$10+1,1))</f>
        <v>251.98343244753835</v>
      </c>
      <c r="AO100" s="62">
        <f t="shared" si="90"/>
        <v>133.75228152098498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339.71183999999994</v>
      </c>
      <c r="BF100" s="14">
        <f t="shared" si="91"/>
        <v>79.440407803757992</v>
      </c>
      <c r="BG100" s="22">
        <f t="shared" si="61"/>
        <v>730.02349825821159</v>
      </c>
      <c r="BH100" s="62">
        <f t="shared" si="62"/>
        <v>1023.356831591545</v>
      </c>
      <c r="BI100" s="62">
        <f ca="1">AVERAGE(OFFSET($BH$3,0,0,'Données projet'!$E$11+1,1))-AVERAGE(OFFSET($H$3,0,0,'Données projet'!$E$11+1,1))</f>
        <v>514.4067622178809</v>
      </c>
      <c r="BJ100" s="62">
        <f t="shared" si="92"/>
        <v>322.81767004794284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211.70447999999996</v>
      </c>
      <c r="CA100" s="14">
        <f t="shared" si="93"/>
        <v>52.307882041697276</v>
      </c>
      <c r="CB100" s="22">
        <f t="shared" si="64"/>
        <v>459.82153055595603</v>
      </c>
      <c r="CC100" s="62">
        <f t="shared" si="65"/>
        <v>753.15486388928935</v>
      </c>
      <c r="CD100" s="62">
        <f ca="1">AVERAGE(OFFSET($CC$3,0,0,'Données projet'!$E$12+1,1))-AVERAGE(OFFSET($H$3,0,0,'Données projet'!$E$12+1,1))</f>
        <v>335.83558218229564</v>
      </c>
      <c r="CE100" s="62">
        <f t="shared" si="94"/>
        <v>217.08423061559648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5.9412741393316544E-14</v>
      </c>
      <c r="P101" s="14">
        <f t="shared" si="87"/>
        <v>9.483138037075782E-13</v>
      </c>
      <c r="Q101" s="22">
        <f t="shared" si="107"/>
        <v>1.7551237327173916E-12</v>
      </c>
      <c r="R101" s="62">
        <f t="shared" si="55"/>
        <v>293.33333333333508</v>
      </c>
      <c r="S101" s="62">
        <f ca="1">AVERAGE(OFFSET($R$3,0,0,'Données projet'!$E$9+1,1))-AVERAGE(OFFSET($H$3,0,0,'Données projet'!$E$9+1,1))</f>
        <v>312.23578062502281</v>
      </c>
      <c r="T101" s="62">
        <f t="shared" si="88"/>
        <v>321.4462768705219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166.12127999999987</v>
      </c>
      <c r="AK101" s="14">
        <f t="shared" si="89"/>
        <v>42.220155874487276</v>
      </c>
      <c r="AL101" s="22">
        <f t="shared" si="58"/>
        <v>362.86133414806505</v>
      </c>
      <c r="AM101" s="62">
        <f t="shared" si="59"/>
        <v>656.19466748139837</v>
      </c>
      <c r="AN101" s="62">
        <f ca="1">AVERAGE(OFFSET($AM$3,0,0,'Données projet'!$E$10+1,1))-AVERAGE(OFFSET($H$3,0,0,'Données projet'!$E$10+1,1))</f>
        <v>251.98343244753835</v>
      </c>
      <c r="AO101" s="62">
        <f t="shared" si="90"/>
        <v>133.75228152098498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345.95495999999997</v>
      </c>
      <c r="BF101" s="14">
        <f t="shared" si="91"/>
        <v>80.729032821776102</v>
      </c>
      <c r="BG101" s="22">
        <f t="shared" si="61"/>
        <v>743.14128749792656</v>
      </c>
      <c r="BH101" s="62">
        <f t="shared" si="62"/>
        <v>1036.4746208312599</v>
      </c>
      <c r="BI101" s="62">
        <f ca="1">AVERAGE(OFFSET($BH$3,0,0,'Données projet'!$E$11+1,1))-AVERAGE(OFFSET($H$3,0,0,'Données projet'!$E$11+1,1))</f>
        <v>514.4067622178809</v>
      </c>
      <c r="BJ101" s="62">
        <f t="shared" si="92"/>
        <v>322.81767004794284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215.59512000000001</v>
      </c>
      <c r="CA101" s="14">
        <f t="shared" si="93"/>
        <v>53.156382789641306</v>
      </c>
      <c r="CB101" s="22">
        <f t="shared" si="64"/>
        <v>468.07553402529197</v>
      </c>
      <c r="CC101" s="62">
        <f t="shared" si="65"/>
        <v>761.40886735862523</v>
      </c>
      <c r="CD101" s="62">
        <f ca="1">AVERAGE(OFFSET($CC$3,0,0,'Données projet'!$E$12+1,1))-AVERAGE(OFFSET($H$3,0,0,'Données projet'!$E$12+1,1))</f>
        <v>335.83558218229564</v>
      </c>
      <c r="CE101" s="62">
        <f t="shared" si="94"/>
        <v>217.08423061559648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5.9412741393316544E-14</v>
      </c>
      <c r="P102" s="14">
        <f t="shared" si="87"/>
        <v>9.483138037075782E-13</v>
      </c>
      <c r="Q102" s="22">
        <f t="shared" si="107"/>
        <v>1.7551237327173916E-12</v>
      </c>
      <c r="R102" s="62">
        <f t="shared" si="55"/>
        <v>293.33333333333508</v>
      </c>
      <c r="S102" s="62">
        <f ca="1">AVERAGE(OFFSET($R$3,0,0,'Données projet'!$E$9+1,1))-AVERAGE(OFFSET($H$3,0,0,'Données projet'!$E$9+1,1))</f>
        <v>312.23578062502281</v>
      </c>
      <c r="T102" s="62">
        <f t="shared" si="88"/>
        <v>321.4462768705219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168.98543999999987</v>
      </c>
      <c r="AK102" s="14">
        <f t="shared" si="89"/>
        <v>42.862716794747783</v>
      </c>
      <c r="AL102" s="22">
        <f t="shared" si="58"/>
        <v>368.96887308418542</v>
      </c>
      <c r="AM102" s="62">
        <f t="shared" si="59"/>
        <v>662.30220641751873</v>
      </c>
      <c r="AN102" s="62">
        <f ca="1">AVERAGE(OFFSET($AM$3,0,0,'Données projet'!$E$10+1,1))-AVERAGE(OFFSET($H$3,0,0,'Données projet'!$E$10+1,1))</f>
        <v>251.98343244753835</v>
      </c>
      <c r="AO102" s="62">
        <f t="shared" si="90"/>
        <v>133.75228152098498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352.19807999999995</v>
      </c>
      <c r="BF102" s="14">
        <f t="shared" si="91"/>
        <v>82.014953691343081</v>
      </c>
      <c r="BG102" s="22">
        <f t="shared" si="61"/>
        <v>756.25436701242234</v>
      </c>
      <c r="BH102" s="62">
        <f t="shared" si="62"/>
        <v>1049.5877003457556</v>
      </c>
      <c r="BI102" s="62">
        <f ca="1">AVERAGE(OFFSET($BH$3,0,0,'Données projet'!$E$11+1,1))-AVERAGE(OFFSET($H$3,0,0,'Données projet'!$E$11+1,1))</f>
        <v>514.4067622178809</v>
      </c>
      <c r="BJ102" s="62">
        <f t="shared" si="92"/>
        <v>322.81767004794284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219.48576</v>
      </c>
      <c r="CA102" s="14">
        <f t="shared" si="93"/>
        <v>54.003102979276136</v>
      </c>
      <c r="CB102" s="22">
        <f t="shared" si="64"/>
        <v>476.32643635557253</v>
      </c>
      <c r="CC102" s="62">
        <f t="shared" si="65"/>
        <v>769.65976968890584</v>
      </c>
      <c r="CD102" s="62">
        <f ca="1">AVERAGE(OFFSET($CC$3,0,0,'Données projet'!$E$12+1,1))-AVERAGE(OFFSET($H$3,0,0,'Données projet'!$E$12+1,1))</f>
        <v>335.83558218229564</v>
      </c>
      <c r="CE102" s="62">
        <f t="shared" si="94"/>
        <v>217.08423061559648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5.9412741393316544E-14</v>
      </c>
      <c r="P103" s="14">
        <f t="shared" si="87"/>
        <v>9.483138037075782E-13</v>
      </c>
      <c r="Q103" s="22">
        <f t="shared" si="107"/>
        <v>1.7551237327173916E-12</v>
      </c>
      <c r="R103" s="62">
        <f t="shared" si="55"/>
        <v>293.33333333333508</v>
      </c>
      <c r="S103" s="62">
        <f ca="1">AVERAGE(OFFSET($R$3,0,0,'Données projet'!$E$9+1,1))-AVERAGE(OFFSET($H$3,0,0,'Données projet'!$E$9+1,1))</f>
        <v>312.23578062502281</v>
      </c>
      <c r="T103" s="62">
        <f t="shared" si="88"/>
        <v>321.4462768705219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171.84959999999987</v>
      </c>
      <c r="AK103" s="14">
        <f t="shared" si="89"/>
        <v>43.504011204124375</v>
      </c>
      <c r="AL103" s="22">
        <f t="shared" si="58"/>
        <v>375.07420618051634</v>
      </c>
      <c r="AM103" s="62">
        <f t="shared" si="59"/>
        <v>668.40753951384966</v>
      </c>
      <c r="AN103" s="62">
        <f ca="1">AVERAGE(OFFSET($AM$3,0,0,'Données projet'!$E$10+1,1))-AVERAGE(OFFSET($H$3,0,0,'Données projet'!$E$10+1,1))</f>
        <v>251.98343244753835</v>
      </c>
      <c r="AO103" s="62">
        <f t="shared" si="90"/>
        <v>133.75228152098498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358.44119999999998</v>
      </c>
      <c r="BF103" s="14">
        <f t="shared" si="91"/>
        <v>83.298223876643164</v>
      </c>
      <c r="BG103" s="22">
        <f t="shared" si="61"/>
        <v>769.36282991848668</v>
      </c>
      <c r="BH103" s="62">
        <f t="shared" si="62"/>
        <v>1062.6961632518201</v>
      </c>
      <c r="BI103" s="62">
        <f ca="1">AVERAGE(OFFSET($BH$3,0,0,'Données projet'!$E$11+1,1))-AVERAGE(OFFSET($H$3,0,0,'Données projet'!$E$11+1,1))</f>
        <v>514.4067622178809</v>
      </c>
      <c r="BJ103" s="62">
        <f t="shared" si="92"/>
        <v>322.81767004794284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223.37640000000002</v>
      </c>
      <c r="CA103" s="14">
        <f t="shared" si="93"/>
        <v>54.848077814326416</v>
      </c>
      <c r="CB103" s="22">
        <f t="shared" si="64"/>
        <v>484.5742988599518</v>
      </c>
      <c r="CC103" s="62">
        <f t="shared" si="65"/>
        <v>777.90763219328505</v>
      </c>
      <c r="CD103" s="62">
        <f ca="1">AVERAGE(OFFSET($CC$3,0,0,'Données projet'!$E$12+1,1))-AVERAGE(OFFSET($H$3,0,0,'Données projet'!$E$12+1,1))</f>
        <v>335.83558218229564</v>
      </c>
      <c r="CE103" s="62">
        <f t="shared" si="94"/>
        <v>217.08423061559648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5.9412741393316544E-14</v>
      </c>
      <c r="P104" s="14">
        <f t="shared" si="87"/>
        <v>9.483138037075782E-13</v>
      </c>
      <c r="Q104" s="22">
        <f t="shared" si="107"/>
        <v>1.7551237327173916E-12</v>
      </c>
      <c r="R104" s="62">
        <f t="shared" si="55"/>
        <v>293.33333333333508</v>
      </c>
      <c r="S104" s="62">
        <f ca="1">AVERAGE(OFFSET($R$3,0,0,'Données projet'!$E$9+1,1))-AVERAGE(OFFSET($H$3,0,0,'Données projet'!$E$9+1,1))</f>
        <v>312.23578062502281</v>
      </c>
      <c r="T104" s="62">
        <f t="shared" si="88"/>
        <v>321.4462768705219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164.21183999999988</v>
      </c>
      <c r="AK104" s="14">
        <f t="shared" si="89"/>
        <v>41.79106629541738</v>
      </c>
      <c r="AL104" s="22">
        <f t="shared" si="58"/>
        <v>358.78839513118504</v>
      </c>
      <c r="AM104" s="62">
        <f t="shared" si="59"/>
        <v>652.12172846451836</v>
      </c>
      <c r="AN104" s="62">
        <f ca="1">AVERAGE(OFFSET($AM$3,0,0,'Données projet'!$E$10+1,1))-AVERAGE(OFFSET($H$3,0,0,'Données projet'!$E$10+1,1))</f>
        <v>251.98343244753835</v>
      </c>
      <c r="AO104" s="62">
        <f t="shared" si="90"/>
        <v>133.75228152098498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335.19095999999996</v>
      </c>
      <c r="BF104" s="14">
        <f t="shared" si="91"/>
        <v>78.505546064461242</v>
      </c>
      <c r="BG104" s="22">
        <f t="shared" si="61"/>
        <v>720.52141472893663</v>
      </c>
      <c r="BH104" s="62">
        <f t="shared" si="62"/>
        <v>1013.8547480622699</v>
      </c>
      <c r="BI104" s="62">
        <f ca="1">AVERAGE(OFFSET($BH$3,0,0,'Données projet'!$E$11+1,1))-AVERAGE(OFFSET($H$3,0,0,'Données projet'!$E$11+1,1))</f>
        <v>514.4067622178809</v>
      </c>
      <c r="BJ104" s="62">
        <f t="shared" si="92"/>
        <v>322.81767004794284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208.88711999999998</v>
      </c>
      <c r="CA104" s="14">
        <f t="shared" si="93"/>
        <v>51.692318263308358</v>
      </c>
      <c r="CB104" s="22">
        <f t="shared" si="64"/>
        <v>453.84252164192867</v>
      </c>
      <c r="CC104" s="62">
        <f t="shared" si="65"/>
        <v>747.17585497526193</v>
      </c>
      <c r="CD104" s="62">
        <f ca="1">AVERAGE(OFFSET($CC$3,0,0,'Données projet'!$E$12+1,1))-AVERAGE(OFFSET($H$3,0,0,'Données projet'!$E$12+1,1))</f>
        <v>335.83558218229564</v>
      </c>
      <c r="CE104" s="62">
        <f t="shared" si="94"/>
        <v>217.08423061559648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5.9412741393316544E-14</v>
      </c>
      <c r="P105" s="14">
        <f t="shared" si="87"/>
        <v>9.483138037075782E-13</v>
      </c>
      <c r="Q105" s="22">
        <f t="shared" si="107"/>
        <v>1.7551237327173916E-12</v>
      </c>
      <c r="R105" s="62">
        <f t="shared" si="55"/>
        <v>293.33333333333508</v>
      </c>
      <c r="S105" s="62">
        <f ca="1">AVERAGE(OFFSET($R$3,0,0,'Données projet'!$E$9+1,1))-AVERAGE(OFFSET($H$3,0,0,'Données projet'!$E$9+1,1))</f>
        <v>312.23578062502281</v>
      </c>
      <c r="T105" s="62">
        <f t="shared" si="88"/>
        <v>321.4462768705219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166.91687999999988</v>
      </c>
      <c r="AK105" s="14">
        <f t="shared" si="89"/>
        <v>42.398773450063487</v>
      </c>
      <c r="AL105" s="22">
        <f t="shared" si="58"/>
        <v>364.55809642552703</v>
      </c>
      <c r="AM105" s="62">
        <f t="shared" si="59"/>
        <v>657.89142975886034</v>
      </c>
      <c r="AN105" s="62">
        <f ca="1">AVERAGE(OFFSET($AM$3,0,0,'Données projet'!$E$10+1,1))-AVERAGE(OFFSET($H$3,0,0,'Données projet'!$E$10+1,1))</f>
        <v>251.98343244753835</v>
      </c>
      <c r="AO105" s="62">
        <f t="shared" si="90"/>
        <v>133.75228152098498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341.00351999999992</v>
      </c>
      <c r="BF105" s="14">
        <f t="shared" si="91"/>
        <v>79.70724443092908</v>
      </c>
      <c r="BG105" s="22">
        <f t="shared" si="61"/>
        <v>732.73791471720131</v>
      </c>
      <c r="BH105" s="62">
        <f t="shared" si="62"/>
        <v>1026.0712480505347</v>
      </c>
      <c r="BI105" s="62">
        <f ca="1">AVERAGE(OFFSET($BH$3,0,0,'Données projet'!$E$11+1,1))-AVERAGE(OFFSET($H$3,0,0,'Données projet'!$E$11+1,1))</f>
        <v>514.4067622178809</v>
      </c>
      <c r="BJ105" s="62">
        <f t="shared" si="92"/>
        <v>322.81767004794284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212.50943999999998</v>
      </c>
      <c r="CA105" s="14">
        <f t="shared" si="93"/>
        <v>52.483581779454731</v>
      </c>
      <c r="CB105" s="22">
        <f t="shared" si="64"/>
        <v>461.52951293255023</v>
      </c>
      <c r="CC105" s="62">
        <f t="shared" si="65"/>
        <v>754.86284626588349</v>
      </c>
      <c r="CD105" s="62">
        <f ca="1">AVERAGE(OFFSET($CC$3,0,0,'Données projet'!$E$12+1,1))-AVERAGE(OFFSET($H$3,0,0,'Données projet'!$E$12+1,1))</f>
        <v>335.83558218229564</v>
      </c>
      <c r="CE105" s="62">
        <f t="shared" si="94"/>
        <v>217.08423061559648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5.9412741393316544E-14</v>
      </c>
      <c r="P106" s="14">
        <f t="shared" si="87"/>
        <v>9.483138037075782E-13</v>
      </c>
      <c r="Q106" s="22">
        <f t="shared" si="107"/>
        <v>1.7551237327173916E-12</v>
      </c>
      <c r="R106" s="62">
        <f t="shared" si="55"/>
        <v>293.33333333333508</v>
      </c>
      <c r="S106" s="62">
        <f ca="1">AVERAGE(OFFSET($R$3,0,0,'Données projet'!$E$9+1,1))-AVERAGE(OFFSET($H$3,0,0,'Données projet'!$E$9+1,1))</f>
        <v>312.23578062502281</v>
      </c>
      <c r="T106" s="62">
        <f t="shared" si="88"/>
        <v>321.4462768705219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169.6219199999999</v>
      </c>
      <c r="AK106" s="14">
        <f t="shared" si="89"/>
        <v>43.005335272941906</v>
      </c>
      <c r="AL106" s="22">
        <f t="shared" si="58"/>
        <v>370.32580293370694</v>
      </c>
      <c r="AM106" s="62">
        <f t="shared" si="59"/>
        <v>663.65913626704025</v>
      </c>
      <c r="AN106" s="62">
        <f ca="1">AVERAGE(OFFSET($AM$3,0,0,'Données projet'!$E$10+1,1))-AVERAGE(OFFSET($H$3,0,0,'Données projet'!$E$10+1,1))</f>
        <v>251.98343244753835</v>
      </c>
      <c r="AO106" s="62">
        <f t="shared" si="90"/>
        <v>133.75228152098498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346.81607999999989</v>
      </c>
      <c r="BF106" s="14">
        <f t="shared" si="91"/>
        <v>80.90656076039194</v>
      </c>
      <c r="BG106" s="22">
        <f t="shared" si="61"/>
        <v>744.95026599101573</v>
      </c>
      <c r="BH106" s="62">
        <f t="shared" si="62"/>
        <v>1038.2835993243491</v>
      </c>
      <c r="BI106" s="62">
        <f ca="1">AVERAGE(OFFSET($BH$3,0,0,'Données projet'!$E$11+1,1))-AVERAGE(OFFSET($H$3,0,0,'Données projet'!$E$11+1,1))</f>
        <v>514.4067622178809</v>
      </c>
      <c r="BJ106" s="62">
        <f t="shared" si="92"/>
        <v>322.81767004794284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216.13175999999996</v>
      </c>
      <c r="CA106" s="14">
        <f t="shared" si="93"/>
        <v>53.273276832974595</v>
      </c>
      <c r="CB106" s="22">
        <f t="shared" si="64"/>
        <v>469.21377248409726</v>
      </c>
      <c r="CC106" s="62">
        <f t="shared" si="65"/>
        <v>762.54710581743052</v>
      </c>
      <c r="CD106" s="62">
        <f ca="1">AVERAGE(OFFSET($CC$3,0,0,'Données projet'!$E$12+1,1))-AVERAGE(OFFSET($H$3,0,0,'Données projet'!$E$12+1,1))</f>
        <v>335.83558218229564</v>
      </c>
      <c r="CE106" s="62">
        <f t="shared" si="94"/>
        <v>217.08423061559648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5.9412741393316544E-14</v>
      </c>
      <c r="P107" s="14">
        <f t="shared" si="87"/>
        <v>9.483138037075782E-13</v>
      </c>
      <c r="Q107" s="22">
        <f t="shared" si="107"/>
        <v>1.7551237327173916E-12</v>
      </c>
      <c r="R107" s="62">
        <f t="shared" si="55"/>
        <v>293.33333333333508</v>
      </c>
      <c r="S107" s="62">
        <f ca="1">AVERAGE(OFFSET($R$3,0,0,'Données projet'!$E$9+1,1))-AVERAGE(OFFSET($H$3,0,0,'Données projet'!$E$9+1,1))</f>
        <v>312.23578062502281</v>
      </c>
      <c r="T107" s="62">
        <f t="shared" si="88"/>
        <v>321.4462768705219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172.32695999999987</v>
      </c>
      <c r="AK107" s="14">
        <f t="shared" si="89"/>
        <v>43.610772138081288</v>
      </c>
      <c r="AL107" s="22">
        <f t="shared" si="58"/>
        <v>376.09155014049134</v>
      </c>
      <c r="AM107" s="62">
        <f t="shared" si="59"/>
        <v>669.42488347382459</v>
      </c>
      <c r="AN107" s="62">
        <f ca="1">AVERAGE(OFFSET($AM$3,0,0,'Données projet'!$E$10+1,1))-AVERAGE(OFFSET($H$3,0,0,'Données projet'!$E$10+1,1))</f>
        <v>251.98343244753835</v>
      </c>
      <c r="AO107" s="62">
        <f t="shared" si="90"/>
        <v>133.75228152098498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352.6286399999999</v>
      </c>
      <c r="BF107" s="14">
        <f t="shared" si="91"/>
        <v>82.103539582981469</v>
      </c>
      <c r="BG107" s="22">
        <f t="shared" si="61"/>
        <v>757.15854610702581</v>
      </c>
      <c r="BH107" s="62">
        <f t="shared" si="62"/>
        <v>1050.4918794403591</v>
      </c>
      <c r="BI107" s="62">
        <f ca="1">AVERAGE(OFFSET($BH$3,0,0,'Données projet'!$E$11+1,1))-AVERAGE(OFFSET($H$3,0,0,'Données projet'!$E$11+1,1))</f>
        <v>514.4067622178809</v>
      </c>
      <c r="BJ107" s="62">
        <f t="shared" si="92"/>
        <v>322.81767004794284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219.75407999999996</v>
      </c>
      <c r="CA107" s="14">
        <f t="shared" si="93"/>
        <v>54.061432744926762</v>
      </c>
      <c r="CB107" s="22">
        <f t="shared" si="64"/>
        <v>476.89535136408062</v>
      </c>
      <c r="CC107" s="62">
        <f t="shared" si="65"/>
        <v>770.22868469741388</v>
      </c>
      <c r="CD107" s="62">
        <f ca="1">AVERAGE(OFFSET($CC$3,0,0,'Données projet'!$E$12+1,1))-AVERAGE(OFFSET($H$3,0,0,'Données projet'!$E$12+1,1))</f>
        <v>335.83558218229564</v>
      </c>
      <c r="CE107" s="62">
        <f t="shared" si="94"/>
        <v>217.08423061559648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5.9412741393316544E-14</v>
      </c>
      <c r="P108" s="14">
        <f t="shared" si="87"/>
        <v>9.483138037075782E-13</v>
      </c>
      <c r="Q108" s="22">
        <f t="shared" si="107"/>
        <v>1.7551237327173916E-12</v>
      </c>
      <c r="R108" s="62">
        <f t="shared" si="55"/>
        <v>293.33333333333508</v>
      </c>
      <c r="S108" s="62">
        <f ca="1">AVERAGE(OFFSET($R$3,0,0,'Données projet'!$E$9+1,1))-AVERAGE(OFFSET($H$3,0,0,'Données projet'!$E$9+1,1))</f>
        <v>312.23578062502281</v>
      </c>
      <c r="T108" s="62">
        <f t="shared" si="88"/>
        <v>321.4462768705219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175.0319999999999</v>
      </c>
      <c r="AK108" s="14">
        <f t="shared" si="89"/>
        <v>44.215103743190973</v>
      </c>
      <c r="AL108" s="22">
        <f t="shared" si="58"/>
        <v>381.85537235272409</v>
      </c>
      <c r="AM108" s="62">
        <f t="shared" si="59"/>
        <v>675.18870568605735</v>
      </c>
      <c r="AN108" s="62">
        <f ca="1">AVERAGE(OFFSET($AM$3,0,0,'Données projet'!$E$10+1,1))-AVERAGE(OFFSET($H$3,0,0,'Données projet'!$E$10+1,1))</f>
        <v>251.98343244753835</v>
      </c>
      <c r="AO108" s="62">
        <f t="shared" si="90"/>
        <v>133.75228152098498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358.44119999999987</v>
      </c>
      <c r="BF108" s="14">
        <f t="shared" si="91"/>
        <v>83.298223876643164</v>
      </c>
      <c r="BG108" s="22">
        <f t="shared" si="61"/>
        <v>769.36282991848657</v>
      </c>
      <c r="BH108" s="62">
        <f t="shared" si="62"/>
        <v>1062.6961632518198</v>
      </c>
      <c r="BI108" s="62">
        <f ca="1">AVERAGE(OFFSET($BH$3,0,0,'Données projet'!$E$11+1,1))-AVERAGE(OFFSET($H$3,0,0,'Données projet'!$E$11+1,1))</f>
        <v>514.4067622178809</v>
      </c>
      <c r="BJ108" s="62">
        <f t="shared" si="92"/>
        <v>322.81767004794284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223.3763999999999</v>
      </c>
      <c r="CA108" s="14">
        <f t="shared" si="93"/>
        <v>54.848077814326416</v>
      </c>
      <c r="CB108" s="22">
        <f t="shared" si="64"/>
        <v>484.57429885995163</v>
      </c>
      <c r="CC108" s="62">
        <f t="shared" si="65"/>
        <v>777.90763219328494</v>
      </c>
      <c r="CD108" s="62">
        <f ca="1">AVERAGE(OFFSET($CC$3,0,0,'Données projet'!$E$12+1,1))-AVERAGE(OFFSET($H$3,0,0,'Données projet'!$E$12+1,1))</f>
        <v>335.83558218229564</v>
      </c>
      <c r="CE108" s="62">
        <f t="shared" si="94"/>
        <v>217.08423061559648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5.9412741393316544E-14</v>
      </c>
      <c r="P109" s="14">
        <f t="shared" si="87"/>
        <v>9.483138037075782E-13</v>
      </c>
      <c r="Q109" s="22">
        <f t="shared" si="107"/>
        <v>1.7551237327173916E-12</v>
      </c>
      <c r="R109" s="62">
        <f t="shared" si="55"/>
        <v>293.33333333333508</v>
      </c>
      <c r="S109" s="62">
        <f ca="1">AVERAGE(OFFSET($R$3,0,0,'Données projet'!$E$9+1,1))-AVERAGE(OFFSET($H$3,0,0,'Données projet'!$E$9+1,1))</f>
        <v>312.23578062502281</v>
      </c>
      <c r="T109" s="62">
        <f t="shared" si="88"/>
        <v>321.4462768705219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167.07599999999988</v>
      </c>
      <c r="AK109" s="14">
        <f t="shared" si="89"/>
        <v>42.434485059621636</v>
      </c>
      <c r="AL109" s="22">
        <f t="shared" si="58"/>
        <v>364.89742814550749</v>
      </c>
      <c r="AM109" s="62">
        <f t="shared" si="59"/>
        <v>658.2307614788408</v>
      </c>
      <c r="AN109" s="62">
        <f ca="1">AVERAGE(OFFSET($AM$3,0,0,'Données projet'!$E$10+1,1))-AVERAGE(OFFSET($H$3,0,0,'Données projet'!$E$10+1,1))</f>
        <v>251.98343244753835</v>
      </c>
      <c r="AO109" s="62">
        <f t="shared" si="90"/>
        <v>133.75228152098498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335.83679999999987</v>
      </c>
      <c r="BF109" s="14">
        <f t="shared" si="91"/>
        <v>78.639187157507692</v>
      </c>
      <c r="BG109" s="22">
        <f t="shared" si="61"/>
        <v>721.87901096599228</v>
      </c>
      <c r="BH109" s="62">
        <f t="shared" si="62"/>
        <v>1015.2123442993257</v>
      </c>
      <c r="BI109" s="62">
        <f ca="1">AVERAGE(OFFSET($BH$3,0,0,'Données projet'!$E$11+1,1))-AVERAGE(OFFSET($H$3,0,0,'Données projet'!$E$11+1,1))</f>
        <v>514.4067622178809</v>
      </c>
      <c r="BJ109" s="62">
        <f t="shared" si="92"/>
        <v>322.81767004794284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209.28959999999992</v>
      </c>
      <c r="CA109" s="14">
        <f t="shared" si="93"/>
        <v>51.780314822292169</v>
      </c>
      <c r="CB109" s="22">
        <f t="shared" si="64"/>
        <v>454.69676831549208</v>
      </c>
      <c r="CC109" s="62">
        <f t="shared" si="65"/>
        <v>748.03010164882539</v>
      </c>
      <c r="CD109" s="62">
        <f ca="1">AVERAGE(OFFSET($CC$3,0,0,'Données projet'!$E$12+1,1))-AVERAGE(OFFSET($H$3,0,0,'Données projet'!$E$12+1,1))</f>
        <v>335.83558218229564</v>
      </c>
      <c r="CE109" s="62">
        <f t="shared" si="94"/>
        <v>217.08423061559648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5.9412741393316544E-14</v>
      </c>
      <c r="P110" s="14">
        <f t="shared" si="87"/>
        <v>9.483138037075782E-13</v>
      </c>
      <c r="Q110" s="22">
        <f t="shared" si="107"/>
        <v>1.7551237327173916E-12</v>
      </c>
      <c r="R110" s="62">
        <f t="shared" si="55"/>
        <v>293.33333333333508</v>
      </c>
      <c r="S110" s="62">
        <f ca="1">AVERAGE(OFFSET($R$3,0,0,'Données projet'!$E$9+1,1))-AVERAGE(OFFSET($H$3,0,0,'Données projet'!$E$9+1,1))</f>
        <v>312.23578062502281</v>
      </c>
      <c r="T110" s="62">
        <f t="shared" si="88"/>
        <v>321.4462768705219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169.4627999999999</v>
      </c>
      <c r="AK110" s="14">
        <f t="shared" si="89"/>
        <v>42.969686502194342</v>
      </c>
      <c r="AL110" s="22">
        <f t="shared" si="58"/>
        <v>369.98658065798827</v>
      </c>
      <c r="AM110" s="62">
        <f t="shared" si="59"/>
        <v>663.31991399132153</v>
      </c>
      <c r="AN110" s="62">
        <f ca="1">AVERAGE(OFFSET($AM$3,0,0,'Données projet'!$E$10+1,1))-AVERAGE(OFFSET($H$3,0,0,'Données projet'!$E$10+1,1))</f>
        <v>251.98343244753835</v>
      </c>
      <c r="AO110" s="62">
        <f t="shared" si="90"/>
        <v>133.75228152098498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341.21879999999987</v>
      </c>
      <c r="BF110" s="14">
        <f t="shared" si="91"/>
        <v>79.751705752925901</v>
      </c>
      <c r="BG110" s="22">
        <f t="shared" si="61"/>
        <v>733.19029751967901</v>
      </c>
      <c r="BH110" s="62">
        <f t="shared" si="62"/>
        <v>1026.5236308530123</v>
      </c>
      <c r="BI110" s="62">
        <f ca="1">AVERAGE(OFFSET($BH$3,0,0,'Données projet'!$E$11+1,1))-AVERAGE(OFFSET($H$3,0,0,'Données projet'!$E$11+1,1))</f>
        <v>514.4067622178809</v>
      </c>
      <c r="BJ110" s="62">
        <f t="shared" si="92"/>
        <v>322.81767004794284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212.64359999999994</v>
      </c>
      <c r="CA110" s="14">
        <f t="shared" si="93"/>
        <v>52.512857530306484</v>
      </c>
      <c r="CB110" s="22">
        <f t="shared" si="64"/>
        <v>461.81416353195027</v>
      </c>
      <c r="CC110" s="62">
        <f t="shared" si="65"/>
        <v>755.14749686528353</v>
      </c>
      <c r="CD110" s="62">
        <f ca="1">AVERAGE(OFFSET($CC$3,0,0,'Données projet'!$E$12+1,1))-AVERAGE(OFFSET($H$3,0,0,'Données projet'!$E$12+1,1))</f>
        <v>335.83558218229564</v>
      </c>
      <c r="CE110" s="62">
        <f t="shared" si="94"/>
        <v>217.08423061559648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5.9412741393316544E-14</v>
      </c>
      <c r="P111" s="14">
        <f t="shared" si="87"/>
        <v>9.483138037075782E-13</v>
      </c>
      <c r="Q111" s="22">
        <f t="shared" si="107"/>
        <v>1.7551237327173916E-12</v>
      </c>
      <c r="R111" s="62">
        <f t="shared" si="55"/>
        <v>293.33333333333508</v>
      </c>
      <c r="S111" s="62">
        <f ca="1">AVERAGE(OFFSET($R$3,0,0,'Données projet'!$E$9+1,1))-AVERAGE(OFFSET($H$3,0,0,'Données projet'!$E$9+1,1))</f>
        <v>312.23578062502281</v>
      </c>
      <c r="T111" s="62">
        <f t="shared" si="88"/>
        <v>321.4462768705219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171.8495999999999</v>
      </c>
      <c r="AK111" s="14">
        <f t="shared" si="89"/>
        <v>43.504011204124375</v>
      </c>
      <c r="AL111" s="22">
        <f t="shared" si="58"/>
        <v>375.07420618051634</v>
      </c>
      <c r="AM111" s="62">
        <f t="shared" si="59"/>
        <v>668.40753951384966</v>
      </c>
      <c r="AN111" s="62">
        <f ca="1">AVERAGE(OFFSET($AM$3,0,0,'Données projet'!$E$10+1,1))-AVERAGE(OFFSET($H$3,0,0,'Données projet'!$E$10+1,1))</f>
        <v>251.98343244753835</v>
      </c>
      <c r="AO111" s="62">
        <f t="shared" si="90"/>
        <v>133.75228152098498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346.60079999999982</v>
      </c>
      <c r="BF111" s="14">
        <f t="shared" si="91"/>
        <v>80.862183590719297</v>
      </c>
      <c r="BG111" s="22">
        <f t="shared" si="61"/>
        <v>744.49802975383579</v>
      </c>
      <c r="BH111" s="62">
        <f t="shared" si="62"/>
        <v>1037.8313630871692</v>
      </c>
      <c r="BI111" s="62">
        <f ca="1">AVERAGE(OFFSET($BH$3,0,0,'Données projet'!$E$11+1,1))-AVERAGE(OFFSET($H$3,0,0,'Données projet'!$E$11+1,1))</f>
        <v>514.4067622178809</v>
      </c>
      <c r="BJ111" s="62">
        <f t="shared" si="92"/>
        <v>322.81767004794284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215.99759999999992</v>
      </c>
      <c r="CA111" s="14">
        <f t="shared" si="93"/>
        <v>53.244056492586679</v>
      </c>
      <c r="CB111" s="22">
        <f t="shared" si="64"/>
        <v>468.92921839125489</v>
      </c>
      <c r="CC111" s="62">
        <f t="shared" si="65"/>
        <v>762.26255172458821</v>
      </c>
      <c r="CD111" s="62">
        <f ca="1">AVERAGE(OFFSET($CC$3,0,0,'Données projet'!$E$12+1,1))-AVERAGE(OFFSET($H$3,0,0,'Données projet'!$E$12+1,1))</f>
        <v>335.83558218229564</v>
      </c>
      <c r="CE111" s="62">
        <f t="shared" si="94"/>
        <v>217.08423061559648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5.9412741393316544E-14</v>
      </c>
      <c r="P112" s="14">
        <f t="shared" si="87"/>
        <v>9.483138037075782E-13</v>
      </c>
      <c r="Q112" s="22">
        <f t="shared" si="107"/>
        <v>1.7551237327173916E-12</v>
      </c>
      <c r="R112" s="62">
        <f t="shared" si="55"/>
        <v>293.33333333333508</v>
      </c>
      <c r="S112" s="62">
        <f ca="1">AVERAGE(OFFSET($R$3,0,0,'Données projet'!$E$9+1,1))-AVERAGE(OFFSET($H$3,0,0,'Données projet'!$E$9+1,1))</f>
        <v>312.23578062502281</v>
      </c>
      <c r="T112" s="62">
        <f t="shared" si="88"/>
        <v>321.4462768705219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174.23639999999989</v>
      </c>
      <c r="AK112" s="14">
        <f t="shared" si="89"/>
        <v>44.03747274965864</v>
      </c>
      <c r="AL112" s="22">
        <f t="shared" si="58"/>
        <v>380.16032837232189</v>
      </c>
      <c r="AM112" s="62">
        <f t="shared" si="59"/>
        <v>673.4936617056552</v>
      </c>
      <c r="AN112" s="62">
        <f ca="1">AVERAGE(OFFSET($AM$3,0,0,'Données projet'!$E$10+1,1))-AVERAGE(OFFSET($H$3,0,0,'Données projet'!$E$10+1,1))</f>
        <v>251.98343244753835</v>
      </c>
      <c r="AO112" s="62">
        <f t="shared" si="90"/>
        <v>133.75228152098498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351.98279999999988</v>
      </c>
      <c r="BF112" s="14">
        <f t="shared" si="91"/>
        <v>81.970656019154148</v>
      </c>
      <c r="BG112" s="22">
        <f t="shared" si="61"/>
        <v>755.80226923335988</v>
      </c>
      <c r="BH112" s="62">
        <f t="shared" si="62"/>
        <v>1049.1356025666933</v>
      </c>
      <c r="BI112" s="62">
        <f ca="1">AVERAGE(OFFSET($BH$3,0,0,'Données projet'!$E$11+1,1))-AVERAGE(OFFSET($H$3,0,0,'Données projet'!$E$11+1,1))</f>
        <v>514.4067622178809</v>
      </c>
      <c r="BJ112" s="62">
        <f t="shared" si="92"/>
        <v>322.81767004794284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219.35159999999993</v>
      </c>
      <c r="CA112" s="14">
        <f t="shared" si="93"/>
        <v>53.973934984352134</v>
      </c>
      <c r="CB112" s="22">
        <f t="shared" si="64"/>
        <v>476.0419734310799</v>
      </c>
      <c r="CC112" s="62">
        <f t="shared" si="65"/>
        <v>769.37530676441315</v>
      </c>
      <c r="CD112" s="62">
        <f ca="1">AVERAGE(OFFSET($CC$3,0,0,'Données projet'!$E$12+1,1))-AVERAGE(OFFSET($H$3,0,0,'Données projet'!$E$12+1,1))</f>
        <v>335.83558218229564</v>
      </c>
      <c r="CE112" s="62">
        <f t="shared" si="94"/>
        <v>217.08423061559648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5.9412741393316544E-14</v>
      </c>
      <c r="P113" s="14">
        <f t="shared" si="87"/>
        <v>9.483138037075782E-13</v>
      </c>
      <c r="Q113" s="22">
        <f t="shared" si="107"/>
        <v>1.7551237327173916E-12</v>
      </c>
      <c r="R113" s="62">
        <f t="shared" si="55"/>
        <v>293.33333333333508</v>
      </c>
      <c r="S113" s="62">
        <f ca="1">AVERAGE(OFFSET($R$3,0,0,'Données projet'!$E$9+1,1))-AVERAGE(OFFSET($H$3,0,0,'Données projet'!$E$9+1,1))</f>
        <v>312.23578062502281</v>
      </c>
      <c r="T113" s="62">
        <f t="shared" si="88"/>
        <v>321.4462768705219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176.62319999999988</v>
      </c>
      <c r="AK113" s="14">
        <f t="shared" si="89"/>
        <v>44.570084329489539</v>
      </c>
      <c r="AL113" s="22">
        <f t="shared" si="58"/>
        <v>385.244970207194</v>
      </c>
      <c r="AM113" s="62">
        <f t="shared" si="59"/>
        <v>678.57830354052726</v>
      </c>
      <c r="AN113" s="62">
        <f ca="1">AVERAGE(OFFSET($AM$3,0,0,'Données projet'!$E$10+1,1))-AVERAGE(OFFSET($H$3,0,0,'Données projet'!$E$10+1,1))</f>
        <v>251.98343244753835</v>
      </c>
      <c r="AO113" s="62">
        <f t="shared" si="90"/>
        <v>133.75228152098498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357.36479999999983</v>
      </c>
      <c r="BF113" s="14">
        <f t="shared" si="91"/>
        <v>83.077157243480698</v>
      </c>
      <c r="BG113" s="22">
        <f t="shared" si="61"/>
        <v>767.10307553239511</v>
      </c>
      <c r="BH113" s="62">
        <f t="shared" si="62"/>
        <v>1060.4364088657285</v>
      </c>
      <c r="BI113" s="62">
        <f ca="1">AVERAGE(OFFSET($BH$3,0,0,'Données projet'!$E$11+1,1))-AVERAGE(OFFSET($H$3,0,0,'Données projet'!$E$11+1,1))</f>
        <v>514.4067622178809</v>
      </c>
      <c r="BJ113" s="62">
        <f t="shared" si="92"/>
        <v>322.81767004794284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222.70559999999995</v>
      </c>
      <c r="CA113" s="14">
        <f t="shared" si="93"/>
        <v>54.702515528198902</v>
      </c>
      <c r="CB113" s="22">
        <f t="shared" si="64"/>
        <v>483.15246787827965</v>
      </c>
      <c r="CC113" s="62">
        <f t="shared" si="65"/>
        <v>776.48580121161297</v>
      </c>
      <c r="CD113" s="62">
        <f ca="1">AVERAGE(OFFSET($CC$3,0,0,'Données projet'!$E$12+1,1))-AVERAGE(OFFSET($H$3,0,0,'Données projet'!$E$12+1,1))</f>
        <v>335.83558218229564</v>
      </c>
      <c r="CE113" s="62">
        <f t="shared" si="94"/>
        <v>217.08423061559648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5.9412741393316544E-14</v>
      </c>
      <c r="P114" s="14">
        <f t="shared" si="87"/>
        <v>9.483138037075782E-13</v>
      </c>
      <c r="Q114" s="22">
        <f t="shared" si="107"/>
        <v>1.7551237327173916E-12</v>
      </c>
      <c r="R114" s="62">
        <f t="shared" si="55"/>
        <v>293.33333333333508</v>
      </c>
      <c r="S114" s="62">
        <f ca="1">AVERAGE(OFFSET($R$3,0,0,'Données projet'!$E$9+1,1))-AVERAGE(OFFSET($H$3,0,0,'Données projet'!$E$9+1,1))</f>
        <v>312.23578062502281</v>
      </c>
      <c r="T114" s="62">
        <f t="shared" si="88"/>
        <v>321.4462768705219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168.50807999999989</v>
      </c>
      <c r="AK114" s="14">
        <f t="shared" si="89"/>
        <v>42.755711908378117</v>
      </c>
      <c r="AL114" s="22">
        <f t="shared" si="58"/>
        <v>367.95110424042497</v>
      </c>
      <c r="AM114" s="62">
        <f t="shared" si="59"/>
        <v>661.28443757375828</v>
      </c>
      <c r="AN114" s="62">
        <f ca="1">AVERAGE(OFFSET($AM$3,0,0,'Données projet'!$E$10+1,1))-AVERAGE(OFFSET($H$3,0,0,'Données projet'!$E$10+1,1))</f>
        <v>251.98343244753835</v>
      </c>
      <c r="AO114" s="62">
        <f t="shared" si="90"/>
        <v>133.75228152098498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335.40623999999991</v>
      </c>
      <c r="BF114" s="14">
        <f t="shared" si="91"/>
        <v>78.550096422967442</v>
      </c>
      <c r="BG114" s="22">
        <f t="shared" si="61"/>
        <v>720.97395260333485</v>
      </c>
      <c r="BH114" s="62">
        <f t="shared" si="62"/>
        <v>1014.3072859366682</v>
      </c>
      <c r="BI114" s="62">
        <f ca="1">AVERAGE(OFFSET($BH$3,0,0,'Données projet'!$E$11+1,1))-AVERAGE(OFFSET($H$3,0,0,'Données projet'!$E$11+1,1))</f>
        <v>514.4067622178809</v>
      </c>
      <c r="BJ114" s="62">
        <f t="shared" si="92"/>
        <v>322.81767004794284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209.02127999999996</v>
      </c>
      <c r="CA114" s="14">
        <f t="shared" si="93"/>
        <v>51.72165264063711</v>
      </c>
      <c r="CB114" s="22">
        <f t="shared" si="64"/>
        <v>454.12727434910954</v>
      </c>
      <c r="CC114" s="62">
        <f t="shared" si="65"/>
        <v>747.46060768244286</v>
      </c>
      <c r="CD114" s="62">
        <f ca="1">AVERAGE(OFFSET($CC$3,0,0,'Données projet'!$E$12+1,1))-AVERAGE(OFFSET($H$3,0,0,'Données projet'!$E$12+1,1))</f>
        <v>335.83558218229564</v>
      </c>
      <c r="CE114" s="62">
        <f t="shared" si="94"/>
        <v>217.08423061559648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5.9412741393316544E-14</v>
      </c>
      <c r="P115" s="14">
        <f t="shared" si="87"/>
        <v>9.483138037075782E-13</v>
      </c>
      <c r="Q115" s="22">
        <f t="shared" si="107"/>
        <v>1.7551237327173916E-12</v>
      </c>
      <c r="R115" s="62">
        <f t="shared" si="55"/>
        <v>293.33333333333508</v>
      </c>
      <c r="S115" s="62">
        <f ca="1">AVERAGE(OFFSET($R$3,0,0,'Données projet'!$E$9+1,1))-AVERAGE(OFFSET($H$3,0,0,'Données projet'!$E$9+1,1))</f>
        <v>312.23578062502281</v>
      </c>
      <c r="T115" s="62">
        <f t="shared" si="88"/>
        <v>321.4462768705219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170.73575999999991</v>
      </c>
      <c r="AK115" s="14">
        <f t="shared" si="89"/>
        <v>43.254767908658785</v>
      </c>
      <c r="AL115" s="22">
        <f t="shared" si="58"/>
        <v>372.7001694409139</v>
      </c>
      <c r="AM115" s="62">
        <f t="shared" si="59"/>
        <v>666.03350277424715</v>
      </c>
      <c r="AN115" s="62">
        <f ca="1">AVERAGE(OFFSET($AM$3,0,0,'Données projet'!$E$10+1,1))-AVERAGE(OFFSET($H$3,0,0,'Données projet'!$E$10+1,1))</f>
        <v>251.98343244753835</v>
      </c>
      <c r="AO115" s="62">
        <f t="shared" si="90"/>
        <v>133.75228152098498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340.3576799999999</v>
      </c>
      <c r="BF115" s="14">
        <f t="shared" si="91"/>
        <v>79.573840851595449</v>
      </c>
      <c r="BG115" s="22">
        <f t="shared" si="61"/>
        <v>731.38073214986196</v>
      </c>
      <c r="BH115" s="62">
        <f t="shared" si="62"/>
        <v>1024.7140654831953</v>
      </c>
      <c r="BI115" s="62">
        <f ca="1">AVERAGE(OFFSET($BH$3,0,0,'Données projet'!$E$11+1,1))-AVERAGE(OFFSET($H$3,0,0,'Données projet'!$E$11+1,1))</f>
        <v>514.4067622178809</v>
      </c>
      <c r="BJ115" s="62">
        <f t="shared" si="92"/>
        <v>322.81767004794284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212.10695999999999</v>
      </c>
      <c r="CA115" s="14">
        <f t="shared" si="93"/>
        <v>52.395741612408244</v>
      </c>
      <c r="CB115" s="22">
        <f t="shared" si="64"/>
        <v>460.67553864161101</v>
      </c>
      <c r="CC115" s="62">
        <f t="shared" si="65"/>
        <v>754.00887197494433</v>
      </c>
      <c r="CD115" s="62">
        <f ca="1">AVERAGE(OFFSET($CC$3,0,0,'Données projet'!$E$12+1,1))-AVERAGE(OFFSET($H$3,0,0,'Données projet'!$E$12+1,1))</f>
        <v>335.83558218229564</v>
      </c>
      <c r="CE115" s="62">
        <f t="shared" si="94"/>
        <v>217.08423061559648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5.9412741393316544E-14</v>
      </c>
      <c r="P116" s="14">
        <f t="shared" si="87"/>
        <v>9.483138037075782E-13</v>
      </c>
      <c r="Q116" s="22">
        <f t="shared" si="107"/>
        <v>1.7551237327173916E-12</v>
      </c>
      <c r="R116" s="62">
        <f t="shared" si="55"/>
        <v>293.33333333333508</v>
      </c>
      <c r="S116" s="62">
        <f ca="1">AVERAGE(OFFSET($R$3,0,0,'Données projet'!$E$9+1,1))-AVERAGE(OFFSET($H$3,0,0,'Données projet'!$E$9+1,1))</f>
        <v>312.23578062502281</v>
      </c>
      <c r="T116" s="62">
        <f t="shared" si="88"/>
        <v>321.4462768705219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172.96343999999993</v>
      </c>
      <c r="AK116" s="14">
        <f t="shared" si="89"/>
        <v>43.753066528893399</v>
      </c>
      <c r="AL116" s="22">
        <f t="shared" si="58"/>
        <v>377.44791553782255</v>
      </c>
      <c r="AM116" s="62">
        <f t="shared" si="59"/>
        <v>670.78124887115587</v>
      </c>
      <c r="AN116" s="62">
        <f ca="1">AVERAGE(OFFSET($AM$3,0,0,'Données projet'!$E$10+1,1))-AVERAGE(OFFSET($H$3,0,0,'Données projet'!$E$10+1,1))</f>
        <v>251.98343244753835</v>
      </c>
      <c r="AO116" s="62">
        <f t="shared" si="90"/>
        <v>133.75228152098498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345.30911999999995</v>
      </c>
      <c r="BF116" s="14">
        <f t="shared" si="91"/>
        <v>80.595853116100187</v>
      </c>
      <c r="BG116" s="22">
        <f t="shared" si="61"/>
        <v>741.78449484387431</v>
      </c>
      <c r="BH116" s="62">
        <f t="shared" si="62"/>
        <v>1035.1178281772077</v>
      </c>
      <c r="BI116" s="62">
        <f ca="1">AVERAGE(OFFSET($BH$3,0,0,'Données projet'!$E$11+1,1))-AVERAGE(OFFSET($H$3,0,0,'Données projet'!$E$11+1,1))</f>
        <v>514.4067622178809</v>
      </c>
      <c r="BJ116" s="62">
        <f t="shared" si="92"/>
        <v>322.81767004794284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215.19263999999998</v>
      </c>
      <c r="CA116" s="14">
        <f t="shared" si="93"/>
        <v>53.068690033178463</v>
      </c>
      <c r="CB116" s="22">
        <f t="shared" si="64"/>
        <v>467.22181647445245</v>
      </c>
      <c r="CC116" s="62">
        <f t="shared" si="65"/>
        <v>760.55514980778571</v>
      </c>
      <c r="CD116" s="62">
        <f ca="1">AVERAGE(OFFSET($CC$3,0,0,'Données projet'!$E$12+1,1))-AVERAGE(OFFSET($H$3,0,0,'Données projet'!$E$12+1,1))</f>
        <v>335.83558218229564</v>
      </c>
      <c r="CE116" s="62">
        <f t="shared" si="94"/>
        <v>217.08423061559648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5.9412741393316544E-14</v>
      </c>
      <c r="P117" s="14">
        <f t="shared" si="87"/>
        <v>9.483138037075782E-13</v>
      </c>
      <c r="Q117" s="22">
        <f t="shared" si="107"/>
        <v>1.7551237327173916E-12</v>
      </c>
      <c r="R117" s="62">
        <f t="shared" si="55"/>
        <v>293.33333333333508</v>
      </c>
      <c r="S117" s="62">
        <f ca="1">AVERAGE(OFFSET($R$3,0,0,'Données projet'!$E$9+1,1))-AVERAGE(OFFSET($H$3,0,0,'Données projet'!$E$9+1,1))</f>
        <v>312.23578062502281</v>
      </c>
      <c r="T117" s="62">
        <f t="shared" si="88"/>
        <v>321.4462768705219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175.19111999999993</v>
      </c>
      <c r="AK117" s="14">
        <f t="shared" si="89"/>
        <v>44.250618651635925</v>
      </c>
      <c r="AL117" s="22">
        <f t="shared" si="58"/>
        <v>382.19436148493247</v>
      </c>
      <c r="AM117" s="62">
        <f t="shared" si="59"/>
        <v>675.52769481826579</v>
      </c>
      <c r="AN117" s="62">
        <f ca="1">AVERAGE(OFFSET($AM$3,0,0,'Données projet'!$E$10+1,1))-AVERAGE(OFFSET($H$3,0,0,'Données projet'!$E$10+1,1))</f>
        <v>251.98343244753835</v>
      </c>
      <c r="AO117" s="62">
        <f t="shared" si="90"/>
        <v>133.75228152098498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350.26055999999994</v>
      </c>
      <c r="BF117" s="14">
        <f t="shared" si="91"/>
        <v>81.616160924145817</v>
      </c>
      <c r="BG117" s="22">
        <f t="shared" si="61"/>
        <v>752.18528894288704</v>
      </c>
      <c r="BH117" s="62">
        <f t="shared" si="62"/>
        <v>1045.5186222762204</v>
      </c>
      <c r="BI117" s="62">
        <f ca="1">AVERAGE(OFFSET($BH$3,0,0,'Données projet'!$E$11+1,1))-AVERAGE(OFFSET($H$3,0,0,'Données projet'!$E$11+1,1))</f>
        <v>514.4067622178809</v>
      </c>
      <c r="BJ117" s="62">
        <f t="shared" si="92"/>
        <v>322.81767004794284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218.27832000000001</v>
      </c>
      <c r="CA117" s="14">
        <f t="shared" si="93"/>
        <v>53.740516147179761</v>
      </c>
      <c r="CB117" s="22">
        <f t="shared" si="64"/>
        <v>473.76613962300468</v>
      </c>
      <c r="CC117" s="62">
        <f t="shared" si="65"/>
        <v>767.09947295633799</v>
      </c>
      <c r="CD117" s="62">
        <f ca="1">AVERAGE(OFFSET($CC$3,0,0,'Données projet'!$E$12+1,1))-AVERAGE(OFFSET($H$3,0,0,'Données projet'!$E$12+1,1))</f>
        <v>335.83558218229564</v>
      </c>
      <c r="CE117" s="62">
        <f t="shared" si="94"/>
        <v>217.08423061559648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5.9412741393316544E-14</v>
      </c>
      <c r="P118" s="14">
        <f t="shared" si="87"/>
        <v>9.483138037075782E-13</v>
      </c>
      <c r="Q118" s="22">
        <f t="shared" si="107"/>
        <v>1.7551237327173916E-12</v>
      </c>
      <c r="R118" s="62">
        <f t="shared" si="55"/>
        <v>293.33333333333508</v>
      </c>
      <c r="S118" s="62">
        <f ca="1">AVERAGE(OFFSET($R$3,0,0,'Données projet'!$E$9+1,1))-AVERAGE(OFFSET($H$3,0,0,'Données projet'!$E$9+1,1))</f>
        <v>312.23578062502281</v>
      </c>
      <c r="T118" s="62">
        <f t="shared" si="88"/>
        <v>321.4462768705219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177.41879999999995</v>
      </c>
      <c r="AK118" s="14">
        <f t="shared" si="89"/>
        <v>44.747434866767406</v>
      </c>
      <c r="AL118" s="22">
        <f t="shared" si="58"/>
        <v>386.93952572628649</v>
      </c>
      <c r="AM118" s="62">
        <f t="shared" si="59"/>
        <v>680.2728590596198</v>
      </c>
      <c r="AN118" s="62">
        <f ca="1">AVERAGE(OFFSET($AM$3,0,0,'Données projet'!$E$10+1,1))-AVERAGE(OFFSET($H$3,0,0,'Données projet'!$E$10+1,1))</f>
        <v>251.98343244753835</v>
      </c>
      <c r="AO118" s="62">
        <f t="shared" si="90"/>
        <v>133.75228152098498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355.21199999999999</v>
      </c>
      <c r="BF118" s="14">
        <f t="shared" si="91"/>
        <v>82.634791155027401</v>
      </c>
      <c r="BG118" s="22">
        <f t="shared" si="61"/>
        <v>762.58316126167267</v>
      </c>
      <c r="BH118" s="62">
        <f t="shared" si="62"/>
        <v>1055.916494595006</v>
      </c>
      <c r="BI118" s="62">
        <f ca="1">AVERAGE(OFFSET($BH$3,0,0,'Données projet'!$E$11+1,1))-AVERAGE(OFFSET($H$3,0,0,'Données projet'!$E$11+1,1))</f>
        <v>514.4067622178809</v>
      </c>
      <c r="BJ118" s="62">
        <f t="shared" si="92"/>
        <v>322.81767004794284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221.364</v>
      </c>
      <c r="CA118" s="14">
        <f t="shared" si="93"/>
        <v>54.411237653200793</v>
      </c>
      <c r="CB118" s="22">
        <f t="shared" si="64"/>
        <v>480.30853891265809</v>
      </c>
      <c r="CC118" s="62">
        <f t="shared" si="65"/>
        <v>773.64187224599141</v>
      </c>
      <c r="CD118" s="62">
        <f ca="1">AVERAGE(OFFSET($CC$3,0,0,'Données projet'!$E$12+1,1))-AVERAGE(OFFSET($H$3,0,0,'Données projet'!$E$12+1,1))</f>
        <v>335.83558218229564</v>
      </c>
      <c r="CE118" s="62">
        <f t="shared" si="94"/>
        <v>217.08423061559648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5.9412741393316544E-14</v>
      </c>
      <c r="P119" s="14">
        <f t="shared" si="87"/>
        <v>9.483138037075782E-13</v>
      </c>
      <c r="Q119" s="22">
        <f t="shared" si="107"/>
        <v>1.7551237327173916E-12</v>
      </c>
      <c r="R119" s="62">
        <f t="shared" si="55"/>
        <v>293.33333333333508</v>
      </c>
      <c r="S119" s="62">
        <f ca="1">AVERAGE(OFFSET($R$3,0,0,'Données projet'!$E$9+1,1))-AVERAGE(OFFSET($H$3,0,0,'Données projet'!$E$9+1,1))</f>
        <v>312.23578062502281</v>
      </c>
      <c r="T119" s="62">
        <f t="shared" si="88"/>
        <v>321.4462768705219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168.98543999999993</v>
      </c>
      <c r="AK119" s="14">
        <f t="shared" si="89"/>
        <v>42.862716794747783</v>
      </c>
      <c r="AL119" s="22">
        <f t="shared" si="58"/>
        <v>368.96887308418553</v>
      </c>
      <c r="AM119" s="62">
        <f t="shared" si="59"/>
        <v>662.30220641751885</v>
      </c>
      <c r="AN119" s="62">
        <f ca="1">AVERAGE(OFFSET($AM$3,0,0,'Données projet'!$E$10+1,1))-AVERAGE(OFFSET($H$3,0,0,'Données projet'!$E$10+1,1))</f>
        <v>251.98343244753835</v>
      </c>
      <c r="AO119" s="62">
        <f t="shared" si="90"/>
        <v>133.75228152098498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514.4067622178809</v>
      </c>
      <c r="BJ119" s="62">
        <f t="shared" si="92"/>
        <v>322.81767004794284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335.83558218229564</v>
      </c>
      <c r="CE119" s="62">
        <f t="shared" si="94"/>
        <v>217.08423061559648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5.9412741393316544E-14</v>
      </c>
      <c r="P120" s="14">
        <f t="shared" si="87"/>
        <v>9.483138037075782E-13</v>
      </c>
      <c r="Q120" s="22">
        <f t="shared" si="107"/>
        <v>1.7551237327173916E-12</v>
      </c>
      <c r="R120" s="62">
        <f t="shared" si="55"/>
        <v>293.33333333333508</v>
      </c>
      <c r="S120" s="62">
        <f ca="1">AVERAGE(OFFSET($R$3,0,0,'Données projet'!$E$9+1,1))-AVERAGE(OFFSET($H$3,0,0,'Données projet'!$E$9+1,1))</f>
        <v>312.23578062502281</v>
      </c>
      <c r="T120" s="62">
        <f t="shared" si="88"/>
        <v>321.4462768705219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170.89487999999994</v>
      </c>
      <c r="AK120" s="14">
        <f t="shared" si="89"/>
        <v>43.290385653838221</v>
      </c>
      <c r="AL120" s="22">
        <f t="shared" si="58"/>
        <v>373.03933768043481</v>
      </c>
      <c r="AM120" s="62">
        <f t="shared" si="59"/>
        <v>666.37267101376813</v>
      </c>
      <c r="AN120" s="62">
        <f ca="1">AVERAGE(OFFSET($AM$3,0,0,'Données projet'!$E$10+1,1))-AVERAGE(OFFSET($H$3,0,0,'Données projet'!$E$10+1,1))</f>
        <v>251.98343244753835</v>
      </c>
      <c r="AO120" s="62">
        <f t="shared" si="90"/>
        <v>133.75228152098498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514.4067622178809</v>
      </c>
      <c r="BJ120" s="62">
        <f t="shared" si="92"/>
        <v>322.81767004794284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335.83558218229564</v>
      </c>
      <c r="CE120" s="62">
        <f t="shared" si="94"/>
        <v>217.08423061559648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5.9412741393316544E-14</v>
      </c>
      <c r="P121" s="14">
        <f t="shared" si="87"/>
        <v>9.483138037075782E-13</v>
      </c>
      <c r="Q121" s="22">
        <f t="shared" si="107"/>
        <v>1.7551237327173916E-12</v>
      </c>
      <c r="R121" s="62">
        <f t="shared" si="55"/>
        <v>293.33333333333508</v>
      </c>
      <c r="S121" s="62">
        <f ca="1">AVERAGE(OFFSET($R$3,0,0,'Données projet'!$E$9+1,1))-AVERAGE(OFFSET($H$3,0,0,'Données projet'!$E$9+1,1))</f>
        <v>312.23578062502281</v>
      </c>
      <c r="T121" s="62">
        <f t="shared" si="88"/>
        <v>321.4462768705219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172.80431999999996</v>
      </c>
      <c r="AK121" s="14">
        <f t="shared" si="89"/>
        <v>43.71749865379369</v>
      </c>
      <c r="AL121" s="22">
        <f t="shared" si="58"/>
        <v>377.10883415535727</v>
      </c>
      <c r="AM121" s="62">
        <f t="shared" si="59"/>
        <v>670.44216748869053</v>
      </c>
      <c r="AN121" s="62">
        <f ca="1">AVERAGE(OFFSET($AM$3,0,0,'Données projet'!$E$10+1,1))-AVERAGE(OFFSET($H$3,0,0,'Données projet'!$E$10+1,1))</f>
        <v>251.98343244753835</v>
      </c>
      <c r="AO121" s="62">
        <f t="shared" si="90"/>
        <v>133.75228152098498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514.4067622178809</v>
      </c>
      <c r="BJ121" s="62">
        <f t="shared" si="92"/>
        <v>322.81767004794284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335.83558218229564</v>
      </c>
      <c r="CE121" s="62">
        <f t="shared" si="94"/>
        <v>217.08423061559648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5.9412741393316544E-14</v>
      </c>
      <c r="P122" s="14">
        <f t="shared" si="87"/>
        <v>9.483138037075782E-13</v>
      </c>
      <c r="Q122" s="22">
        <f t="shared" si="107"/>
        <v>1.7551237327173916E-12</v>
      </c>
      <c r="R122" s="62">
        <f t="shared" si="55"/>
        <v>293.33333333333508</v>
      </c>
      <c r="S122" s="62">
        <f ca="1">AVERAGE(OFFSET($R$3,0,0,'Données projet'!$E$9+1,1))-AVERAGE(OFFSET($H$3,0,0,'Données projet'!$E$9+1,1))</f>
        <v>312.23578062502281</v>
      </c>
      <c r="T122" s="62">
        <f t="shared" si="88"/>
        <v>321.4462768705219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174.71375999999995</v>
      </c>
      <c r="AK122" s="14">
        <f t="shared" si="89"/>
        <v>44.144062647515781</v>
      </c>
      <c r="AL122" s="22">
        <f t="shared" si="58"/>
        <v>381.17737444442315</v>
      </c>
      <c r="AM122" s="62">
        <f t="shared" si="59"/>
        <v>674.51070777775647</v>
      </c>
      <c r="AN122" s="62">
        <f ca="1">AVERAGE(OFFSET($AM$3,0,0,'Données projet'!$E$10+1,1))-AVERAGE(OFFSET($H$3,0,0,'Données projet'!$E$10+1,1))</f>
        <v>251.98343244753835</v>
      </c>
      <c r="AO122" s="62">
        <f t="shared" si="90"/>
        <v>133.75228152098498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514.4067622178809</v>
      </c>
      <c r="BJ122" s="62">
        <f t="shared" si="92"/>
        <v>322.81767004794284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335.83558218229564</v>
      </c>
      <c r="CE122" s="62">
        <f t="shared" si="94"/>
        <v>217.08423061559648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5.9412741393316544E-14</v>
      </c>
      <c r="P123" s="14">
        <f t="shared" si="87"/>
        <v>9.483138037075782E-13</v>
      </c>
      <c r="Q123" s="22">
        <f t="shared" si="107"/>
        <v>1.7551237327173916E-12</v>
      </c>
      <c r="R123" s="62">
        <f t="shared" si="55"/>
        <v>293.33333333333508</v>
      </c>
      <c r="S123" s="62">
        <f ca="1">AVERAGE(OFFSET($R$3,0,0,'Données projet'!$E$9+1,1))-AVERAGE(OFFSET($H$3,0,0,'Données projet'!$E$9+1,1))</f>
        <v>312.23578062502281</v>
      </c>
      <c r="T123" s="62">
        <f t="shared" si="88"/>
        <v>321.4462768705219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176.62319999999997</v>
      </c>
      <c r="AK123" s="14">
        <f t="shared" si="89"/>
        <v>44.570084329489539</v>
      </c>
      <c r="AL123" s="22">
        <f t="shared" si="58"/>
        <v>385.24497020719417</v>
      </c>
      <c r="AM123" s="62">
        <f t="shared" si="59"/>
        <v>678.57830354052749</v>
      </c>
      <c r="AN123" s="62">
        <f ca="1">AVERAGE(OFFSET($AM$3,0,0,'Données projet'!$E$10+1,1))-AVERAGE(OFFSET($H$3,0,0,'Données projet'!$E$10+1,1))</f>
        <v>251.98343244753835</v>
      </c>
      <c r="AO123" s="62">
        <f t="shared" si="90"/>
        <v>133.75228152098498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514.4067622178809</v>
      </c>
      <c r="BJ123" s="62">
        <f t="shared" si="92"/>
        <v>322.81767004794284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335.83558218229564</v>
      </c>
      <c r="CE123" s="62">
        <f t="shared" si="94"/>
        <v>217.08423061559648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5.9412741393316544E-14</v>
      </c>
      <c r="P124" s="14">
        <f t="shared" si="87"/>
        <v>9.483138037075782E-13</v>
      </c>
      <c r="Q124" s="22">
        <f t="shared" si="107"/>
        <v>1.7551237327173916E-12</v>
      </c>
      <c r="R124" s="62">
        <f t="shared" si="55"/>
        <v>293.33333333333508</v>
      </c>
      <c r="S124" s="62">
        <f ca="1">AVERAGE(OFFSET($R$3,0,0,'Données projet'!$E$9+1,1))-AVERAGE(OFFSET($H$3,0,0,'Données projet'!$E$9+1,1))</f>
        <v>312.23578062502281</v>
      </c>
      <c r="T124" s="62">
        <f t="shared" si="88"/>
        <v>321.4462768705219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-4.5224624045658861E-14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251.98343244753835</v>
      </c>
      <c r="AO124" s="62">
        <f t="shared" si="90"/>
        <v>133.75228152098498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514.4067622178809</v>
      </c>
      <c r="BJ124" s="62">
        <f t="shared" si="92"/>
        <v>322.81767004794284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335.83558218229564</v>
      </c>
      <c r="CE124" s="62">
        <f t="shared" si="94"/>
        <v>217.08423061559648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5.9412741393316544E-14</v>
      </c>
      <c r="P125" s="14">
        <f t="shared" si="87"/>
        <v>9.483138037075782E-13</v>
      </c>
      <c r="Q125" s="22">
        <f t="shared" si="107"/>
        <v>1.7551237327173916E-12</v>
      </c>
      <c r="R125" s="62">
        <f t="shared" si="55"/>
        <v>293.33333333333508</v>
      </c>
      <c r="S125" s="62">
        <f ca="1">AVERAGE(OFFSET($R$3,0,0,'Données projet'!$E$9+1,1))-AVERAGE(OFFSET($H$3,0,0,'Données projet'!$E$9+1,1))</f>
        <v>312.23578062502281</v>
      </c>
      <c r="T125" s="62">
        <f t="shared" si="88"/>
        <v>321.4462768705219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-4.5224624045658861E-14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251.98343244753835</v>
      </c>
      <c r="AO125" s="62">
        <f t="shared" si="90"/>
        <v>133.75228152098498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514.4067622178809</v>
      </c>
      <c r="BJ125" s="62">
        <f t="shared" si="92"/>
        <v>322.81767004794284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335.83558218229564</v>
      </c>
      <c r="CE125" s="62">
        <f t="shared" si="94"/>
        <v>217.08423061559648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5.9412741393316544E-14</v>
      </c>
      <c r="P126" s="14">
        <f t="shared" si="87"/>
        <v>9.483138037075782E-13</v>
      </c>
      <c r="Q126" s="22">
        <f t="shared" si="107"/>
        <v>1.7551237327173916E-12</v>
      </c>
      <c r="R126" s="62">
        <f t="shared" si="55"/>
        <v>293.33333333333508</v>
      </c>
      <c r="S126" s="62">
        <f ca="1">AVERAGE(OFFSET($R$3,0,0,'Données projet'!$E$9+1,1))-AVERAGE(OFFSET($H$3,0,0,'Données projet'!$E$9+1,1))</f>
        <v>312.23578062502281</v>
      </c>
      <c r="T126" s="62">
        <f t="shared" si="88"/>
        <v>321.4462768705219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-4.5224624045658861E-14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251.98343244753835</v>
      </c>
      <c r="AO126" s="62">
        <f t="shared" si="90"/>
        <v>133.75228152098498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514.4067622178809</v>
      </c>
      <c r="BJ126" s="62">
        <f t="shared" si="92"/>
        <v>322.81767004794284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335.83558218229564</v>
      </c>
      <c r="CE126" s="62">
        <f t="shared" si="94"/>
        <v>217.08423061559648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5.9412741393316544E-14</v>
      </c>
      <c r="P127" s="14">
        <f t="shared" si="87"/>
        <v>9.483138037075782E-13</v>
      </c>
      <c r="Q127" s="22">
        <f t="shared" si="107"/>
        <v>1.7551237327173916E-12</v>
      </c>
      <c r="R127" s="62">
        <f t="shared" si="55"/>
        <v>293.33333333333508</v>
      </c>
      <c r="S127" s="62">
        <f ca="1">AVERAGE(OFFSET($R$3,0,0,'Données projet'!$E$9+1,1))-AVERAGE(OFFSET($H$3,0,0,'Données projet'!$E$9+1,1))</f>
        <v>312.23578062502281</v>
      </c>
      <c r="T127" s="62">
        <f t="shared" si="88"/>
        <v>321.4462768705219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-4.5224624045658861E-14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251.98343244753835</v>
      </c>
      <c r="AO127" s="62">
        <f t="shared" si="90"/>
        <v>133.75228152098498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514.4067622178809</v>
      </c>
      <c r="BJ127" s="62">
        <f t="shared" si="92"/>
        <v>322.81767004794284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335.83558218229564</v>
      </c>
      <c r="CE127" s="62">
        <f t="shared" si="94"/>
        <v>217.08423061559648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5.9412741393316544E-14</v>
      </c>
      <c r="P128" s="14">
        <f t="shared" si="87"/>
        <v>9.483138037075782E-13</v>
      </c>
      <c r="Q128" s="22">
        <f t="shared" si="107"/>
        <v>1.7551237327173916E-12</v>
      </c>
      <c r="R128" s="62">
        <f t="shared" si="55"/>
        <v>293.33333333333508</v>
      </c>
      <c r="S128" s="62">
        <f ca="1">AVERAGE(OFFSET($R$3,0,0,'Données projet'!$E$9+1,1))-AVERAGE(OFFSET($H$3,0,0,'Données projet'!$E$9+1,1))</f>
        <v>312.23578062502281</v>
      </c>
      <c r="T128" s="62">
        <f t="shared" si="88"/>
        <v>321.4462768705219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-4.5224624045658861E-14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251.98343244753835</v>
      </c>
      <c r="AO128" s="62">
        <f t="shared" si="90"/>
        <v>133.75228152098498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514.4067622178809</v>
      </c>
      <c r="BJ128" s="62">
        <f t="shared" si="92"/>
        <v>322.81767004794284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335.83558218229564</v>
      </c>
      <c r="CE128" s="62">
        <f t="shared" si="94"/>
        <v>217.08423061559648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5.9412741393316544E-14</v>
      </c>
      <c r="P129" s="14">
        <f t="shared" si="87"/>
        <v>9.483138037075782E-13</v>
      </c>
      <c r="Q129" s="22">
        <f t="shared" si="107"/>
        <v>1.7551237327173916E-12</v>
      </c>
      <c r="R129" s="62">
        <f t="shared" si="55"/>
        <v>293.33333333333508</v>
      </c>
      <c r="S129" s="62">
        <f ca="1">AVERAGE(OFFSET($R$3,0,0,'Données projet'!$E$9+1,1))-AVERAGE(OFFSET($H$3,0,0,'Données projet'!$E$9+1,1))</f>
        <v>312.23578062502281</v>
      </c>
      <c r="T129" s="62">
        <f t="shared" si="88"/>
        <v>321.4462768705219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-4.5224624045658861E-14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251.98343244753835</v>
      </c>
      <c r="AO129" s="62">
        <f t="shared" si="90"/>
        <v>133.75228152098498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514.4067622178809</v>
      </c>
      <c r="BJ129" s="62">
        <f t="shared" si="92"/>
        <v>322.81767004794284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335.83558218229564</v>
      </c>
      <c r="CE129" s="62">
        <f t="shared" si="94"/>
        <v>217.08423061559648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5.9412741393316544E-14</v>
      </c>
      <c r="P130" s="14">
        <f t="shared" si="87"/>
        <v>9.483138037075782E-13</v>
      </c>
      <c r="Q130" s="22">
        <f t="shared" si="107"/>
        <v>1.7551237327173916E-12</v>
      </c>
      <c r="R130" s="62">
        <f t="shared" si="55"/>
        <v>293.33333333333508</v>
      </c>
      <c r="S130" s="62">
        <f ca="1">AVERAGE(OFFSET($R$3,0,0,'Données projet'!$E$9+1,1))-AVERAGE(OFFSET($H$3,0,0,'Données projet'!$E$9+1,1))</f>
        <v>312.23578062502281</v>
      </c>
      <c r="T130" s="62">
        <f t="shared" si="88"/>
        <v>321.4462768705219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-4.5224624045658861E-14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251.98343244753835</v>
      </c>
      <c r="AO130" s="62">
        <f t="shared" si="90"/>
        <v>133.75228152098498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514.4067622178809</v>
      </c>
      <c r="BJ130" s="62">
        <f t="shared" si="92"/>
        <v>322.81767004794284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335.83558218229564</v>
      </c>
      <c r="CE130" s="62">
        <f t="shared" si="94"/>
        <v>217.08423061559648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5.9412741393316544E-14</v>
      </c>
      <c r="P131" s="14">
        <f t="shared" si="87"/>
        <v>9.483138037075782E-13</v>
      </c>
      <c r="Q131" s="22">
        <f t="shared" ref="Q131:Q153" si="108">(O131+P131)*0.475*44/12</f>
        <v>1.7551237327173916E-12</v>
      </c>
      <c r="R131" s="62">
        <f t="shared" ref="R131:R194" si="109">Q131+(I131+J131)*44/12</f>
        <v>293.33333333333508</v>
      </c>
      <c r="S131" s="62">
        <f ca="1">AVERAGE(OFFSET($R$3,0,0,'Données projet'!$E$9+1,1))-AVERAGE(OFFSET($H$3,0,0,'Données projet'!$E$9+1,1))</f>
        <v>312.23578062502281</v>
      </c>
      <c r="T131" s="62">
        <f t="shared" si="88"/>
        <v>321.4462768705219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-4.5224624045658861E-14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251.98343244753835</v>
      </c>
      <c r="AO131" s="62">
        <f t="shared" si="90"/>
        <v>133.75228152098498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514.4067622178809</v>
      </c>
      <c r="BJ131" s="62">
        <f t="shared" si="92"/>
        <v>322.81767004794284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335.83558218229564</v>
      </c>
      <c r="CE131" s="62">
        <f t="shared" si="94"/>
        <v>217.08423061559648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5.9412741393316544E-14</v>
      </c>
      <c r="P132" s="14">
        <f t="shared" si="87"/>
        <v>9.483138037075782E-13</v>
      </c>
      <c r="Q132" s="22">
        <f t="shared" si="108"/>
        <v>1.7551237327173916E-12</v>
      </c>
      <c r="R132" s="62">
        <f t="shared" si="109"/>
        <v>293.33333333333508</v>
      </c>
      <c r="S132" s="62">
        <f ca="1">AVERAGE(OFFSET($R$3,0,0,'Données projet'!$E$9+1,1))-AVERAGE(OFFSET($H$3,0,0,'Données projet'!$E$9+1,1))</f>
        <v>312.23578062502281</v>
      </c>
      <c r="T132" s="62">
        <f t="shared" si="88"/>
        <v>321.4462768705219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-4.5224624045658861E-14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251.98343244753835</v>
      </c>
      <c r="AO132" s="62">
        <f t="shared" si="90"/>
        <v>133.75228152098498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514.4067622178809</v>
      </c>
      <c r="BJ132" s="62">
        <f t="shared" si="92"/>
        <v>322.81767004794284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335.83558218229564</v>
      </c>
      <c r="CE132" s="62">
        <f t="shared" si="94"/>
        <v>217.08423061559648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5.9412741393316544E-14</v>
      </c>
      <c r="P133" s="14">
        <f t="shared" ref="P133:P196" si="141">EXP(-1.0587+0.8836*LN(O133)+0.284)</f>
        <v>9.483138037075782E-13</v>
      </c>
      <c r="Q133" s="22">
        <f t="shared" si="108"/>
        <v>1.7551237327173916E-12</v>
      </c>
      <c r="R133" s="62">
        <f t="shared" si="109"/>
        <v>293.33333333333508</v>
      </c>
      <c r="S133" s="62">
        <f ca="1">AVERAGE(OFFSET($R$3,0,0,'Données projet'!$E$9+1,1))-AVERAGE(OFFSET($H$3,0,0,'Données projet'!$E$9+1,1))</f>
        <v>312.23578062502281</v>
      </c>
      <c r="T133" s="62">
        <f t="shared" ref="T133:T196" si="142">$T$3</f>
        <v>321.4462768705219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-4.5224624045658861E-14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251.98343244753835</v>
      </c>
      <c r="AO133" s="62">
        <f t="shared" ref="AO133:AO196" si="144">$AO$3</f>
        <v>133.75228152098498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514.4067622178809</v>
      </c>
      <c r="BJ133" s="62">
        <f t="shared" ref="BJ133:BJ196" si="146">$BJ$3</f>
        <v>322.81767004794284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335.83558218229564</v>
      </c>
      <c r="CE133" s="62">
        <f t="shared" ref="CE133:CE196" si="148">$CE$3</f>
        <v>217.08423061559648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5.9412741393316544E-14</v>
      </c>
      <c r="P134" s="14">
        <f t="shared" si="141"/>
        <v>9.483138037075782E-13</v>
      </c>
      <c r="Q134" s="22">
        <f t="shared" si="108"/>
        <v>1.7551237327173916E-12</v>
      </c>
      <c r="R134" s="62">
        <f t="shared" si="109"/>
        <v>293.33333333333508</v>
      </c>
      <c r="S134" s="62">
        <f ca="1">AVERAGE(OFFSET($R$3,0,0,'Données projet'!$E$9+1,1))-AVERAGE(OFFSET($H$3,0,0,'Données projet'!$E$9+1,1))</f>
        <v>312.23578062502281</v>
      </c>
      <c r="T134" s="62">
        <f t="shared" si="142"/>
        <v>321.4462768705219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-4.5224624045658861E-14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251.98343244753835</v>
      </c>
      <c r="AO134" s="62">
        <f t="shared" si="144"/>
        <v>133.75228152098498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514.4067622178809</v>
      </c>
      <c r="BJ134" s="62">
        <f t="shared" si="146"/>
        <v>322.81767004794284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335.83558218229564</v>
      </c>
      <c r="CE134" s="62">
        <f t="shared" si="148"/>
        <v>217.08423061559648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5.9412741393316544E-14</v>
      </c>
      <c r="P135" s="14">
        <f t="shared" si="141"/>
        <v>9.483138037075782E-13</v>
      </c>
      <c r="Q135" s="22">
        <f t="shared" si="108"/>
        <v>1.7551237327173916E-12</v>
      </c>
      <c r="R135" s="62">
        <f t="shared" si="109"/>
        <v>293.33333333333508</v>
      </c>
      <c r="S135" s="62">
        <f ca="1">AVERAGE(OFFSET($R$3,0,0,'Données projet'!$E$9+1,1))-AVERAGE(OFFSET($H$3,0,0,'Données projet'!$E$9+1,1))</f>
        <v>312.23578062502281</v>
      </c>
      <c r="T135" s="62">
        <f t="shared" si="142"/>
        <v>321.4462768705219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-4.5224624045658861E-14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251.98343244753835</v>
      </c>
      <c r="AO135" s="62">
        <f t="shared" si="144"/>
        <v>133.75228152098498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514.4067622178809</v>
      </c>
      <c r="BJ135" s="62">
        <f t="shared" si="146"/>
        <v>322.81767004794284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335.83558218229564</v>
      </c>
      <c r="CE135" s="62">
        <f t="shared" si="148"/>
        <v>217.08423061559648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5.9412741393316544E-14</v>
      </c>
      <c r="P136" s="14">
        <f t="shared" si="141"/>
        <v>9.483138037075782E-13</v>
      </c>
      <c r="Q136" s="22">
        <f t="shared" si="108"/>
        <v>1.7551237327173916E-12</v>
      </c>
      <c r="R136" s="62">
        <f t="shared" si="109"/>
        <v>293.33333333333508</v>
      </c>
      <c r="S136" s="62">
        <f ca="1">AVERAGE(OFFSET($R$3,0,0,'Données projet'!$E$9+1,1))-AVERAGE(OFFSET($H$3,0,0,'Données projet'!$E$9+1,1))</f>
        <v>312.23578062502281</v>
      </c>
      <c r="T136" s="62">
        <f t="shared" si="142"/>
        <v>321.4462768705219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-4.5224624045658861E-14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251.98343244753835</v>
      </c>
      <c r="AO136" s="62">
        <f t="shared" si="144"/>
        <v>133.75228152098498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514.4067622178809</v>
      </c>
      <c r="BJ136" s="62">
        <f t="shared" si="146"/>
        <v>322.81767004794284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335.83558218229564</v>
      </c>
      <c r="CE136" s="62">
        <f t="shared" si="148"/>
        <v>217.08423061559648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5.9412741393316544E-14</v>
      </c>
      <c r="P137" s="14">
        <f t="shared" si="141"/>
        <v>9.483138037075782E-13</v>
      </c>
      <c r="Q137" s="22">
        <f t="shared" si="108"/>
        <v>1.7551237327173916E-12</v>
      </c>
      <c r="R137" s="62">
        <f t="shared" si="109"/>
        <v>293.33333333333508</v>
      </c>
      <c r="S137" s="62">
        <f ca="1">AVERAGE(OFFSET($R$3,0,0,'Données projet'!$E$9+1,1))-AVERAGE(OFFSET($H$3,0,0,'Données projet'!$E$9+1,1))</f>
        <v>312.23578062502281</v>
      </c>
      <c r="T137" s="62">
        <f t="shared" si="142"/>
        <v>321.4462768705219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-4.5224624045658861E-14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251.98343244753835</v>
      </c>
      <c r="AO137" s="62">
        <f t="shared" si="144"/>
        <v>133.75228152098498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514.4067622178809</v>
      </c>
      <c r="BJ137" s="62">
        <f t="shared" si="146"/>
        <v>322.81767004794284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335.83558218229564</v>
      </c>
      <c r="CE137" s="62">
        <f t="shared" si="148"/>
        <v>217.08423061559648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5.9412741393316544E-14</v>
      </c>
      <c r="P138" s="14">
        <f t="shared" si="141"/>
        <v>9.483138037075782E-13</v>
      </c>
      <c r="Q138" s="22">
        <f t="shared" si="108"/>
        <v>1.7551237327173916E-12</v>
      </c>
      <c r="R138" s="62">
        <f t="shared" si="109"/>
        <v>293.33333333333508</v>
      </c>
      <c r="S138" s="62">
        <f ca="1">AVERAGE(OFFSET($R$3,0,0,'Données projet'!$E$9+1,1))-AVERAGE(OFFSET($H$3,0,0,'Données projet'!$E$9+1,1))</f>
        <v>312.23578062502281</v>
      </c>
      <c r="T138" s="62">
        <f t="shared" si="142"/>
        <v>321.4462768705219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-4.5224624045658861E-14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251.98343244753835</v>
      </c>
      <c r="AO138" s="62">
        <f t="shared" si="144"/>
        <v>133.75228152098498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514.4067622178809</v>
      </c>
      <c r="BJ138" s="62">
        <f t="shared" si="146"/>
        <v>322.81767004794284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335.83558218229564</v>
      </c>
      <c r="CE138" s="62">
        <f t="shared" si="148"/>
        <v>217.08423061559648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5.9412741393316544E-14</v>
      </c>
      <c r="P139" s="14">
        <f t="shared" si="141"/>
        <v>9.483138037075782E-13</v>
      </c>
      <c r="Q139" s="22">
        <f t="shared" si="108"/>
        <v>1.7551237327173916E-12</v>
      </c>
      <c r="R139" s="62">
        <f t="shared" si="109"/>
        <v>293.33333333333508</v>
      </c>
      <c r="S139" s="62">
        <f ca="1">AVERAGE(OFFSET($R$3,0,0,'Données projet'!$E$9+1,1))-AVERAGE(OFFSET($H$3,0,0,'Données projet'!$E$9+1,1))</f>
        <v>312.23578062502281</v>
      </c>
      <c r="T139" s="62">
        <f t="shared" si="142"/>
        <v>321.4462768705219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-4.5224624045658861E-14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251.98343244753835</v>
      </c>
      <c r="AO139" s="62">
        <f t="shared" si="144"/>
        <v>133.75228152098498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514.4067622178809</v>
      </c>
      <c r="BJ139" s="62">
        <f t="shared" si="146"/>
        <v>322.81767004794284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335.83558218229564</v>
      </c>
      <c r="CE139" s="62">
        <f t="shared" si="148"/>
        <v>217.08423061559648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5.9412741393316544E-14</v>
      </c>
      <c r="P140" s="14">
        <f t="shared" si="141"/>
        <v>9.483138037075782E-13</v>
      </c>
      <c r="Q140" s="22">
        <f t="shared" si="108"/>
        <v>1.7551237327173916E-12</v>
      </c>
      <c r="R140" s="62">
        <f t="shared" si="109"/>
        <v>293.33333333333508</v>
      </c>
      <c r="S140" s="62">
        <f ca="1">AVERAGE(OFFSET($R$3,0,0,'Données projet'!$E$9+1,1))-AVERAGE(OFFSET($H$3,0,0,'Données projet'!$E$9+1,1))</f>
        <v>312.23578062502281</v>
      </c>
      <c r="T140" s="62">
        <f t="shared" si="142"/>
        <v>321.4462768705219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-4.5224624045658861E-14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251.98343244753835</v>
      </c>
      <c r="AO140" s="62">
        <f t="shared" si="144"/>
        <v>133.75228152098498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514.4067622178809</v>
      </c>
      <c r="BJ140" s="62">
        <f t="shared" si="146"/>
        <v>322.81767004794284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335.83558218229564</v>
      </c>
      <c r="CE140" s="62">
        <f t="shared" si="148"/>
        <v>217.08423061559648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5.9412741393316544E-14</v>
      </c>
      <c r="P141" s="14">
        <f t="shared" si="141"/>
        <v>9.483138037075782E-13</v>
      </c>
      <c r="Q141" s="22">
        <f t="shared" si="108"/>
        <v>1.7551237327173916E-12</v>
      </c>
      <c r="R141" s="62">
        <f t="shared" si="109"/>
        <v>293.33333333333508</v>
      </c>
      <c r="S141" s="62">
        <f ca="1">AVERAGE(OFFSET($R$3,0,0,'Données projet'!$E$9+1,1))-AVERAGE(OFFSET($H$3,0,0,'Données projet'!$E$9+1,1))</f>
        <v>312.23578062502281</v>
      </c>
      <c r="T141" s="62">
        <f t="shared" si="142"/>
        <v>321.4462768705219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-4.5224624045658861E-14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251.98343244753835</v>
      </c>
      <c r="AO141" s="62">
        <f t="shared" si="144"/>
        <v>133.75228152098498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514.4067622178809</v>
      </c>
      <c r="BJ141" s="62">
        <f t="shared" si="146"/>
        <v>322.81767004794284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335.83558218229564</v>
      </c>
      <c r="CE141" s="62">
        <f t="shared" si="148"/>
        <v>217.08423061559648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5.9412741393316544E-14</v>
      </c>
      <c r="P142" s="14">
        <f t="shared" si="141"/>
        <v>9.483138037075782E-13</v>
      </c>
      <c r="Q142" s="22">
        <f t="shared" si="108"/>
        <v>1.7551237327173916E-12</v>
      </c>
      <c r="R142" s="62">
        <f t="shared" si="109"/>
        <v>293.33333333333508</v>
      </c>
      <c r="S142" s="62">
        <f ca="1">AVERAGE(OFFSET($R$3,0,0,'Données projet'!$E$9+1,1))-AVERAGE(OFFSET($H$3,0,0,'Données projet'!$E$9+1,1))</f>
        <v>312.23578062502281</v>
      </c>
      <c r="T142" s="62">
        <f t="shared" si="142"/>
        <v>321.4462768705219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-4.5224624045658861E-14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251.98343244753835</v>
      </c>
      <c r="AO142" s="62">
        <f t="shared" si="144"/>
        <v>133.75228152098498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514.4067622178809</v>
      </c>
      <c r="BJ142" s="62">
        <f t="shared" si="146"/>
        <v>322.81767004794284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335.83558218229564</v>
      </c>
      <c r="CE142" s="62">
        <f t="shared" si="148"/>
        <v>217.08423061559648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5.9412741393316544E-14</v>
      </c>
      <c r="P143" s="14">
        <f t="shared" si="141"/>
        <v>9.483138037075782E-13</v>
      </c>
      <c r="Q143" s="22">
        <f t="shared" si="108"/>
        <v>1.7551237327173916E-12</v>
      </c>
      <c r="R143" s="62">
        <f t="shared" si="109"/>
        <v>293.33333333333508</v>
      </c>
      <c r="S143" s="62">
        <f ca="1">AVERAGE(OFFSET($R$3,0,0,'Données projet'!$E$9+1,1))-AVERAGE(OFFSET($H$3,0,0,'Données projet'!$E$9+1,1))</f>
        <v>312.23578062502281</v>
      </c>
      <c r="T143" s="62">
        <f t="shared" si="142"/>
        <v>321.4462768705219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-4.5224624045658861E-14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251.98343244753835</v>
      </c>
      <c r="AO143" s="62">
        <f t="shared" si="144"/>
        <v>133.75228152098498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514.4067622178809</v>
      </c>
      <c r="BJ143" s="62">
        <f t="shared" si="146"/>
        <v>322.81767004794284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335.83558218229564</v>
      </c>
      <c r="CE143" s="62">
        <f t="shared" si="148"/>
        <v>217.08423061559648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5.9412741393316544E-14</v>
      </c>
      <c r="P144" s="14">
        <f t="shared" si="141"/>
        <v>9.483138037075782E-13</v>
      </c>
      <c r="Q144" s="22">
        <f t="shared" si="108"/>
        <v>1.7551237327173916E-12</v>
      </c>
      <c r="R144" s="62">
        <f t="shared" si="109"/>
        <v>293.33333333333508</v>
      </c>
      <c r="S144" s="62">
        <f ca="1">AVERAGE(OFFSET($R$3,0,0,'Données projet'!$E$9+1,1))-AVERAGE(OFFSET($H$3,0,0,'Données projet'!$E$9+1,1))</f>
        <v>312.23578062502281</v>
      </c>
      <c r="T144" s="62">
        <f t="shared" si="142"/>
        <v>321.4462768705219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-4.5224624045658861E-14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251.98343244753835</v>
      </c>
      <c r="AO144" s="62">
        <f t="shared" si="144"/>
        <v>133.75228152098498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514.4067622178809</v>
      </c>
      <c r="BJ144" s="62">
        <f t="shared" si="146"/>
        <v>322.81767004794284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335.83558218229564</v>
      </c>
      <c r="CE144" s="62">
        <f t="shared" si="148"/>
        <v>217.08423061559648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5.9412741393316544E-14</v>
      </c>
      <c r="P145" s="14">
        <f t="shared" si="141"/>
        <v>9.483138037075782E-13</v>
      </c>
      <c r="Q145" s="22">
        <f t="shared" si="108"/>
        <v>1.7551237327173916E-12</v>
      </c>
      <c r="R145" s="62">
        <f t="shared" si="109"/>
        <v>293.33333333333508</v>
      </c>
      <c r="S145" s="62">
        <f ca="1">AVERAGE(OFFSET($R$3,0,0,'Données projet'!$E$9+1,1))-AVERAGE(OFFSET($H$3,0,0,'Données projet'!$E$9+1,1))</f>
        <v>312.23578062502281</v>
      </c>
      <c r="T145" s="62">
        <f t="shared" si="142"/>
        <v>321.4462768705219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-4.5224624045658861E-14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251.98343244753835</v>
      </c>
      <c r="AO145" s="62">
        <f t="shared" si="144"/>
        <v>133.75228152098498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514.4067622178809</v>
      </c>
      <c r="BJ145" s="62">
        <f t="shared" si="146"/>
        <v>322.81767004794284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335.83558218229564</v>
      </c>
      <c r="CE145" s="62">
        <f t="shared" si="148"/>
        <v>217.08423061559648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5.9412741393316544E-14</v>
      </c>
      <c r="P146" s="14">
        <f t="shared" si="141"/>
        <v>9.483138037075782E-13</v>
      </c>
      <c r="Q146" s="22">
        <f t="shared" si="108"/>
        <v>1.7551237327173916E-12</v>
      </c>
      <c r="R146" s="62">
        <f t="shared" si="109"/>
        <v>293.33333333333508</v>
      </c>
      <c r="S146" s="62">
        <f ca="1">AVERAGE(OFFSET($R$3,0,0,'Données projet'!$E$9+1,1))-AVERAGE(OFFSET($H$3,0,0,'Données projet'!$E$9+1,1))</f>
        <v>312.23578062502281</v>
      </c>
      <c r="T146" s="62">
        <f t="shared" si="142"/>
        <v>321.4462768705219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-4.5224624045658861E-14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251.98343244753835</v>
      </c>
      <c r="AO146" s="62">
        <f t="shared" si="144"/>
        <v>133.75228152098498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514.4067622178809</v>
      </c>
      <c r="BJ146" s="62">
        <f t="shared" si="146"/>
        <v>322.81767004794284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335.83558218229564</v>
      </c>
      <c r="CE146" s="62">
        <f t="shared" si="148"/>
        <v>217.08423061559648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5.9412741393316544E-14</v>
      </c>
      <c r="P147" s="14">
        <f t="shared" si="141"/>
        <v>9.483138037075782E-13</v>
      </c>
      <c r="Q147" s="22">
        <f t="shared" si="108"/>
        <v>1.7551237327173916E-12</v>
      </c>
      <c r="R147" s="62">
        <f t="shared" si="109"/>
        <v>293.33333333333508</v>
      </c>
      <c r="S147" s="62">
        <f ca="1">AVERAGE(OFFSET($R$3,0,0,'Données projet'!$E$9+1,1))-AVERAGE(OFFSET($H$3,0,0,'Données projet'!$E$9+1,1))</f>
        <v>312.23578062502281</v>
      </c>
      <c r="T147" s="62">
        <f t="shared" si="142"/>
        <v>321.4462768705219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-4.5224624045658861E-14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251.98343244753835</v>
      </c>
      <c r="AO147" s="62">
        <f t="shared" si="144"/>
        <v>133.75228152098498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514.4067622178809</v>
      </c>
      <c r="BJ147" s="62">
        <f t="shared" si="146"/>
        <v>322.81767004794284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335.83558218229564</v>
      </c>
      <c r="CE147" s="62">
        <f t="shared" si="148"/>
        <v>217.08423061559648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5.9412741393316544E-14</v>
      </c>
      <c r="P148" s="14">
        <f t="shared" si="141"/>
        <v>9.483138037075782E-13</v>
      </c>
      <c r="Q148" s="22">
        <f t="shared" si="108"/>
        <v>1.7551237327173916E-12</v>
      </c>
      <c r="R148" s="62">
        <f t="shared" si="109"/>
        <v>293.33333333333508</v>
      </c>
      <c r="S148" s="62">
        <f ca="1">AVERAGE(OFFSET($R$3,0,0,'Données projet'!$E$9+1,1))-AVERAGE(OFFSET($H$3,0,0,'Données projet'!$E$9+1,1))</f>
        <v>312.23578062502281</v>
      </c>
      <c r="T148" s="62">
        <f t="shared" si="142"/>
        <v>321.4462768705219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-4.5224624045658861E-14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251.98343244753835</v>
      </c>
      <c r="AO148" s="62">
        <f t="shared" si="144"/>
        <v>133.75228152098498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514.4067622178809</v>
      </c>
      <c r="BJ148" s="62">
        <f t="shared" si="146"/>
        <v>322.81767004794284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335.83558218229564</v>
      </c>
      <c r="CE148" s="62">
        <f t="shared" si="148"/>
        <v>217.08423061559648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5.9412741393316544E-14</v>
      </c>
      <c r="P149" s="14">
        <f t="shared" si="141"/>
        <v>9.483138037075782E-13</v>
      </c>
      <c r="Q149" s="22">
        <f t="shared" si="108"/>
        <v>1.7551237327173916E-12</v>
      </c>
      <c r="R149" s="62">
        <f t="shared" si="109"/>
        <v>293.33333333333508</v>
      </c>
      <c r="S149" s="62">
        <f ca="1">AVERAGE(OFFSET($R$3,0,0,'Données projet'!$E$9+1,1))-AVERAGE(OFFSET($H$3,0,0,'Données projet'!$E$9+1,1))</f>
        <v>312.23578062502281</v>
      </c>
      <c r="T149" s="62">
        <f t="shared" si="142"/>
        <v>321.4462768705219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-4.5224624045658861E-14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251.98343244753835</v>
      </c>
      <c r="AO149" s="62">
        <f t="shared" si="144"/>
        <v>133.75228152098498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514.4067622178809</v>
      </c>
      <c r="BJ149" s="62">
        <f t="shared" si="146"/>
        <v>322.81767004794284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335.83558218229564</v>
      </c>
      <c r="CE149" s="62">
        <f t="shared" si="148"/>
        <v>217.08423061559648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5.9412741393316544E-14</v>
      </c>
      <c r="P150" s="14">
        <f t="shared" si="141"/>
        <v>9.483138037075782E-13</v>
      </c>
      <c r="Q150" s="22">
        <f t="shared" si="108"/>
        <v>1.7551237327173916E-12</v>
      </c>
      <c r="R150" s="62">
        <f t="shared" si="109"/>
        <v>293.33333333333508</v>
      </c>
      <c r="S150" s="62">
        <f ca="1">AVERAGE(OFFSET($R$3,0,0,'Données projet'!$E$9+1,1))-AVERAGE(OFFSET($H$3,0,0,'Données projet'!$E$9+1,1))</f>
        <v>312.23578062502281</v>
      </c>
      <c r="T150" s="62">
        <f t="shared" si="142"/>
        <v>321.4462768705219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-4.5224624045658861E-14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251.98343244753835</v>
      </c>
      <c r="AO150" s="62">
        <f t="shared" si="144"/>
        <v>133.75228152098498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514.4067622178809</v>
      </c>
      <c r="BJ150" s="62">
        <f t="shared" si="146"/>
        <v>322.81767004794284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335.83558218229564</v>
      </c>
      <c r="CE150" s="62">
        <f t="shared" si="148"/>
        <v>217.08423061559648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5.9412741393316544E-14</v>
      </c>
      <c r="P151" s="14">
        <f t="shared" si="141"/>
        <v>9.483138037075782E-13</v>
      </c>
      <c r="Q151" s="22">
        <f t="shared" si="108"/>
        <v>1.7551237327173916E-12</v>
      </c>
      <c r="R151" s="62">
        <f t="shared" si="109"/>
        <v>293.33333333333508</v>
      </c>
      <c r="S151" s="62">
        <f ca="1">AVERAGE(OFFSET($R$3,0,0,'Données projet'!$E$9+1,1))-AVERAGE(OFFSET($H$3,0,0,'Données projet'!$E$9+1,1))</f>
        <v>312.23578062502281</v>
      </c>
      <c r="T151" s="62">
        <f t="shared" si="142"/>
        <v>321.4462768705219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-4.5224624045658861E-14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251.98343244753835</v>
      </c>
      <c r="AO151" s="62">
        <f t="shared" si="144"/>
        <v>133.75228152098498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514.4067622178809</v>
      </c>
      <c r="BJ151" s="62">
        <f t="shared" si="146"/>
        <v>322.81767004794284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335.83558218229564</v>
      </c>
      <c r="CE151" s="62">
        <f t="shared" si="148"/>
        <v>217.08423061559648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5.9412741393316544E-14</v>
      </c>
      <c r="P152" s="14">
        <f t="shared" si="141"/>
        <v>9.483138037075782E-13</v>
      </c>
      <c r="Q152" s="22">
        <f t="shared" si="108"/>
        <v>1.7551237327173916E-12</v>
      </c>
      <c r="R152" s="62">
        <f t="shared" si="109"/>
        <v>293.33333333333508</v>
      </c>
      <c r="S152" s="62">
        <f ca="1">AVERAGE(OFFSET($R$3,0,0,'Données projet'!$E$9+1,1))-AVERAGE(OFFSET($H$3,0,0,'Données projet'!$E$9+1,1))</f>
        <v>312.23578062502281</v>
      </c>
      <c r="T152" s="62">
        <f t="shared" si="142"/>
        <v>321.4462768705219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-4.5224624045658861E-14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251.98343244753835</v>
      </c>
      <c r="AO152" s="62">
        <f t="shared" si="144"/>
        <v>133.75228152098498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514.4067622178809</v>
      </c>
      <c r="BJ152" s="62">
        <f t="shared" si="146"/>
        <v>322.81767004794284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335.83558218229564</v>
      </c>
      <c r="CE152" s="62">
        <f t="shared" si="148"/>
        <v>217.08423061559648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5.9412741393316544E-14</v>
      </c>
      <c r="P153" s="14">
        <f t="shared" si="141"/>
        <v>9.483138037075782E-13</v>
      </c>
      <c r="Q153" s="22">
        <f t="shared" si="108"/>
        <v>1.7551237327173916E-12</v>
      </c>
      <c r="R153" s="62">
        <f t="shared" si="109"/>
        <v>293.33333333333508</v>
      </c>
      <c r="S153" s="62">
        <f ca="1">AVERAGE(OFFSET($R$3,0,0,'Données projet'!$E$9+1,1))-AVERAGE(OFFSET($H$3,0,0,'Données projet'!$E$9+1,1))</f>
        <v>312.23578062502281</v>
      </c>
      <c r="T153" s="62">
        <f t="shared" si="142"/>
        <v>321.4462768705219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-4.5224624045658861E-14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251.98343244753835</v>
      </c>
      <c r="AO153" s="62">
        <f t="shared" si="144"/>
        <v>133.75228152098498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514.4067622178809</v>
      </c>
      <c r="BJ153" s="62">
        <f t="shared" si="146"/>
        <v>322.81767004794284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335.83558218229564</v>
      </c>
      <c r="CE153" s="62">
        <f t="shared" si="148"/>
        <v>217.08423061559648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5.9412741393316544E-14</v>
      </c>
      <c r="P154" s="14">
        <f t="shared" si="141"/>
        <v>9.483138037075782E-13</v>
      </c>
      <c r="Q154" s="22">
        <f t="shared" ref="Q154:Q203" si="162">(O154+P154)*0.475*44/12</f>
        <v>1.7551237327173916E-12</v>
      </c>
      <c r="R154" s="62">
        <f t="shared" si="109"/>
        <v>293.33333333333508</v>
      </c>
      <c r="S154" s="62">
        <f ca="1">AVERAGE(OFFSET($R$3,0,0,'Données projet'!$E$9+1,1))-AVERAGE(OFFSET($H$3,0,0,'Données projet'!$E$9+1,1))</f>
        <v>312.23578062502281</v>
      </c>
      <c r="T154" s="62">
        <f t="shared" si="142"/>
        <v>321.4462768705219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-4.5224624045658861E-14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251.98343244753835</v>
      </c>
      <c r="AO154" s="62">
        <f t="shared" si="144"/>
        <v>133.75228152098498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514.4067622178809</v>
      </c>
      <c r="BJ154" s="62">
        <f t="shared" si="146"/>
        <v>322.81767004794284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335.83558218229564</v>
      </c>
      <c r="CE154" s="62">
        <f t="shared" si="148"/>
        <v>217.08423061559648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5.9412741393316544E-14</v>
      </c>
      <c r="P155" s="14">
        <f t="shared" si="141"/>
        <v>9.483138037075782E-13</v>
      </c>
      <c r="Q155" s="22">
        <f t="shared" si="162"/>
        <v>1.7551237327173916E-12</v>
      </c>
      <c r="R155" s="62">
        <f t="shared" si="109"/>
        <v>293.33333333333508</v>
      </c>
      <c r="S155" s="62">
        <f ca="1">AVERAGE(OFFSET($R$3,0,0,'Données projet'!$E$9+1,1))-AVERAGE(OFFSET($H$3,0,0,'Données projet'!$E$9+1,1))</f>
        <v>312.23578062502281</v>
      </c>
      <c r="T155" s="62">
        <f t="shared" si="142"/>
        <v>321.4462768705219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-4.5224624045658861E-14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251.98343244753835</v>
      </c>
      <c r="AO155" s="62">
        <f t="shared" si="144"/>
        <v>133.75228152098498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514.4067622178809</v>
      </c>
      <c r="BJ155" s="62">
        <f t="shared" si="146"/>
        <v>322.81767004794284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335.83558218229564</v>
      </c>
      <c r="CE155" s="62">
        <f t="shared" si="148"/>
        <v>217.08423061559648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5.9412741393316544E-14</v>
      </c>
      <c r="P156" s="14">
        <f t="shared" si="141"/>
        <v>9.483138037075782E-13</v>
      </c>
      <c r="Q156" s="22">
        <f t="shared" si="162"/>
        <v>1.7551237327173916E-12</v>
      </c>
      <c r="R156" s="62">
        <f t="shared" si="109"/>
        <v>293.33333333333508</v>
      </c>
      <c r="S156" s="62">
        <f ca="1">AVERAGE(OFFSET($R$3,0,0,'Données projet'!$E$9+1,1))-AVERAGE(OFFSET($H$3,0,0,'Données projet'!$E$9+1,1))</f>
        <v>312.23578062502281</v>
      </c>
      <c r="T156" s="62">
        <f t="shared" si="142"/>
        <v>321.4462768705219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-4.5224624045658861E-14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251.98343244753835</v>
      </c>
      <c r="AO156" s="62">
        <f t="shared" si="144"/>
        <v>133.75228152098498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514.4067622178809</v>
      </c>
      <c r="BJ156" s="62">
        <f t="shared" si="146"/>
        <v>322.81767004794284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335.83558218229564</v>
      </c>
      <c r="CE156" s="62">
        <f t="shared" si="148"/>
        <v>217.08423061559648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5.9412741393316544E-14</v>
      </c>
      <c r="P157" s="14">
        <f t="shared" si="141"/>
        <v>9.483138037075782E-13</v>
      </c>
      <c r="Q157" s="22">
        <f t="shared" si="162"/>
        <v>1.7551237327173916E-12</v>
      </c>
      <c r="R157" s="62">
        <f t="shared" si="109"/>
        <v>293.33333333333508</v>
      </c>
      <c r="S157" s="62">
        <f ca="1">AVERAGE(OFFSET($R$3,0,0,'Données projet'!$E$9+1,1))-AVERAGE(OFFSET($H$3,0,0,'Données projet'!$E$9+1,1))</f>
        <v>312.23578062502281</v>
      </c>
      <c r="T157" s="62">
        <f t="shared" si="142"/>
        <v>321.4462768705219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-4.5224624045658861E-14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251.98343244753835</v>
      </c>
      <c r="AO157" s="62">
        <f t="shared" si="144"/>
        <v>133.75228152098498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514.4067622178809</v>
      </c>
      <c r="BJ157" s="62">
        <f t="shared" si="146"/>
        <v>322.81767004794284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335.83558218229564</v>
      </c>
      <c r="CE157" s="62">
        <f t="shared" si="148"/>
        <v>217.08423061559648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5.9412741393316544E-14</v>
      </c>
      <c r="P158" s="14">
        <f t="shared" si="141"/>
        <v>9.483138037075782E-13</v>
      </c>
      <c r="Q158" s="22">
        <f t="shared" si="162"/>
        <v>1.7551237327173916E-12</v>
      </c>
      <c r="R158" s="62">
        <f t="shared" si="109"/>
        <v>293.33333333333508</v>
      </c>
      <c r="S158" s="62">
        <f ca="1">AVERAGE(OFFSET($R$3,0,0,'Données projet'!$E$9+1,1))-AVERAGE(OFFSET($H$3,0,0,'Données projet'!$E$9+1,1))</f>
        <v>312.23578062502281</v>
      </c>
      <c r="T158" s="62">
        <f t="shared" si="142"/>
        <v>321.4462768705219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-4.5224624045658861E-14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251.98343244753835</v>
      </c>
      <c r="AO158" s="62">
        <f t="shared" si="144"/>
        <v>133.75228152098498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514.4067622178809</v>
      </c>
      <c r="BJ158" s="62">
        <f t="shared" si="146"/>
        <v>322.81767004794284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335.83558218229564</v>
      </c>
      <c r="CE158" s="62">
        <f t="shared" si="148"/>
        <v>217.08423061559648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5.9412741393316544E-14</v>
      </c>
      <c r="P159" s="14">
        <f t="shared" si="141"/>
        <v>9.483138037075782E-13</v>
      </c>
      <c r="Q159" s="22">
        <f t="shared" si="162"/>
        <v>1.7551237327173916E-12</v>
      </c>
      <c r="R159" s="62">
        <f t="shared" si="109"/>
        <v>293.33333333333508</v>
      </c>
      <c r="S159" s="62">
        <f ca="1">AVERAGE(OFFSET($R$3,0,0,'Données projet'!$E$9+1,1))-AVERAGE(OFFSET($H$3,0,0,'Données projet'!$E$9+1,1))</f>
        <v>312.23578062502281</v>
      </c>
      <c r="T159" s="62">
        <f t="shared" si="142"/>
        <v>321.4462768705219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-4.5224624045658861E-14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251.98343244753835</v>
      </c>
      <c r="AO159" s="62">
        <f t="shared" si="144"/>
        <v>133.75228152098498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514.4067622178809</v>
      </c>
      <c r="BJ159" s="62">
        <f t="shared" si="146"/>
        <v>322.81767004794284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335.83558218229564</v>
      </c>
      <c r="CE159" s="62">
        <f t="shared" si="148"/>
        <v>217.08423061559648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5.9412741393316544E-14</v>
      </c>
      <c r="P160" s="14">
        <f t="shared" si="141"/>
        <v>9.483138037075782E-13</v>
      </c>
      <c r="Q160" s="22">
        <f t="shared" si="162"/>
        <v>1.7551237327173916E-12</v>
      </c>
      <c r="R160" s="62">
        <f t="shared" si="109"/>
        <v>293.33333333333508</v>
      </c>
      <c r="S160" s="62">
        <f ca="1">AVERAGE(OFFSET($R$3,0,0,'Données projet'!$E$9+1,1))-AVERAGE(OFFSET($H$3,0,0,'Données projet'!$E$9+1,1))</f>
        <v>312.23578062502281</v>
      </c>
      <c r="T160" s="62">
        <f t="shared" si="142"/>
        <v>321.4462768705219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-4.5224624045658861E-14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251.98343244753835</v>
      </c>
      <c r="AO160" s="62">
        <f t="shared" si="144"/>
        <v>133.75228152098498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514.4067622178809</v>
      </c>
      <c r="BJ160" s="62">
        <f t="shared" si="146"/>
        <v>322.81767004794284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335.83558218229564</v>
      </c>
      <c r="CE160" s="62">
        <f t="shared" si="148"/>
        <v>217.08423061559648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5.9412741393316544E-14</v>
      </c>
      <c r="P161" s="14">
        <f t="shared" si="141"/>
        <v>9.483138037075782E-13</v>
      </c>
      <c r="Q161" s="22">
        <f t="shared" si="162"/>
        <v>1.7551237327173916E-12</v>
      </c>
      <c r="R161" s="62">
        <f t="shared" si="109"/>
        <v>293.33333333333508</v>
      </c>
      <c r="S161" s="62">
        <f ca="1">AVERAGE(OFFSET($R$3,0,0,'Données projet'!$E$9+1,1))-AVERAGE(OFFSET($H$3,0,0,'Données projet'!$E$9+1,1))</f>
        <v>312.23578062502281</v>
      </c>
      <c r="T161" s="62">
        <f t="shared" si="142"/>
        <v>321.4462768705219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-4.5224624045658861E-14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251.98343244753835</v>
      </c>
      <c r="AO161" s="62">
        <f t="shared" si="144"/>
        <v>133.75228152098498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514.4067622178809</v>
      </c>
      <c r="BJ161" s="62">
        <f t="shared" si="146"/>
        <v>322.81767004794284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335.83558218229564</v>
      </c>
      <c r="CE161" s="62">
        <f t="shared" si="148"/>
        <v>217.08423061559648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5.9412741393316544E-14</v>
      </c>
      <c r="P162" s="14">
        <f t="shared" si="141"/>
        <v>9.483138037075782E-13</v>
      </c>
      <c r="Q162" s="22">
        <f t="shared" si="162"/>
        <v>1.7551237327173916E-12</v>
      </c>
      <c r="R162" s="62">
        <f t="shared" si="109"/>
        <v>293.33333333333508</v>
      </c>
      <c r="S162" s="62">
        <f ca="1">AVERAGE(OFFSET($R$3,0,0,'Données projet'!$E$9+1,1))-AVERAGE(OFFSET($H$3,0,0,'Données projet'!$E$9+1,1))</f>
        <v>312.23578062502281</v>
      </c>
      <c r="T162" s="62">
        <f t="shared" si="142"/>
        <v>321.4462768705219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-4.5224624045658861E-14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251.98343244753835</v>
      </c>
      <c r="AO162" s="62">
        <f t="shared" si="144"/>
        <v>133.75228152098498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514.4067622178809</v>
      </c>
      <c r="BJ162" s="62">
        <f t="shared" si="146"/>
        <v>322.81767004794284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335.83558218229564</v>
      </c>
      <c r="CE162" s="62">
        <f t="shared" si="148"/>
        <v>217.08423061559648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5.9412741393316544E-14</v>
      </c>
      <c r="P163" s="14">
        <f t="shared" si="141"/>
        <v>9.483138037075782E-13</v>
      </c>
      <c r="Q163" s="22">
        <f t="shared" si="162"/>
        <v>1.7551237327173916E-12</v>
      </c>
      <c r="R163" s="62">
        <f t="shared" si="109"/>
        <v>293.33333333333508</v>
      </c>
      <c r="S163" s="62">
        <f ca="1">AVERAGE(OFFSET($R$3,0,0,'Données projet'!$E$9+1,1))-AVERAGE(OFFSET($H$3,0,0,'Données projet'!$E$9+1,1))</f>
        <v>312.23578062502281</v>
      </c>
      <c r="T163" s="62">
        <f t="shared" si="142"/>
        <v>321.4462768705219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-4.5224624045658861E-14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251.98343244753835</v>
      </c>
      <c r="AO163" s="62">
        <f t="shared" si="144"/>
        <v>133.75228152098498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514.4067622178809</v>
      </c>
      <c r="BJ163" s="62">
        <f t="shared" si="146"/>
        <v>322.81767004794284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335.83558218229564</v>
      </c>
      <c r="CE163" s="62">
        <f t="shared" si="148"/>
        <v>217.08423061559648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5.9412741393316544E-14</v>
      </c>
      <c r="P164" s="14">
        <f t="shared" si="141"/>
        <v>9.483138037075782E-13</v>
      </c>
      <c r="Q164" s="22">
        <f t="shared" si="162"/>
        <v>1.7551237327173916E-12</v>
      </c>
      <c r="R164" s="62">
        <f t="shared" si="109"/>
        <v>293.33333333333508</v>
      </c>
      <c r="S164" s="62">
        <f ca="1">AVERAGE(OFFSET($R$3,0,0,'Données projet'!$E$9+1,1))-AVERAGE(OFFSET($H$3,0,0,'Données projet'!$E$9+1,1))</f>
        <v>312.23578062502281</v>
      </c>
      <c r="T164" s="62">
        <f t="shared" si="142"/>
        <v>321.4462768705219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-4.5224624045658861E-14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251.98343244753835</v>
      </c>
      <c r="AO164" s="62">
        <f t="shared" si="144"/>
        <v>133.75228152098498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514.4067622178809</v>
      </c>
      <c r="BJ164" s="62">
        <f t="shared" si="146"/>
        <v>322.81767004794284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335.83558218229564</v>
      </c>
      <c r="CE164" s="62">
        <f t="shared" si="148"/>
        <v>217.08423061559648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5.9412741393316544E-14</v>
      </c>
      <c r="P165" s="14">
        <f t="shared" si="141"/>
        <v>9.483138037075782E-13</v>
      </c>
      <c r="Q165" s="22">
        <f t="shared" si="162"/>
        <v>1.7551237327173916E-12</v>
      </c>
      <c r="R165" s="62">
        <f t="shared" si="109"/>
        <v>293.33333333333508</v>
      </c>
      <c r="S165" s="62">
        <f ca="1">AVERAGE(OFFSET($R$3,0,0,'Données projet'!$E$9+1,1))-AVERAGE(OFFSET($H$3,0,0,'Données projet'!$E$9+1,1))</f>
        <v>312.23578062502281</v>
      </c>
      <c r="T165" s="62">
        <f t="shared" si="142"/>
        <v>321.4462768705219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-4.5224624045658861E-14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251.98343244753835</v>
      </c>
      <c r="AO165" s="62">
        <f t="shared" si="144"/>
        <v>133.75228152098498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514.4067622178809</v>
      </c>
      <c r="BJ165" s="62">
        <f t="shared" si="146"/>
        <v>322.81767004794284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335.83558218229564</v>
      </c>
      <c r="CE165" s="62">
        <f t="shared" si="148"/>
        <v>217.08423061559648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5.9412741393316544E-14</v>
      </c>
      <c r="P166" s="14">
        <f t="shared" si="141"/>
        <v>9.483138037075782E-13</v>
      </c>
      <c r="Q166" s="22">
        <f t="shared" si="162"/>
        <v>1.7551237327173916E-12</v>
      </c>
      <c r="R166" s="62">
        <f t="shared" si="109"/>
        <v>293.33333333333508</v>
      </c>
      <c r="S166" s="62">
        <f ca="1">AVERAGE(OFFSET($R$3,0,0,'Données projet'!$E$9+1,1))-AVERAGE(OFFSET($H$3,0,0,'Données projet'!$E$9+1,1))</f>
        <v>312.23578062502281</v>
      </c>
      <c r="T166" s="62">
        <f t="shared" si="142"/>
        <v>321.4462768705219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-4.5224624045658861E-14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251.98343244753835</v>
      </c>
      <c r="AO166" s="62">
        <f t="shared" si="144"/>
        <v>133.75228152098498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514.4067622178809</v>
      </c>
      <c r="BJ166" s="62">
        <f t="shared" si="146"/>
        <v>322.81767004794284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335.83558218229564</v>
      </c>
      <c r="CE166" s="62">
        <f t="shared" si="148"/>
        <v>217.08423061559648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5.9412741393316544E-14</v>
      </c>
      <c r="P167" s="14">
        <f t="shared" si="141"/>
        <v>9.483138037075782E-13</v>
      </c>
      <c r="Q167" s="22">
        <f t="shared" si="162"/>
        <v>1.7551237327173916E-12</v>
      </c>
      <c r="R167" s="62">
        <f t="shared" si="109"/>
        <v>293.33333333333508</v>
      </c>
      <c r="S167" s="62">
        <f ca="1">AVERAGE(OFFSET($R$3,0,0,'Données projet'!$E$9+1,1))-AVERAGE(OFFSET($H$3,0,0,'Données projet'!$E$9+1,1))</f>
        <v>312.23578062502281</v>
      </c>
      <c r="T167" s="62">
        <f t="shared" si="142"/>
        <v>321.4462768705219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-4.5224624045658861E-14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251.98343244753835</v>
      </c>
      <c r="AO167" s="62">
        <f t="shared" si="144"/>
        <v>133.75228152098498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514.4067622178809</v>
      </c>
      <c r="BJ167" s="62">
        <f t="shared" si="146"/>
        <v>322.81767004794284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335.83558218229564</v>
      </c>
      <c r="CE167" s="62">
        <f t="shared" si="148"/>
        <v>217.08423061559648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5.9412741393316544E-14</v>
      </c>
      <c r="P168" s="14">
        <f t="shared" si="141"/>
        <v>9.483138037075782E-13</v>
      </c>
      <c r="Q168" s="22">
        <f t="shared" si="162"/>
        <v>1.7551237327173916E-12</v>
      </c>
      <c r="R168" s="62">
        <f t="shared" si="109"/>
        <v>293.33333333333508</v>
      </c>
      <c r="S168" s="62">
        <f ca="1">AVERAGE(OFFSET($R$3,0,0,'Données projet'!$E$9+1,1))-AVERAGE(OFFSET($H$3,0,0,'Données projet'!$E$9+1,1))</f>
        <v>312.23578062502281</v>
      </c>
      <c r="T168" s="62">
        <f t="shared" si="142"/>
        <v>321.4462768705219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-4.5224624045658861E-14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251.98343244753835</v>
      </c>
      <c r="AO168" s="62">
        <f t="shared" si="144"/>
        <v>133.75228152098498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514.4067622178809</v>
      </c>
      <c r="BJ168" s="62">
        <f t="shared" si="146"/>
        <v>322.81767004794284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335.83558218229564</v>
      </c>
      <c r="CE168" s="62">
        <f t="shared" si="148"/>
        <v>217.08423061559648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5.9412741393316544E-14</v>
      </c>
      <c r="P169" s="14">
        <f t="shared" si="141"/>
        <v>9.483138037075782E-13</v>
      </c>
      <c r="Q169" s="22">
        <f t="shared" si="162"/>
        <v>1.7551237327173916E-12</v>
      </c>
      <c r="R169" s="62">
        <f t="shared" si="109"/>
        <v>293.33333333333508</v>
      </c>
      <c r="S169" s="62">
        <f ca="1">AVERAGE(OFFSET($R$3,0,0,'Données projet'!$E$9+1,1))-AVERAGE(OFFSET($H$3,0,0,'Données projet'!$E$9+1,1))</f>
        <v>312.23578062502281</v>
      </c>
      <c r="T169" s="62">
        <f t="shared" si="142"/>
        <v>321.4462768705219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-4.5224624045658861E-14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251.98343244753835</v>
      </c>
      <c r="AO169" s="62">
        <f t="shared" si="144"/>
        <v>133.75228152098498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514.4067622178809</v>
      </c>
      <c r="BJ169" s="62">
        <f t="shared" si="146"/>
        <v>322.81767004794284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335.83558218229564</v>
      </c>
      <c r="CE169" s="62">
        <f t="shared" si="148"/>
        <v>217.08423061559648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5.9412741393316544E-14</v>
      </c>
      <c r="P170" s="14">
        <f t="shared" si="141"/>
        <v>9.483138037075782E-13</v>
      </c>
      <c r="Q170" s="22">
        <f t="shared" si="162"/>
        <v>1.7551237327173916E-12</v>
      </c>
      <c r="R170" s="62">
        <f t="shared" si="109"/>
        <v>293.33333333333508</v>
      </c>
      <c r="S170" s="62">
        <f ca="1">AVERAGE(OFFSET($R$3,0,0,'Données projet'!$E$9+1,1))-AVERAGE(OFFSET($H$3,0,0,'Données projet'!$E$9+1,1))</f>
        <v>312.23578062502281</v>
      </c>
      <c r="T170" s="62">
        <f t="shared" si="142"/>
        <v>321.4462768705219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-4.5224624045658861E-14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251.98343244753835</v>
      </c>
      <c r="AO170" s="62">
        <f t="shared" si="144"/>
        <v>133.75228152098498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514.4067622178809</v>
      </c>
      <c r="BJ170" s="62">
        <f t="shared" si="146"/>
        <v>322.81767004794284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335.83558218229564</v>
      </c>
      <c r="CE170" s="62">
        <f t="shared" si="148"/>
        <v>217.08423061559648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5.9412741393316544E-14</v>
      </c>
      <c r="P171" s="14">
        <f t="shared" si="141"/>
        <v>9.483138037075782E-13</v>
      </c>
      <c r="Q171" s="22">
        <f t="shared" si="162"/>
        <v>1.7551237327173916E-12</v>
      </c>
      <c r="R171" s="62">
        <f t="shared" si="109"/>
        <v>293.33333333333508</v>
      </c>
      <c r="S171" s="62">
        <f ca="1">AVERAGE(OFFSET($R$3,0,0,'Données projet'!$E$9+1,1))-AVERAGE(OFFSET($H$3,0,0,'Données projet'!$E$9+1,1))</f>
        <v>312.23578062502281</v>
      </c>
      <c r="T171" s="62">
        <f t="shared" si="142"/>
        <v>321.4462768705219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-4.5224624045658861E-14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251.98343244753835</v>
      </c>
      <c r="AO171" s="62">
        <f t="shared" si="144"/>
        <v>133.75228152098498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514.4067622178809</v>
      </c>
      <c r="BJ171" s="62">
        <f t="shared" si="146"/>
        <v>322.81767004794284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335.83558218229564</v>
      </c>
      <c r="CE171" s="62">
        <f t="shared" si="148"/>
        <v>217.08423061559648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5.9412741393316544E-14</v>
      </c>
      <c r="P172" s="14">
        <f t="shared" si="141"/>
        <v>9.483138037075782E-13</v>
      </c>
      <c r="Q172" s="22">
        <f t="shared" si="162"/>
        <v>1.7551237327173916E-12</v>
      </c>
      <c r="R172" s="62">
        <f t="shared" si="109"/>
        <v>293.33333333333508</v>
      </c>
      <c r="S172" s="62">
        <f ca="1">AVERAGE(OFFSET($R$3,0,0,'Données projet'!$E$9+1,1))-AVERAGE(OFFSET($H$3,0,0,'Données projet'!$E$9+1,1))</f>
        <v>312.23578062502281</v>
      </c>
      <c r="T172" s="62">
        <f t="shared" si="142"/>
        <v>321.4462768705219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-4.5224624045658861E-14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251.98343244753835</v>
      </c>
      <c r="AO172" s="62">
        <f t="shared" si="144"/>
        <v>133.75228152098498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514.4067622178809</v>
      </c>
      <c r="BJ172" s="62">
        <f t="shared" si="146"/>
        <v>322.81767004794284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335.83558218229564</v>
      </c>
      <c r="CE172" s="62">
        <f t="shared" si="148"/>
        <v>217.08423061559648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5.9412741393316544E-14</v>
      </c>
      <c r="P173" s="14">
        <f t="shared" si="141"/>
        <v>9.483138037075782E-13</v>
      </c>
      <c r="Q173" s="22">
        <f t="shared" si="162"/>
        <v>1.7551237327173916E-12</v>
      </c>
      <c r="R173" s="62">
        <f t="shared" si="109"/>
        <v>293.33333333333508</v>
      </c>
      <c r="S173" s="62">
        <f ca="1">AVERAGE(OFFSET($R$3,0,0,'Données projet'!$E$9+1,1))-AVERAGE(OFFSET($H$3,0,0,'Données projet'!$E$9+1,1))</f>
        <v>312.23578062502281</v>
      </c>
      <c r="T173" s="62">
        <f t="shared" si="142"/>
        <v>321.4462768705219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-4.5224624045658861E-14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251.98343244753835</v>
      </c>
      <c r="AO173" s="62">
        <f t="shared" si="144"/>
        <v>133.75228152098498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514.4067622178809</v>
      </c>
      <c r="BJ173" s="62">
        <f t="shared" si="146"/>
        <v>322.81767004794284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335.83558218229564</v>
      </c>
      <c r="CE173" s="62">
        <f t="shared" si="148"/>
        <v>217.08423061559648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5.9412741393316544E-14</v>
      </c>
      <c r="P174" s="14">
        <f t="shared" si="141"/>
        <v>9.483138037075782E-13</v>
      </c>
      <c r="Q174" s="22">
        <f t="shared" si="162"/>
        <v>1.7551237327173916E-12</v>
      </c>
      <c r="R174" s="62">
        <f t="shared" si="109"/>
        <v>293.33333333333508</v>
      </c>
      <c r="S174" s="62">
        <f ca="1">AVERAGE(OFFSET($R$3,0,0,'Données projet'!$E$9+1,1))-AVERAGE(OFFSET($H$3,0,0,'Données projet'!$E$9+1,1))</f>
        <v>312.23578062502281</v>
      </c>
      <c r="T174" s="62">
        <f t="shared" si="142"/>
        <v>321.4462768705219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-4.5224624045658861E-14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251.98343244753835</v>
      </c>
      <c r="AO174" s="62">
        <f t="shared" si="144"/>
        <v>133.75228152098498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514.4067622178809</v>
      </c>
      <c r="BJ174" s="62">
        <f t="shared" si="146"/>
        <v>322.81767004794284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335.83558218229564</v>
      </c>
      <c r="CE174" s="62">
        <f t="shared" si="148"/>
        <v>217.08423061559648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5.9412741393316544E-14</v>
      </c>
      <c r="P175" s="14">
        <f t="shared" si="141"/>
        <v>9.483138037075782E-13</v>
      </c>
      <c r="Q175" s="22">
        <f t="shared" si="162"/>
        <v>1.7551237327173916E-12</v>
      </c>
      <c r="R175" s="62">
        <f t="shared" si="109"/>
        <v>293.33333333333508</v>
      </c>
      <c r="S175" s="62">
        <f ca="1">AVERAGE(OFFSET($R$3,0,0,'Données projet'!$E$9+1,1))-AVERAGE(OFFSET($H$3,0,0,'Données projet'!$E$9+1,1))</f>
        <v>312.23578062502281</v>
      </c>
      <c r="T175" s="62">
        <f t="shared" si="142"/>
        <v>321.4462768705219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-4.5224624045658861E-14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251.98343244753835</v>
      </c>
      <c r="AO175" s="62">
        <f t="shared" si="144"/>
        <v>133.75228152098498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514.4067622178809</v>
      </c>
      <c r="BJ175" s="62">
        <f t="shared" si="146"/>
        <v>322.81767004794284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335.83558218229564</v>
      </c>
      <c r="CE175" s="62">
        <f t="shared" si="148"/>
        <v>217.08423061559648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5.9412741393316544E-14</v>
      </c>
      <c r="P176" s="14">
        <f t="shared" si="141"/>
        <v>9.483138037075782E-13</v>
      </c>
      <c r="Q176" s="22">
        <f t="shared" si="162"/>
        <v>1.7551237327173916E-12</v>
      </c>
      <c r="R176" s="62">
        <f t="shared" si="109"/>
        <v>293.33333333333508</v>
      </c>
      <c r="S176" s="62">
        <f ca="1">AVERAGE(OFFSET($R$3,0,0,'Données projet'!$E$9+1,1))-AVERAGE(OFFSET($H$3,0,0,'Données projet'!$E$9+1,1))</f>
        <v>312.23578062502281</v>
      </c>
      <c r="T176" s="62">
        <f t="shared" si="142"/>
        <v>321.4462768705219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-4.5224624045658861E-14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251.98343244753835</v>
      </c>
      <c r="AO176" s="62">
        <f t="shared" si="144"/>
        <v>133.75228152098498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514.4067622178809</v>
      </c>
      <c r="BJ176" s="62">
        <f t="shared" si="146"/>
        <v>322.81767004794284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335.83558218229564</v>
      </c>
      <c r="CE176" s="62">
        <f t="shared" si="148"/>
        <v>217.08423061559648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5.9412741393316544E-14</v>
      </c>
      <c r="P177" s="14">
        <f t="shared" si="141"/>
        <v>9.483138037075782E-13</v>
      </c>
      <c r="Q177" s="22">
        <f t="shared" si="162"/>
        <v>1.7551237327173916E-12</v>
      </c>
      <c r="R177" s="62">
        <f t="shared" si="109"/>
        <v>293.33333333333508</v>
      </c>
      <c r="S177" s="62">
        <f ca="1">AVERAGE(OFFSET($R$3,0,0,'Données projet'!$E$9+1,1))-AVERAGE(OFFSET($H$3,0,0,'Données projet'!$E$9+1,1))</f>
        <v>312.23578062502281</v>
      </c>
      <c r="T177" s="62">
        <f t="shared" si="142"/>
        <v>321.4462768705219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-4.5224624045658861E-14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251.98343244753835</v>
      </c>
      <c r="AO177" s="62">
        <f t="shared" si="144"/>
        <v>133.75228152098498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514.4067622178809</v>
      </c>
      <c r="BJ177" s="62">
        <f t="shared" si="146"/>
        <v>322.81767004794284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335.83558218229564</v>
      </c>
      <c r="CE177" s="62">
        <f t="shared" si="148"/>
        <v>217.08423061559648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5.9412741393316544E-14</v>
      </c>
      <c r="P178" s="14">
        <f t="shared" si="141"/>
        <v>9.483138037075782E-13</v>
      </c>
      <c r="Q178" s="22">
        <f t="shared" si="162"/>
        <v>1.7551237327173916E-12</v>
      </c>
      <c r="R178" s="62">
        <f t="shared" si="109"/>
        <v>293.33333333333508</v>
      </c>
      <c r="S178" s="62">
        <f ca="1">AVERAGE(OFFSET($R$3,0,0,'Données projet'!$E$9+1,1))-AVERAGE(OFFSET($H$3,0,0,'Données projet'!$E$9+1,1))</f>
        <v>312.23578062502281</v>
      </c>
      <c r="T178" s="62">
        <f t="shared" si="142"/>
        <v>321.4462768705219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-4.5224624045658861E-14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251.98343244753835</v>
      </c>
      <c r="AO178" s="62">
        <f t="shared" si="144"/>
        <v>133.75228152098498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514.4067622178809</v>
      </c>
      <c r="BJ178" s="62">
        <f t="shared" si="146"/>
        <v>322.81767004794284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335.83558218229564</v>
      </c>
      <c r="CE178" s="62">
        <f t="shared" si="148"/>
        <v>217.08423061559648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5.9412741393316544E-14</v>
      </c>
      <c r="P179" s="14">
        <f t="shared" si="141"/>
        <v>9.483138037075782E-13</v>
      </c>
      <c r="Q179" s="22">
        <f t="shared" si="162"/>
        <v>1.7551237327173916E-12</v>
      </c>
      <c r="R179" s="62">
        <f t="shared" si="109"/>
        <v>293.33333333333508</v>
      </c>
      <c r="S179" s="62">
        <f ca="1">AVERAGE(OFFSET($R$3,0,0,'Données projet'!$E$9+1,1))-AVERAGE(OFFSET($H$3,0,0,'Données projet'!$E$9+1,1))</f>
        <v>312.23578062502281</v>
      </c>
      <c r="T179" s="62">
        <f t="shared" si="142"/>
        <v>321.4462768705219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-4.5224624045658861E-14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251.98343244753835</v>
      </c>
      <c r="AO179" s="62">
        <f t="shared" si="144"/>
        <v>133.75228152098498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514.4067622178809</v>
      </c>
      <c r="BJ179" s="62">
        <f t="shared" si="146"/>
        <v>322.81767004794284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335.83558218229564</v>
      </c>
      <c r="CE179" s="62">
        <f t="shared" si="148"/>
        <v>217.08423061559648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5.9412741393316544E-14</v>
      </c>
      <c r="P180" s="14">
        <f t="shared" si="141"/>
        <v>9.483138037075782E-13</v>
      </c>
      <c r="Q180" s="22">
        <f t="shared" si="162"/>
        <v>1.7551237327173916E-12</v>
      </c>
      <c r="R180" s="62">
        <f t="shared" si="109"/>
        <v>293.33333333333508</v>
      </c>
      <c r="S180" s="62">
        <f ca="1">AVERAGE(OFFSET($R$3,0,0,'Données projet'!$E$9+1,1))-AVERAGE(OFFSET($H$3,0,0,'Données projet'!$E$9+1,1))</f>
        <v>312.23578062502281</v>
      </c>
      <c r="T180" s="62">
        <f t="shared" si="142"/>
        <v>321.4462768705219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-4.5224624045658861E-14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251.98343244753835</v>
      </c>
      <c r="AO180" s="62">
        <f t="shared" si="144"/>
        <v>133.75228152098498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514.4067622178809</v>
      </c>
      <c r="BJ180" s="62">
        <f t="shared" si="146"/>
        <v>322.81767004794284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335.83558218229564</v>
      </c>
      <c r="CE180" s="62">
        <f t="shared" si="148"/>
        <v>217.08423061559648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5.9412741393316544E-14</v>
      </c>
      <c r="P181" s="14">
        <f t="shared" si="141"/>
        <v>9.483138037075782E-13</v>
      </c>
      <c r="Q181" s="22">
        <f t="shared" si="162"/>
        <v>1.7551237327173916E-12</v>
      </c>
      <c r="R181" s="62">
        <f t="shared" si="109"/>
        <v>293.33333333333508</v>
      </c>
      <c r="S181" s="62">
        <f ca="1">AVERAGE(OFFSET($R$3,0,0,'Données projet'!$E$9+1,1))-AVERAGE(OFFSET($H$3,0,0,'Données projet'!$E$9+1,1))</f>
        <v>312.23578062502281</v>
      </c>
      <c r="T181" s="62">
        <f t="shared" si="142"/>
        <v>321.4462768705219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-4.5224624045658861E-14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251.98343244753835</v>
      </c>
      <c r="AO181" s="62">
        <f t="shared" si="144"/>
        <v>133.75228152098498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514.4067622178809</v>
      </c>
      <c r="BJ181" s="62">
        <f t="shared" si="146"/>
        <v>322.81767004794284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335.83558218229564</v>
      </c>
      <c r="CE181" s="62">
        <f t="shared" si="148"/>
        <v>217.08423061559648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5.9412741393316544E-14</v>
      </c>
      <c r="P182" s="14">
        <f t="shared" si="141"/>
        <v>9.483138037075782E-13</v>
      </c>
      <c r="Q182" s="22">
        <f t="shared" si="162"/>
        <v>1.7551237327173916E-12</v>
      </c>
      <c r="R182" s="62">
        <f t="shared" si="109"/>
        <v>293.33333333333508</v>
      </c>
      <c r="S182" s="62">
        <f ca="1">AVERAGE(OFFSET($R$3,0,0,'Données projet'!$E$9+1,1))-AVERAGE(OFFSET($H$3,0,0,'Données projet'!$E$9+1,1))</f>
        <v>312.23578062502281</v>
      </c>
      <c r="T182" s="62">
        <f t="shared" si="142"/>
        <v>321.4462768705219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-4.5224624045658861E-14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251.98343244753835</v>
      </c>
      <c r="AO182" s="62">
        <f t="shared" si="144"/>
        <v>133.75228152098498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514.4067622178809</v>
      </c>
      <c r="BJ182" s="62">
        <f t="shared" si="146"/>
        <v>322.81767004794284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335.83558218229564</v>
      </c>
      <c r="CE182" s="62">
        <f t="shared" si="148"/>
        <v>217.08423061559648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5.9412741393316544E-14</v>
      </c>
      <c r="P183" s="14">
        <f t="shared" si="141"/>
        <v>9.483138037075782E-13</v>
      </c>
      <c r="Q183" s="22">
        <f t="shared" si="162"/>
        <v>1.7551237327173916E-12</v>
      </c>
      <c r="R183" s="62">
        <f t="shared" si="109"/>
        <v>293.33333333333508</v>
      </c>
      <c r="S183" s="62">
        <f ca="1">AVERAGE(OFFSET($R$3,0,0,'Données projet'!$E$9+1,1))-AVERAGE(OFFSET($H$3,0,0,'Données projet'!$E$9+1,1))</f>
        <v>312.23578062502281</v>
      </c>
      <c r="T183" s="62">
        <f t="shared" si="142"/>
        <v>321.4462768705219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-4.5224624045658861E-14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251.98343244753835</v>
      </c>
      <c r="AO183" s="62">
        <f t="shared" si="144"/>
        <v>133.75228152098498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514.4067622178809</v>
      </c>
      <c r="BJ183" s="62">
        <f t="shared" si="146"/>
        <v>322.81767004794284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335.83558218229564</v>
      </c>
      <c r="CE183" s="62">
        <f t="shared" si="148"/>
        <v>217.08423061559648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5.9412741393316544E-14</v>
      </c>
      <c r="P184" s="14">
        <f t="shared" si="141"/>
        <v>9.483138037075782E-13</v>
      </c>
      <c r="Q184" s="22">
        <f t="shared" si="162"/>
        <v>1.7551237327173916E-12</v>
      </c>
      <c r="R184" s="62">
        <f t="shared" si="109"/>
        <v>293.33333333333508</v>
      </c>
      <c r="S184" s="62">
        <f ca="1">AVERAGE(OFFSET($R$3,0,0,'Données projet'!$E$9+1,1))-AVERAGE(OFFSET($H$3,0,0,'Données projet'!$E$9+1,1))</f>
        <v>312.23578062502281</v>
      </c>
      <c r="T184" s="62">
        <f t="shared" si="142"/>
        <v>321.4462768705219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-4.5224624045658861E-14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251.98343244753835</v>
      </c>
      <c r="AO184" s="62">
        <f t="shared" si="144"/>
        <v>133.75228152098498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514.4067622178809</v>
      </c>
      <c r="BJ184" s="62">
        <f t="shared" si="146"/>
        <v>322.81767004794284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335.83558218229564</v>
      </c>
      <c r="CE184" s="62">
        <f t="shared" si="148"/>
        <v>217.08423061559648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5.9412741393316544E-14</v>
      </c>
      <c r="P185" s="14">
        <f t="shared" si="141"/>
        <v>9.483138037075782E-13</v>
      </c>
      <c r="Q185" s="22">
        <f t="shared" si="162"/>
        <v>1.7551237327173916E-12</v>
      </c>
      <c r="R185" s="62">
        <f t="shared" si="109"/>
        <v>293.33333333333508</v>
      </c>
      <c r="S185" s="62">
        <f ca="1">AVERAGE(OFFSET($R$3,0,0,'Données projet'!$E$9+1,1))-AVERAGE(OFFSET($H$3,0,0,'Données projet'!$E$9+1,1))</f>
        <v>312.23578062502281</v>
      </c>
      <c r="T185" s="62">
        <f t="shared" si="142"/>
        <v>321.4462768705219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-4.5224624045658861E-14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251.98343244753835</v>
      </c>
      <c r="AO185" s="62">
        <f t="shared" si="144"/>
        <v>133.75228152098498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514.4067622178809</v>
      </c>
      <c r="BJ185" s="62">
        <f t="shared" si="146"/>
        <v>322.81767004794284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335.83558218229564</v>
      </c>
      <c r="CE185" s="62">
        <f t="shared" si="148"/>
        <v>217.08423061559648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5.9412741393316544E-14</v>
      </c>
      <c r="P186" s="14">
        <f t="shared" si="141"/>
        <v>9.483138037075782E-13</v>
      </c>
      <c r="Q186" s="22">
        <f t="shared" si="162"/>
        <v>1.7551237327173916E-12</v>
      </c>
      <c r="R186" s="62">
        <f t="shared" si="109"/>
        <v>293.33333333333508</v>
      </c>
      <c r="S186" s="62">
        <f ca="1">AVERAGE(OFFSET($R$3,0,0,'Données projet'!$E$9+1,1))-AVERAGE(OFFSET($H$3,0,0,'Données projet'!$E$9+1,1))</f>
        <v>312.23578062502281</v>
      </c>
      <c r="T186" s="62">
        <f t="shared" si="142"/>
        <v>321.4462768705219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-4.5224624045658861E-14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251.98343244753835</v>
      </c>
      <c r="AO186" s="62">
        <f t="shared" si="144"/>
        <v>133.75228152098498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514.4067622178809</v>
      </c>
      <c r="BJ186" s="62">
        <f t="shared" si="146"/>
        <v>322.81767004794284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335.83558218229564</v>
      </c>
      <c r="CE186" s="62">
        <f t="shared" si="148"/>
        <v>217.08423061559648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5.9412741393316544E-14</v>
      </c>
      <c r="P187" s="14">
        <f t="shared" si="141"/>
        <v>9.483138037075782E-13</v>
      </c>
      <c r="Q187" s="22">
        <f t="shared" si="162"/>
        <v>1.7551237327173916E-12</v>
      </c>
      <c r="R187" s="62">
        <f t="shared" si="109"/>
        <v>293.33333333333508</v>
      </c>
      <c r="S187" s="62">
        <f ca="1">AVERAGE(OFFSET($R$3,0,0,'Données projet'!$E$9+1,1))-AVERAGE(OFFSET($H$3,0,0,'Données projet'!$E$9+1,1))</f>
        <v>312.23578062502281</v>
      </c>
      <c r="T187" s="62">
        <f t="shared" si="142"/>
        <v>321.4462768705219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-4.5224624045658861E-14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251.98343244753835</v>
      </c>
      <c r="AO187" s="62">
        <f t="shared" si="144"/>
        <v>133.75228152098498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514.4067622178809</v>
      </c>
      <c r="BJ187" s="62">
        <f t="shared" si="146"/>
        <v>322.81767004794284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335.83558218229564</v>
      </c>
      <c r="CE187" s="62">
        <f t="shared" si="148"/>
        <v>217.08423061559648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5.9412741393316544E-14</v>
      </c>
      <c r="P188" s="14">
        <f t="shared" si="141"/>
        <v>9.483138037075782E-13</v>
      </c>
      <c r="Q188" s="22">
        <f t="shared" si="162"/>
        <v>1.7551237327173916E-12</v>
      </c>
      <c r="R188" s="62">
        <f t="shared" si="109"/>
        <v>293.33333333333508</v>
      </c>
      <c r="S188" s="62">
        <f ca="1">AVERAGE(OFFSET($R$3,0,0,'Données projet'!$E$9+1,1))-AVERAGE(OFFSET($H$3,0,0,'Données projet'!$E$9+1,1))</f>
        <v>312.23578062502281</v>
      </c>
      <c r="T188" s="62">
        <f t="shared" si="142"/>
        <v>321.4462768705219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-4.5224624045658861E-14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251.98343244753835</v>
      </c>
      <c r="AO188" s="62">
        <f t="shared" si="144"/>
        <v>133.75228152098498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514.4067622178809</v>
      </c>
      <c r="BJ188" s="62">
        <f t="shared" si="146"/>
        <v>322.81767004794284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335.83558218229564</v>
      </c>
      <c r="CE188" s="62">
        <f t="shared" si="148"/>
        <v>217.08423061559648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5.9412741393316544E-14</v>
      </c>
      <c r="P189" s="14">
        <f t="shared" si="141"/>
        <v>9.483138037075782E-13</v>
      </c>
      <c r="Q189" s="22">
        <f t="shared" si="162"/>
        <v>1.7551237327173916E-12</v>
      </c>
      <c r="R189" s="62">
        <f t="shared" si="109"/>
        <v>293.33333333333508</v>
      </c>
      <c r="S189" s="62">
        <f ca="1">AVERAGE(OFFSET($R$3,0,0,'Données projet'!$E$9+1,1))-AVERAGE(OFFSET($H$3,0,0,'Données projet'!$E$9+1,1))</f>
        <v>312.23578062502281</v>
      </c>
      <c r="T189" s="62">
        <f t="shared" si="142"/>
        <v>321.4462768705219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-4.5224624045658861E-14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251.98343244753835</v>
      </c>
      <c r="AO189" s="62">
        <f t="shared" si="144"/>
        <v>133.75228152098498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514.4067622178809</v>
      </c>
      <c r="BJ189" s="62">
        <f t="shared" si="146"/>
        <v>322.81767004794284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335.83558218229564</v>
      </c>
      <c r="CE189" s="62">
        <f t="shared" si="148"/>
        <v>217.08423061559648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5.9412741393316544E-14</v>
      </c>
      <c r="P190" s="14">
        <f t="shared" si="141"/>
        <v>9.483138037075782E-13</v>
      </c>
      <c r="Q190" s="22">
        <f t="shared" si="162"/>
        <v>1.7551237327173916E-12</v>
      </c>
      <c r="R190" s="62">
        <f t="shared" si="109"/>
        <v>293.33333333333508</v>
      </c>
      <c r="S190" s="62">
        <f ca="1">AVERAGE(OFFSET($R$3,0,0,'Données projet'!$E$9+1,1))-AVERAGE(OFFSET($H$3,0,0,'Données projet'!$E$9+1,1))</f>
        <v>312.23578062502281</v>
      </c>
      <c r="T190" s="62">
        <f t="shared" si="142"/>
        <v>321.4462768705219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-4.5224624045658861E-14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251.98343244753835</v>
      </c>
      <c r="AO190" s="62">
        <f t="shared" si="144"/>
        <v>133.75228152098498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514.4067622178809</v>
      </c>
      <c r="BJ190" s="62">
        <f t="shared" si="146"/>
        <v>322.81767004794284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335.83558218229564</v>
      </c>
      <c r="CE190" s="62">
        <f t="shared" si="148"/>
        <v>217.08423061559648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5.9412741393316544E-14</v>
      </c>
      <c r="P191" s="14">
        <f t="shared" si="141"/>
        <v>9.483138037075782E-13</v>
      </c>
      <c r="Q191" s="22">
        <f t="shared" si="162"/>
        <v>1.7551237327173916E-12</v>
      </c>
      <c r="R191" s="62">
        <f t="shared" si="109"/>
        <v>293.33333333333508</v>
      </c>
      <c r="S191" s="62">
        <f ca="1">AVERAGE(OFFSET($R$3,0,0,'Données projet'!$E$9+1,1))-AVERAGE(OFFSET($H$3,0,0,'Données projet'!$E$9+1,1))</f>
        <v>312.23578062502281</v>
      </c>
      <c r="T191" s="62">
        <f t="shared" si="142"/>
        <v>321.4462768705219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-4.5224624045658861E-14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251.98343244753835</v>
      </c>
      <c r="AO191" s="62">
        <f t="shared" si="144"/>
        <v>133.75228152098498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514.4067622178809</v>
      </c>
      <c r="BJ191" s="62">
        <f t="shared" si="146"/>
        <v>322.81767004794284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335.83558218229564</v>
      </c>
      <c r="CE191" s="62">
        <f t="shared" si="148"/>
        <v>217.08423061559648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5.9412741393316544E-14</v>
      </c>
      <c r="P192" s="14">
        <f t="shared" si="141"/>
        <v>9.483138037075782E-13</v>
      </c>
      <c r="Q192" s="22">
        <f t="shared" si="162"/>
        <v>1.7551237327173916E-12</v>
      </c>
      <c r="R192" s="62">
        <f t="shared" si="109"/>
        <v>293.33333333333508</v>
      </c>
      <c r="S192" s="62">
        <f ca="1">AVERAGE(OFFSET($R$3,0,0,'Données projet'!$E$9+1,1))-AVERAGE(OFFSET($H$3,0,0,'Données projet'!$E$9+1,1))</f>
        <v>312.23578062502281</v>
      </c>
      <c r="T192" s="62">
        <f t="shared" si="142"/>
        <v>321.4462768705219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-4.5224624045658861E-14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251.98343244753835</v>
      </c>
      <c r="AO192" s="62">
        <f t="shared" si="144"/>
        <v>133.75228152098498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514.4067622178809</v>
      </c>
      <c r="BJ192" s="62">
        <f t="shared" si="146"/>
        <v>322.81767004794284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335.83558218229564</v>
      </c>
      <c r="CE192" s="62">
        <f t="shared" si="148"/>
        <v>217.08423061559648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5.9412741393316544E-14</v>
      </c>
      <c r="P193" s="14">
        <f t="shared" si="141"/>
        <v>9.483138037075782E-13</v>
      </c>
      <c r="Q193" s="22">
        <f t="shared" si="162"/>
        <v>1.7551237327173916E-12</v>
      </c>
      <c r="R193" s="62">
        <f t="shared" si="109"/>
        <v>293.33333333333508</v>
      </c>
      <c r="S193" s="62">
        <f ca="1">AVERAGE(OFFSET($R$3,0,0,'Données projet'!$E$9+1,1))-AVERAGE(OFFSET($H$3,0,0,'Données projet'!$E$9+1,1))</f>
        <v>312.23578062502281</v>
      </c>
      <c r="T193" s="62">
        <f t="shared" si="142"/>
        <v>321.4462768705219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-4.5224624045658861E-14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251.98343244753835</v>
      </c>
      <c r="AO193" s="62">
        <f t="shared" si="144"/>
        <v>133.75228152098498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514.4067622178809</v>
      </c>
      <c r="BJ193" s="62">
        <f t="shared" si="146"/>
        <v>322.81767004794284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335.83558218229564</v>
      </c>
      <c r="CE193" s="62">
        <f t="shared" si="148"/>
        <v>217.08423061559648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5.9412741393316544E-14</v>
      </c>
      <c r="P194" s="14">
        <f t="shared" si="141"/>
        <v>9.483138037075782E-13</v>
      </c>
      <c r="Q194" s="22">
        <f t="shared" si="162"/>
        <v>1.7551237327173916E-12</v>
      </c>
      <c r="R194" s="62">
        <f t="shared" si="109"/>
        <v>293.33333333333508</v>
      </c>
      <c r="S194" s="62">
        <f ca="1">AVERAGE(OFFSET($R$3,0,0,'Données projet'!$E$9+1,1))-AVERAGE(OFFSET($H$3,0,0,'Données projet'!$E$9+1,1))</f>
        <v>312.23578062502281</v>
      </c>
      <c r="T194" s="62">
        <f t="shared" si="142"/>
        <v>321.4462768705219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-4.5224624045658861E-14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251.98343244753835</v>
      </c>
      <c r="AO194" s="62">
        <f t="shared" si="144"/>
        <v>133.75228152098498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514.4067622178809</v>
      </c>
      <c r="BJ194" s="62">
        <f t="shared" si="146"/>
        <v>322.81767004794284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335.83558218229564</v>
      </c>
      <c r="CE194" s="62">
        <f t="shared" si="148"/>
        <v>217.08423061559648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5.9412741393316544E-14</v>
      </c>
      <c r="P195" s="14">
        <f t="shared" si="141"/>
        <v>9.483138037075782E-13</v>
      </c>
      <c r="Q195" s="22">
        <f t="shared" si="162"/>
        <v>1.7551237327173916E-12</v>
      </c>
      <c r="R195" s="62">
        <f t="shared" ref="R195:R203" si="191">Q195+(I195+J195)*44/12</f>
        <v>293.33333333333508</v>
      </c>
      <c r="S195" s="62">
        <f ca="1">AVERAGE(OFFSET($R$3,0,0,'Données projet'!$E$9+1,1))-AVERAGE(OFFSET($H$3,0,0,'Données projet'!$E$9+1,1))</f>
        <v>312.23578062502281</v>
      </c>
      <c r="T195" s="62">
        <f t="shared" si="142"/>
        <v>321.4462768705219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-4.5224624045658861E-14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251.98343244753835</v>
      </c>
      <c r="AO195" s="62">
        <f t="shared" si="144"/>
        <v>133.75228152098498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514.4067622178809</v>
      </c>
      <c r="BJ195" s="62">
        <f t="shared" si="146"/>
        <v>322.81767004794284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335.83558218229564</v>
      </c>
      <c r="CE195" s="62">
        <f t="shared" si="148"/>
        <v>217.08423061559648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5.9412741393316544E-14</v>
      </c>
      <c r="P196" s="14">
        <f t="shared" si="141"/>
        <v>9.483138037075782E-13</v>
      </c>
      <c r="Q196" s="22">
        <f t="shared" si="162"/>
        <v>1.7551237327173916E-12</v>
      </c>
      <c r="R196" s="62">
        <f t="shared" si="191"/>
        <v>293.33333333333508</v>
      </c>
      <c r="S196" s="62">
        <f ca="1">AVERAGE(OFFSET($R$3,0,0,'Données projet'!$E$9+1,1))-AVERAGE(OFFSET($H$3,0,0,'Données projet'!$E$9+1,1))</f>
        <v>312.23578062502281</v>
      </c>
      <c r="T196" s="62">
        <f t="shared" si="142"/>
        <v>321.4462768705219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-4.5224624045658861E-14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251.98343244753835</v>
      </c>
      <c r="AO196" s="62">
        <f t="shared" si="144"/>
        <v>133.75228152098498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514.4067622178809</v>
      </c>
      <c r="BJ196" s="62">
        <f t="shared" si="146"/>
        <v>322.81767004794284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335.83558218229564</v>
      </c>
      <c r="CE196" s="62">
        <f t="shared" si="148"/>
        <v>217.08423061559648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5.9412741393316544E-14</v>
      </c>
      <c r="P197" s="14">
        <f t="shared" ref="P197:P203" si="203">EXP(-1.0587+0.8836*LN(O197)+0.284)</f>
        <v>9.483138037075782E-13</v>
      </c>
      <c r="Q197" s="22">
        <f t="shared" si="162"/>
        <v>1.7551237327173916E-12</v>
      </c>
      <c r="R197" s="62">
        <f t="shared" si="191"/>
        <v>293.33333333333508</v>
      </c>
      <c r="S197" s="62">
        <f ca="1">AVERAGE(OFFSET($R$3,0,0,'Données projet'!$E$9+1,1))-AVERAGE(OFFSET($H$3,0,0,'Données projet'!$E$9+1,1))</f>
        <v>312.23578062502281</v>
      </c>
      <c r="T197" s="62">
        <f t="shared" ref="T197:T203" si="204">$T$3</f>
        <v>321.4462768705219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-4.5224624045658861E-14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251.98343244753835</v>
      </c>
      <c r="AO197" s="62">
        <f t="shared" ref="AO197:AO203" si="205">$AO$3</f>
        <v>133.75228152098498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514.4067622178809</v>
      </c>
      <c r="BJ197" s="62">
        <f t="shared" ref="BJ197:BJ203" si="206">$BJ$3</f>
        <v>322.81767004794284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335.83558218229564</v>
      </c>
      <c r="CE197" s="62">
        <f t="shared" ref="CE197:CE203" si="207">$CE$3</f>
        <v>217.08423061559648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5.9412741393316544E-14</v>
      </c>
      <c r="P198" s="14">
        <f t="shared" si="203"/>
        <v>9.483138037075782E-13</v>
      </c>
      <c r="Q198" s="22">
        <f t="shared" si="162"/>
        <v>1.7551237327173916E-12</v>
      </c>
      <c r="R198" s="62">
        <f t="shared" si="191"/>
        <v>293.33333333333508</v>
      </c>
      <c r="S198" s="62">
        <f ca="1">AVERAGE(OFFSET($R$3,0,0,'Données projet'!$E$9+1,1))-AVERAGE(OFFSET($H$3,0,0,'Données projet'!$E$9+1,1))</f>
        <v>312.23578062502281</v>
      </c>
      <c r="T198" s="62">
        <f t="shared" si="204"/>
        <v>321.4462768705219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-4.5224624045658861E-14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251.98343244753835</v>
      </c>
      <c r="AO198" s="62">
        <f t="shared" si="205"/>
        <v>133.75228152098498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514.4067622178809</v>
      </c>
      <c r="BJ198" s="62">
        <f t="shared" si="206"/>
        <v>322.81767004794284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335.83558218229564</v>
      </c>
      <c r="CE198" s="62">
        <f t="shared" si="207"/>
        <v>217.08423061559648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5.9412741393316544E-14</v>
      </c>
      <c r="P199" s="14">
        <f t="shared" si="203"/>
        <v>9.483138037075782E-13</v>
      </c>
      <c r="Q199" s="22">
        <f t="shared" si="162"/>
        <v>1.7551237327173916E-12</v>
      </c>
      <c r="R199" s="62">
        <f t="shared" si="191"/>
        <v>293.33333333333508</v>
      </c>
      <c r="S199" s="62">
        <f ca="1">AVERAGE(OFFSET($R$3,0,0,'Données projet'!$E$9+1,1))-AVERAGE(OFFSET($H$3,0,0,'Données projet'!$E$9+1,1))</f>
        <v>312.23578062502281</v>
      </c>
      <c r="T199" s="62">
        <f t="shared" si="204"/>
        <v>321.4462768705219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-4.5224624045658861E-14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251.98343244753835</v>
      </c>
      <c r="AO199" s="62">
        <f t="shared" si="205"/>
        <v>133.75228152098498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514.4067622178809</v>
      </c>
      <c r="BJ199" s="62">
        <f t="shared" si="206"/>
        <v>322.81767004794284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335.83558218229564</v>
      </c>
      <c r="CE199" s="62">
        <f t="shared" si="207"/>
        <v>217.08423061559648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5.9412741393316544E-14</v>
      </c>
      <c r="P200" s="14">
        <f t="shared" si="203"/>
        <v>9.483138037075782E-13</v>
      </c>
      <c r="Q200" s="22">
        <f t="shared" si="162"/>
        <v>1.7551237327173916E-12</v>
      </c>
      <c r="R200" s="62">
        <f t="shared" si="191"/>
        <v>293.33333333333508</v>
      </c>
      <c r="S200" s="62">
        <f ca="1">AVERAGE(OFFSET($R$3,0,0,'Données projet'!$E$9+1,1))-AVERAGE(OFFSET($H$3,0,0,'Données projet'!$E$9+1,1))</f>
        <v>312.23578062502281</v>
      </c>
      <c r="T200" s="62">
        <f t="shared" si="204"/>
        <v>321.4462768705219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-4.5224624045658861E-14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251.98343244753835</v>
      </c>
      <c r="AO200" s="62">
        <f t="shared" si="205"/>
        <v>133.75228152098498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514.4067622178809</v>
      </c>
      <c r="BJ200" s="62">
        <f t="shared" si="206"/>
        <v>322.81767004794284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335.83558218229564</v>
      </c>
      <c r="CE200" s="62">
        <f t="shared" si="207"/>
        <v>217.08423061559648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5.9412741393316544E-14</v>
      </c>
      <c r="P201" s="14">
        <f t="shared" si="203"/>
        <v>9.483138037075782E-13</v>
      </c>
      <c r="Q201" s="22">
        <f t="shared" si="162"/>
        <v>1.7551237327173916E-12</v>
      </c>
      <c r="R201" s="62">
        <f t="shared" si="191"/>
        <v>293.33333333333508</v>
      </c>
      <c r="S201" s="62">
        <f ca="1">AVERAGE(OFFSET($R$3,0,0,'Données projet'!$E$9+1,1))-AVERAGE(OFFSET($H$3,0,0,'Données projet'!$E$9+1,1))</f>
        <v>312.23578062502281</v>
      </c>
      <c r="T201" s="62">
        <f t="shared" si="204"/>
        <v>321.4462768705219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-4.5224624045658861E-14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251.98343244753835</v>
      </c>
      <c r="AO201" s="62">
        <f t="shared" si="205"/>
        <v>133.75228152098498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514.4067622178809</v>
      </c>
      <c r="BJ201" s="62">
        <f t="shared" si="206"/>
        <v>322.81767004794284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335.83558218229564</v>
      </c>
      <c r="CE201" s="62">
        <f t="shared" si="207"/>
        <v>217.08423061559648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5.9412741393316544E-14</v>
      </c>
      <c r="P202" s="14">
        <f t="shared" si="203"/>
        <v>9.483138037075782E-13</v>
      </c>
      <c r="Q202" s="22">
        <f t="shared" si="162"/>
        <v>1.7551237327173916E-12</v>
      </c>
      <c r="R202" s="62">
        <f t="shared" si="191"/>
        <v>293.33333333333508</v>
      </c>
      <c r="S202" s="62">
        <f ca="1">AVERAGE(OFFSET($R$3,0,0,'Données projet'!$E$9+1,1))-AVERAGE(OFFSET($H$3,0,0,'Données projet'!$E$9+1,1))</f>
        <v>312.23578062502281</v>
      </c>
      <c r="T202" s="62">
        <f t="shared" si="204"/>
        <v>321.4462768705219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-4.5224624045658861E-14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251.98343244753835</v>
      </c>
      <c r="AO202" s="62">
        <f t="shared" si="205"/>
        <v>133.75228152098498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514.4067622178809</v>
      </c>
      <c r="BJ202" s="62">
        <f t="shared" si="206"/>
        <v>322.81767004794284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335.83558218229564</v>
      </c>
      <c r="CE202" s="62">
        <f t="shared" si="207"/>
        <v>217.08423061559648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5.9412741393316544E-14</v>
      </c>
      <c r="P203" s="14">
        <f t="shared" si="203"/>
        <v>9.483138037075782E-13</v>
      </c>
      <c r="Q203" s="22">
        <f t="shared" si="162"/>
        <v>1.7551237327173916E-12</v>
      </c>
      <c r="R203" s="62">
        <f t="shared" si="191"/>
        <v>293.33333333333508</v>
      </c>
      <c r="S203" s="62">
        <f ca="1">AVERAGE(OFFSET($R$3,0,0,'Données projet'!$E$9+1,1))-AVERAGE(OFFSET($H$3,0,0,'Données projet'!$E$9+1,1))</f>
        <v>312.23578062502281</v>
      </c>
      <c r="T203" s="62">
        <f t="shared" si="204"/>
        <v>321.4462768705219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-4.5224624045658861E-14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251.98343244753835</v>
      </c>
      <c r="AO203" s="62">
        <f t="shared" si="205"/>
        <v>133.75228152098498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514.4067622178809</v>
      </c>
      <c r="BJ203" s="62">
        <f t="shared" si="206"/>
        <v>322.81767004794284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335.83558218229564</v>
      </c>
      <c r="CE203" s="62">
        <f t="shared" si="207"/>
        <v>217.08423061559648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1.2441746677543575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9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4" workbookViewId="0">
      <selection activeCell="K39" sqref="K3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chevelu</v>
      </c>
      <c r="B6" s="155">
        <f>'Données projet'!D9</f>
        <v>2.0376999999999996</v>
      </c>
      <c r="C6" s="156">
        <f ca="1">IF(OR('Données projet'!B9="",'Données projet'!C9="",'Données projet'!C9=0%),0,Calculateur!S3)</f>
        <v>312.23578062502281</v>
      </c>
      <c r="D6" s="156">
        <f>IF(OR('Données projet'!B9="",'Données projet'!C9="",'Données projet'!C9=0%),0,Calculateur!T3)</f>
        <v>321.4462768705219</v>
      </c>
      <c r="E6" s="156">
        <f ca="1">MIN(C6,D6)</f>
        <v>312.23578062502281</v>
      </c>
      <c r="F6" s="156">
        <f ca="1">E6*B6</f>
        <v>636.24285017960892</v>
      </c>
      <c r="G6" s="156">
        <f ca="1">F6*(100%-'Données projet'!$C$24)*(100%-'Données projet'!$C$25)*(100%-'Données projet'!$C$26)*(100%-'Données projet'!$C$27)</f>
        <v>543.98763690356554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35.150324999999995</v>
      </c>
      <c r="K6" s="160">
        <f>J6*(100%-'Données projet'!$C$24)*(100%-'Données projet'!$C$25)*(100%-'Données projet'!$C$26)*(100%-'Données projet'!$C$27)</f>
        <v>30.053527874999993</v>
      </c>
      <c r="L6" s="161">
        <f ca="1">G6+I6+K6</f>
        <v>574.04116477856553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Erable plane</v>
      </c>
      <c r="B7" s="163">
        <f>'Données projet'!D10</f>
        <v>1.3419000000000001</v>
      </c>
      <c r="C7" s="156">
        <f ca="1">IF(OR('Données projet'!B10="",'Données projet'!C10="",'Données projet'!C10=0%),0,Calculateur!AN3)</f>
        <v>251.98343244753835</v>
      </c>
      <c r="D7" s="156">
        <f>IF(OR('Données projet'!B10="",'Données projet'!C10="",'Données projet'!C10=0%),0,Calculateur!AO3)</f>
        <v>133.75228152098498</v>
      </c>
      <c r="E7" s="156">
        <f t="shared" ref="E7:E15" ca="1" si="0">MIN(C7,D7)</f>
        <v>133.75228152098498</v>
      </c>
      <c r="F7" s="156">
        <f t="shared" ref="F7:F15" ca="1" si="1">E7*B7</f>
        <v>179.48218657300976</v>
      </c>
      <c r="G7" s="156">
        <f ca="1">F7*(100%-'Données projet'!$C$24)*(100%-'Données projet'!$C$25)*(100%-'Données projet'!$C$26)*(100%-'Données projet'!$C$27)</f>
        <v>153.45726951992333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153.45726951992333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0.2485</v>
      </c>
      <c r="C8" s="156">
        <f ca="1">IF(OR('Données projet'!B11="",'Données projet'!C11="",'Données projet'!C11=0%),0,Calculateur!BI3)</f>
        <v>514.4067622178809</v>
      </c>
      <c r="D8" s="156">
        <f>IF(OR('Données projet'!B11="",'Données projet'!C11="",'Données projet'!C11=0%),0,Calculateur!BJ3)</f>
        <v>322.81767004794284</v>
      </c>
      <c r="E8" s="156">
        <f t="shared" ca="1" si="0"/>
        <v>322.81767004794284</v>
      </c>
      <c r="F8" s="156">
        <f t="shared" ca="1" si="1"/>
        <v>80.220191006913794</v>
      </c>
      <c r="G8" s="156">
        <f ca="1">F8*(100%-'Données projet'!$C$24)*(100%-'Données projet'!$C$25)*(100%-'Données projet'!$C$26)*(100%-'Données projet'!$C$27)</f>
        <v>68.588263310911287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3.85175</v>
      </c>
      <c r="K8" s="160">
        <f>J8*(100%-'Données projet'!$C$24)*(100%-'Données projet'!$C$25)*(100%-'Données projet'!$C$26)*(100%-'Données projet'!$C$27)</f>
        <v>3.2932462500000002</v>
      </c>
      <c r="L8" s="161">
        <f t="shared" ca="1" si="2"/>
        <v>71.881509560911283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Tilleul</v>
      </c>
      <c r="B9" s="163">
        <f>'Données projet'!D12</f>
        <v>0.2485</v>
      </c>
      <c r="C9" s="156">
        <f ca="1">IF(OR('Données projet'!B12="",'Données projet'!C12="",'Données projet'!C12=0%),0,Calculateur!CD3)</f>
        <v>335.83558218229564</v>
      </c>
      <c r="D9" s="156">
        <f>IF(OR('Données projet'!B12="",'Données projet'!C12="",'Données projet'!C12=0%),0,Calculateur!CE3)</f>
        <v>217.08423061559648</v>
      </c>
      <c r="E9" s="156">
        <f t="shared" ca="1" si="0"/>
        <v>217.08423061559648</v>
      </c>
      <c r="F9" s="156">
        <f t="shared" ca="1" si="1"/>
        <v>53.945431307975724</v>
      </c>
      <c r="G9" s="156">
        <f ca="1">F9*(100%-'Données projet'!$C$24)*(100%-'Données projet'!$C$25)*(100%-'Données projet'!$C$26)*(100%-'Données projet'!$C$27)</f>
        <v>46.123343768319245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3.85175</v>
      </c>
      <c r="K9" s="160">
        <f>J9*(100%-'Données projet'!$C$24)*(100%-'Données projet'!$C$25)*(100%-'Données projet'!$C$26)*(100%-'Données projet'!$C$27)</f>
        <v>3.2932462500000002</v>
      </c>
      <c r="L9" s="161">
        <f t="shared" ca="1" si="2"/>
        <v>49.416590018319248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949.89065906750818</v>
      </c>
      <c r="G16" s="175">
        <f t="shared" ca="1" si="3"/>
        <v>812.15651350271946</v>
      </c>
      <c r="H16" s="176">
        <f t="shared" si="3"/>
        <v>0</v>
      </c>
      <c r="I16" s="176">
        <f t="shared" si="3"/>
        <v>0</v>
      </c>
      <c r="J16" s="177">
        <f t="shared" si="3"/>
        <v>42.853825000000001</v>
      </c>
      <c r="K16" s="177">
        <f t="shared" si="3"/>
        <v>36.640020374999999</v>
      </c>
      <c r="L16" s="178">
        <f t="shared" ca="1" si="3"/>
        <v>848.7965338777193</v>
      </c>
      <c r="M16" s="25">
        <f ca="1">L16/'Données projet'!D19</f>
        <v>218.95386005203511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Erable plane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5" zoomScaleNormal="85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671.35871336455159</v>
      </c>
      <c r="U10" s="190">
        <f>'Données projet'!D9</f>
        <v>2.0376999999999996</v>
      </c>
      <c r="V10" s="189">
        <f>U10*T10</f>
        <v>1368.0276502229465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plane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369.01721981656857</v>
      </c>
      <c r="U11" s="190">
        <f>'Données projet'!D10</f>
        <v>1.3419000000000001</v>
      </c>
      <c r="V11" s="189">
        <f t="shared" ref="V11" si="0">U11*T11</f>
        <v>495.18420727185338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0.2485</v>
      </c>
      <c r="V12" s="189">
        <f t="shared" ref="V12:V19" si="1">U12*T12</f>
        <v>224.17282946275347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902.103941500014</v>
      </c>
      <c r="U13" s="190">
        <f>'Données projet'!D12</f>
        <v>0.2485</v>
      </c>
      <c r="V13" s="189">
        <f t="shared" si="1"/>
        <v>224.17282946275347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5282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17</v>
      </c>
      <c r="C23" s="365">
        <v>4</v>
      </c>
      <c r="D23" s="194">
        <f>B23*C23</f>
        <v>68</v>
      </c>
      <c r="E23" s="206"/>
      <c r="F23" s="261"/>
      <c r="H23" s="203">
        <v>3</v>
      </c>
      <c r="I23" s="204">
        <v>810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-38382.284685730723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26</v>
      </c>
      <c r="C24" s="365">
        <v>8</v>
      </c>
      <c r="D24" s="194">
        <f t="shared" ref="D24:D42" si="2">B24*C24</f>
        <v>208</v>
      </c>
      <c r="E24" s="206"/>
      <c r="F24" s="264"/>
      <c r="H24" s="203">
        <v>4</v>
      </c>
      <c r="I24" s="204">
        <v>810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26</v>
      </c>
      <c r="C25" s="365">
        <v>10</v>
      </c>
      <c r="D25" s="194">
        <f t="shared" si="2"/>
        <v>260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-38382.284685730723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25</v>
      </c>
      <c r="C26" s="365">
        <v>10</v>
      </c>
      <c r="D26" s="194">
        <f t="shared" si="2"/>
        <v>250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23</v>
      </c>
      <c r="C27" s="365">
        <v>10</v>
      </c>
      <c r="D27" s="194">
        <f t="shared" si="2"/>
        <v>230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365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19</v>
      </c>
      <c r="C29" s="365">
        <v>15</v>
      </c>
      <c r="D29" s="194">
        <f t="shared" si="2"/>
        <v>285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18</v>
      </c>
      <c r="C30" s="365">
        <v>15</v>
      </c>
      <c r="D30" s="194">
        <f t="shared" si="2"/>
        <v>270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16</v>
      </c>
      <c r="C31" s="365">
        <v>15</v>
      </c>
      <c r="D31" s="194">
        <f t="shared" si="2"/>
        <v>240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14</v>
      </c>
      <c r="C32" s="365">
        <v>15</v>
      </c>
      <c r="D32" s="194">
        <f t="shared" si="2"/>
        <v>210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12</v>
      </c>
      <c r="C33" s="365">
        <v>20</v>
      </c>
      <c r="D33" s="194">
        <f t="shared" si="2"/>
        <v>240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11</v>
      </c>
      <c r="C34" s="365">
        <v>30</v>
      </c>
      <c r="D34" s="194">
        <f t="shared" si="2"/>
        <v>330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9</v>
      </c>
      <c r="C35" s="365">
        <v>30</v>
      </c>
      <c r="D35" s="194">
        <f t="shared" si="2"/>
        <v>270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8</v>
      </c>
      <c r="C36" s="365">
        <v>50</v>
      </c>
      <c r="D36" s="194">
        <f t="shared" si="2"/>
        <v>400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193</v>
      </c>
      <c r="C37" s="365">
        <v>70</v>
      </c>
      <c r="D37" s="194">
        <f t="shared" si="2"/>
        <v>13510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365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365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365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365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365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Erable plane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365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365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365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365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365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365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365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365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365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365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365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365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365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365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365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365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365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365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365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365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365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365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365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365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365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365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365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365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365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365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365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365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365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365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365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365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365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365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365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365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365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365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365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365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365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365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365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365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365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365">
        <v>15</v>
      </c>
      <c r="D125" s="191">
        <f t="shared" si="8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365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365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365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365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365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365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365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365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365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365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chevelu</v>
      </c>
      <c r="D3" s="292" t="str">
        <f>'Données projet'!B10</f>
        <v>Erable plane</v>
      </c>
      <c r="E3" s="292" t="str">
        <f>'Données projet'!B11</f>
        <v>Cormier</v>
      </c>
      <c r="F3" s="292" t="str">
        <f>'Données projet'!B12</f>
        <v>Tilleul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2.0376999999999996</v>
      </c>
      <c r="D4" s="300">
        <f>'Données projet'!$D$10</f>
        <v>1.3419000000000001</v>
      </c>
      <c r="E4" s="300">
        <f>'Données projet'!$D$11</f>
        <v>0.2485</v>
      </c>
      <c r="F4" s="300">
        <f>'Données projet'!$D$12</f>
        <v>0.2485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3.8765999999999998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2025-05-14T09:57:44Z</dcterms:modified>
</cp:coreProperties>
</file>