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Montestruc sur Gers (32) - TARIBO Guy\Doc fin\"/>
    </mc:Choice>
  </mc:AlternateContent>
  <xr:revisionPtr revIDLastSave="0" documentId="13_ncr:1_{2DB562CE-FB7D-4B51-B747-CFAD9B3F40E7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<sst xmlns="http://schemas.openxmlformats.org/spreadsheetml/2006/main" count="1170" uniqueCount="324">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</sst>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1.8258930491935279</c:v>
                </c:pt>
                <c:pt idx="2">
                  <c:v>2.4977385242212216</c:v>
                </c:pt>
                <c:pt idx="3">
                  <c:v>3.4178523305120589</c:v>
                </c:pt>
                <c:pt idx="4">
                  <c:v>4.6783466399974385</c:v>
                </c:pt>
                <c:pt idx="5">
                  <c:v>6.4056369575739565</c:v>
                </c:pt>
                <c:pt idx="6">
                  <c:v>8.7732611778088216</c:v>
                </c:pt>
                <c:pt idx="7">
                  <c:v>12.019504300297685</c:v>
                </c:pt>
                <c:pt idx="8">
                  <c:v>16.471635585304739</c:v>
                </c:pt>
                <c:pt idx="9">
                  <c:v>22.579246009800439</c:v>
                </c:pt>
                <c:pt idx="10">
                  <c:v>30.960112307522653</c:v>
                </c:pt>
                <c:pt idx="11">
                  <c:v>42.463307089525856</c:v>
                </c:pt>
                <c:pt idx="12">
                  <c:v>58.256056955759391</c:v>
                </c:pt>
                <c:pt idx="13">
                  <c:v>79.943307551234682</c:v>
                </c:pt>
                <c:pt idx="14">
                  <c:v>109.73234203049547</c:v>
                </c:pt>
                <c:pt idx="15">
                  <c:v>150.65947039878452</c:v>
                </c:pt>
                <c:pt idx="16">
                  <c:v>206.90224889168337</c:v>
                </c:pt>
                <c:pt idx="17">
                  <c:v>284.20957336368934</c:v>
                </c:pt>
                <c:pt idx="18">
                  <c:v>390.49424676672487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31" sqref="E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127</v>
      </c>
      <c r="C9" s="35">
        <v>1</v>
      </c>
      <c r="D9" s="36">
        <f t="shared" ref="D9:D18" si="0">C9*$C$5</f>
        <v>1.7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I-45/51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350</v>
      </c>
      <c r="C36" s="63">
        <v>1</v>
      </c>
      <c r="D36" s="63">
        <v>350</v>
      </c>
      <c r="E36" s="54">
        <v>0.77</v>
      </c>
      <c r="F36" s="54">
        <v>0.21</v>
      </c>
      <c r="G36" s="54"/>
      <c r="H36" s="54"/>
      <c r="I36" s="52">
        <f>IFERROR(B36/A36,"")</f>
        <v>19.444444444444443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>
        <v>1</v>
      </c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Peuplier I-45/51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/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86.383672627901547</v>
      </c>
      <c r="T3" s="62">
        <f>IF('Données projet'!E9&gt;30,$R$33-$H$33,LOOKUP('Données projet'!$E$9,$A$3:$A$203,R3:R203)-LOOKUP('Données projet'!$E$9,$A$3:$A$203,$H$3:$H$203))</f>
        <v>412.49424676672487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19.444444444444443</v>
      </c>
      <c r="N4" s="14">
        <f>IF('Données projet'!$A$36&gt;35,N3+M4-V3,IF(A4&lt;'Données projet'!$A$36,$K$205^A4,IF(A4='Données projet'!$A$36,'Données projet'!$B$36,N3+M4-V3)))</f>
        <v>1.3846407653603228</v>
      </c>
      <c r="O4" s="14">
        <f>N4*VLOOKUP('Données projet'!$B$9,Paramètres!$A$1:$I$89,3,0)*VLOOKUP('Données projet'!$B$9,Paramètres!$A$1:$I$89,5,0)</f>
        <v>0.70849298681957007</v>
      </c>
      <c r="P4" s="14">
        <f>EXP(-1.0587+0.8836*LN(O4)+0.284)</f>
        <v>0.33986665865039822</v>
      </c>
      <c r="Q4" s="22">
        <f t="shared" ref="Q4:Q34" si="2">(O4+P4)*0.475*44/12</f>
        <v>1.8258930491935279</v>
      </c>
      <c r="R4" s="62">
        <f t="shared" si="0"/>
        <v>259.71478193808241</v>
      </c>
      <c r="S4" s="62">
        <f ca="1">AVERAGE(OFFSET($R$3,0,0,'Données projet'!$E$9+1,1))-AVERAGE(OFFSET($H$3,0,0,'Données projet'!$E$9+1,1))</f>
        <v>86.383672627901547</v>
      </c>
      <c r="T4" s="62">
        <f>$T$3</f>
        <v>412.49424676672487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19.444444444444443</v>
      </c>
      <c r="N5" s="14">
        <f>IF('Données projet'!$A$36&gt;35,N4+M5-V4,IF(A5&lt;'Données projet'!$A$36,$K$205^A5,IF(A5='Données projet'!$A$36,'Données projet'!$B$36,N4+M5-V4)))</f>
        <v>1.9172300490976204</v>
      </c>
      <c r="O5" s="14">
        <f>N5*VLOOKUP('Données projet'!$B$9,Paramètres!$A$1:$I$89,3,0)*VLOOKUP('Données projet'!$B$9,Paramètres!$A$1:$I$89,5,0)</f>
        <v>0.98100827152227044</v>
      </c>
      <c r="P5" s="14">
        <f t="shared" ref="P5:P68" si="33">EXP(-1.0587+0.8836*LN(O5)+0.284)</f>
        <v>0.45309997204972308</v>
      </c>
      <c r="Q5" s="22">
        <f t="shared" si="2"/>
        <v>2.4977385242212216</v>
      </c>
      <c r="R5" s="62">
        <f t="shared" si="0"/>
        <v>261.60884963533238</v>
      </c>
      <c r="S5" s="62">
        <f ca="1">AVERAGE(OFFSET($R$3,0,0,'Données projet'!$E$9+1,1))-AVERAGE(OFFSET($H$3,0,0,'Données projet'!$E$9+1,1))</f>
        <v>86.383672627901547</v>
      </c>
      <c r="T5" s="62">
        <f t="shared" ref="T5:T68" si="34">$T$3</f>
        <v>412.49424676672487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19.444444444444443</v>
      </c>
      <c r="N6" s="14">
        <f>IF('Données projet'!$A$36&gt;35,N5+M6-V5,IF(A6&lt;'Données projet'!$A$36,$K$205^A6,IF(A6='Données projet'!$A$36,'Données projet'!$B$36,N5+M6-V5)))</f>
        <v>2.6546748825543385</v>
      </c>
      <c r="O6" s="14">
        <f>N6*VLOOKUP('Données projet'!$B$9,Paramètres!$A$1:$I$89,3,0)*VLOOKUP('Données projet'!$B$9,Paramètres!$A$1:$I$89,5,0)</f>
        <v>1.358344043905404</v>
      </c>
      <c r="P6" s="14">
        <f t="shared" si="33"/>
        <v>0.60405920806324243</v>
      </c>
      <c r="Q6" s="22">
        <f t="shared" si="2"/>
        <v>3.4178523305120589</v>
      </c>
      <c r="R6" s="62">
        <f t="shared" si="0"/>
        <v>263.75118566384538</v>
      </c>
      <c r="S6" s="62">
        <f ca="1">AVERAGE(OFFSET($R$3,0,0,'Données projet'!$E$9+1,1))-AVERAGE(OFFSET($H$3,0,0,'Données projet'!$E$9+1,1))</f>
        <v>86.383672627901547</v>
      </c>
      <c r="T6" s="62">
        <f t="shared" si="34"/>
        <v>412.49424676672487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19.444444444444443</v>
      </c>
      <c r="N7" s="14">
        <f>IF('Données projet'!$A$36&gt;35,N6+M7-V6,IF(A7&lt;'Données projet'!$A$36,$K$205^A7,IF(A7='Données projet'!$A$36,'Données projet'!$B$36,N6+M7-V6)))</f>
        <v>3.6757710611628638</v>
      </c>
      <c r="O7" s="14">
        <f>N7*VLOOKUP('Données projet'!$B$9,Paramètres!$A$1:$I$89,3,0)*VLOOKUP('Données projet'!$B$9,Paramètres!$A$1:$I$89,5,0)</f>
        <v>1.8808185365758143</v>
      </c>
      <c r="P7" s="14">
        <f t="shared" si="33"/>
        <v>0.8053135055279782</v>
      </c>
      <c r="Q7" s="22">
        <f t="shared" si="2"/>
        <v>4.6783466399974385</v>
      </c>
      <c r="R7" s="62">
        <f t="shared" si="0"/>
        <v>266.23390219555296</v>
      </c>
      <c r="S7" s="62">
        <f ca="1">AVERAGE(OFFSET($R$3,0,0,'Données projet'!$E$9+1,1))-AVERAGE(OFFSET($H$3,0,0,'Données projet'!$E$9+1,1))</f>
        <v>86.383672627901547</v>
      </c>
      <c r="T7" s="62">
        <f t="shared" si="34"/>
        <v>412.49424676672487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19.444444444444443</v>
      </c>
      <c r="N8" s="14">
        <f>IF('Données projet'!$A$36&gt;35,N7+M8-V7,IF(A8&lt;'Données projet'!$A$36,$K$205^A8,IF(A8='Données projet'!$A$36,'Données projet'!$B$36,N7+M8-V7)))</f>
        <v>5.0896224554178735</v>
      </c>
      <c r="O8" s="14">
        <f>N8*VLOOKUP('Données projet'!$B$9,Paramètres!$A$1:$I$89,3,0)*VLOOKUP('Données projet'!$B$9,Paramètres!$A$1:$I$89,5,0)</f>
        <v>2.6042580179882178</v>
      </c>
      <c r="P8" s="14">
        <f t="shared" si="33"/>
        <v>1.0736196610016131</v>
      </c>
      <c r="Q8" s="22">
        <f t="shared" si="2"/>
        <v>6.4056369575739565</v>
      </c>
      <c r="R8" s="62">
        <f t="shared" si="0"/>
        <v>269.18341473535173</v>
      </c>
      <c r="S8" s="62">
        <f ca="1">AVERAGE(OFFSET($R$3,0,0,'Données projet'!$E$9+1,1))-AVERAGE(OFFSET($H$3,0,0,'Données projet'!$E$9+1,1))</f>
        <v>86.383672627901547</v>
      </c>
      <c r="T8" s="62">
        <f t="shared" si="34"/>
        <v>412.49424676672487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19.444444444444443</v>
      </c>
      <c r="N9" s="14">
        <f>IF('Données projet'!$A$36&gt;35,N8+M9-V8,IF(A9&lt;'Données projet'!$A$36,$K$205^A9,IF(A9='Données projet'!$A$36,'Données projet'!$B$36,N8+M9-V8)))</f>
        <v>7.0472987320648892</v>
      </c>
      <c r="O9" s="14">
        <f>N9*VLOOKUP('Données projet'!$B$9,Paramètres!$A$1:$I$89,3,0)*VLOOKUP('Données projet'!$B$9,Paramètres!$A$1:$I$89,5,0)</f>
        <v>3.6059618152229627</v>
      </c>
      <c r="P9" s="14">
        <f t="shared" si="33"/>
        <v>1.4313173299304276</v>
      </c>
      <c r="Q9" s="22">
        <f t="shared" si="2"/>
        <v>8.7732611778088216</v>
      </c>
      <c r="R9" s="62">
        <f t="shared" si="0"/>
        <v>272.77326117780882</v>
      </c>
      <c r="S9" s="62">
        <f ca="1">AVERAGE(OFFSET($R$3,0,0,'Données projet'!$E$9+1,1))-AVERAGE(OFFSET($H$3,0,0,'Données projet'!$E$9+1,1))</f>
        <v>86.383672627901547</v>
      </c>
      <c r="T9" s="62">
        <f t="shared" si="34"/>
        <v>412.49424676672487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19.444444444444443</v>
      </c>
      <c r="N10" s="14">
        <f>IF('Données projet'!$A$36&gt;35,N9+M10-V9,IF(A10&lt;'Données projet'!$A$36,$K$205^A10,IF(A10='Données projet'!$A$36,'Données projet'!$B$36,N9+M10-V9)))</f>
        <v>9.7579771100891612</v>
      </c>
      <c r="O10" s="14">
        <f>N10*VLOOKUP('Données projet'!$B$9,Paramètres!$A$1:$I$89,3,0)*VLOOKUP('Données projet'!$B$9,Paramètres!$A$1:$I$89,5,0)</f>
        <v>4.9929617276904228</v>
      </c>
      <c r="P10" s="14">
        <f t="shared" si="33"/>
        <v>1.9081890667388697</v>
      </c>
      <c r="Q10" s="22">
        <f t="shared" si="2"/>
        <v>12.019504300297685</v>
      </c>
      <c r="R10" s="62">
        <f t="shared" si="0"/>
        <v>277.24172652251991</v>
      </c>
      <c r="S10" s="62">
        <f ca="1">AVERAGE(OFFSET($R$3,0,0,'Données projet'!$E$9+1,1))-AVERAGE(OFFSET($H$3,0,0,'Données projet'!$E$9+1,1))</f>
        <v>86.383672627901547</v>
      </c>
      <c r="T10" s="62">
        <f t="shared" si="34"/>
        <v>412.49424676672487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19.444444444444443</v>
      </c>
      <c r="N11" s="14">
        <f>IF('Données projet'!$A$36&gt;35,N10+M11-V10,IF(A11&lt;'Données projet'!$A$36,$K$205^A11,IF(A11='Données projet'!$A$36,'Données projet'!$B$36,N10+M11-V10)))</f>
        <v>13.511292894082366</v>
      </c>
      <c r="O11" s="14">
        <f>N11*VLOOKUP('Données projet'!$B$9,Paramètres!$A$1:$I$89,3,0)*VLOOKUP('Données projet'!$B$9,Paramètres!$A$1:$I$89,5,0)</f>
        <v>6.9134583480440659</v>
      </c>
      <c r="P11" s="14">
        <f t="shared" si="33"/>
        <v>2.5439400741404734</v>
      </c>
      <c r="Q11" s="22">
        <f t="shared" si="2"/>
        <v>16.471635585304739</v>
      </c>
      <c r="R11" s="62">
        <f t="shared" si="0"/>
        <v>282.9160800297492</v>
      </c>
      <c r="S11" s="62">
        <f ca="1">AVERAGE(OFFSET($R$3,0,0,'Données projet'!$E$9+1,1))-AVERAGE(OFFSET($H$3,0,0,'Données projet'!$E$9+1,1))</f>
        <v>86.383672627901547</v>
      </c>
      <c r="T11" s="62">
        <f t="shared" si="34"/>
        <v>412.49424676672487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19.444444444444443</v>
      </c>
      <c r="N12" s="14">
        <f>IF('Données projet'!$A$36&gt;35,N11+M12-V11,IF(A12&lt;'Données projet'!$A$36,$K$205^A12,IF(A12='Données projet'!$A$36,'Données projet'!$B$36,N11+M12-V11)))</f>
        <v>18.708286933869697</v>
      </c>
      <c r="O12" s="14">
        <f>N12*VLOOKUP('Données projet'!$B$9,Paramètres!$A$1:$I$89,3,0)*VLOOKUP('Données projet'!$B$9,Paramètres!$A$1:$I$89,5,0)</f>
        <v>9.5726562583224482</v>
      </c>
      <c r="P12" s="14">
        <f t="shared" si="33"/>
        <v>3.3915041300797175</v>
      </c>
      <c r="Q12" s="22">
        <f t="shared" si="2"/>
        <v>22.579246009800439</v>
      </c>
      <c r="R12" s="62">
        <f t="shared" si="0"/>
        <v>290.24591267646713</v>
      </c>
      <c r="S12" s="62">
        <f ca="1">AVERAGE(OFFSET($R$3,0,0,'Données projet'!$E$9+1,1))-AVERAGE(OFFSET($H$3,0,0,'Données projet'!$E$9+1,1))</f>
        <v>86.383672627901547</v>
      </c>
      <c r="T12" s="62">
        <f t="shared" si="34"/>
        <v>412.49424676672487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19.444444444444443</v>
      </c>
      <c r="N13" s="14">
        <f>IF('Données projet'!$A$36&gt;35,N12+M13-V12,IF(A13&lt;'Données projet'!$A$36,$K$205^A13,IF(A13='Données projet'!$A$36,'Données projet'!$B$36,N12+M13-V12)))</f>
        <v>25.904256738693864</v>
      </c>
      <c r="O13" s="14">
        <f>N13*VLOOKUP('Données projet'!$B$9,Paramètres!$A$1:$I$89,3,0)*VLOOKUP('Données projet'!$B$9,Paramètres!$A$1:$I$89,5,0)</f>
        <v>13.254690088054875</v>
      </c>
      <c r="P13" s="14">
        <f t="shared" si="33"/>
        <v>4.5214509497571731</v>
      </c>
      <c r="Q13" s="22">
        <f t="shared" si="2"/>
        <v>30.960112307522653</v>
      </c>
      <c r="R13" s="62">
        <f t="shared" si="0"/>
        <v>299.84900119641151</v>
      </c>
      <c r="S13" s="62">
        <f ca="1">AVERAGE(OFFSET($R$3,0,0,'Données projet'!$E$9+1,1))-AVERAGE(OFFSET($H$3,0,0,'Données projet'!$E$9+1,1))</f>
        <v>86.383672627901547</v>
      </c>
      <c r="T13" s="62">
        <f t="shared" si="34"/>
        <v>412.49424676672487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19.444444444444443</v>
      </c>
      <c r="N14" s="14">
        <f>IF('Données projet'!$A$36&gt;35,N13+M14-V13,IF(A14&lt;'Données projet'!$A$36,$K$205^A14,IF(A14='Données projet'!$A$36,'Données projet'!$B$36,N13+M14-V13)))</f>
        <v>35.868089876755377</v>
      </c>
      <c r="O14" s="14">
        <f>N14*VLOOKUP('Données projet'!$B$9,Paramètres!$A$1:$I$89,3,0)*VLOOKUP('Données projet'!$B$9,Paramètres!$A$1:$I$89,5,0)</f>
        <v>18.35298422813819</v>
      </c>
      <c r="P14" s="14">
        <f t="shared" si="33"/>
        <v>6.0278619476661319</v>
      </c>
      <c r="Q14" s="22">
        <f t="shared" si="2"/>
        <v>42.463307089525856</v>
      </c>
      <c r="R14" s="62">
        <f t="shared" si="0"/>
        <v>312.57441820063701</v>
      </c>
      <c r="S14" s="62">
        <f ca="1">AVERAGE(OFFSET($R$3,0,0,'Données projet'!$E$9+1,1))-AVERAGE(OFFSET($H$3,0,0,'Données projet'!$E$9+1,1))</f>
        <v>86.383672627901547</v>
      </c>
      <c r="T14" s="62">
        <f t="shared" si="34"/>
        <v>412.49424676672487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19.444444444444443</v>
      </c>
      <c r="N15" s="14">
        <f>IF('Données projet'!$A$36&gt;35,N14+M15-V14,IF(A15&lt;'Données projet'!$A$36,$K$205^A15,IF(A15='Données projet'!$A$36,'Données projet'!$B$36,N14+M15-V14)))</f>
        <v>49.664419418963398</v>
      </c>
      <c r="O15" s="14">
        <f>N15*VLOOKUP('Données projet'!$B$9,Paramètres!$A$1:$I$89,3,0)*VLOOKUP('Données projet'!$B$9,Paramètres!$A$1:$I$89,5,0)</f>
        <v>25.412290128295194</v>
      </c>
      <c r="P15" s="14">
        <f t="shared" si="33"/>
        <v>8.036163626207804</v>
      </c>
      <c r="Q15" s="22">
        <f t="shared" si="2"/>
        <v>58.256056955759391</v>
      </c>
      <c r="R15" s="62">
        <f t="shared" si="0"/>
        <v>329.58939028909271</v>
      </c>
      <c r="S15" s="62">
        <f ca="1">AVERAGE(OFFSET($R$3,0,0,'Données projet'!$E$9+1,1))-AVERAGE(OFFSET($H$3,0,0,'Données projet'!$E$9+1,1))</f>
        <v>86.383672627901547</v>
      </c>
      <c r="T15" s="62">
        <f t="shared" si="34"/>
        <v>412.49424676672487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19.444444444444443</v>
      </c>
      <c r="N16" s="14">
        <f>IF('Données projet'!$A$36&gt;35,N15+M16-V15,IF(A16&lt;'Données projet'!$A$36,$K$205^A16,IF(A16='Données projet'!$A$36,'Données projet'!$B$36,N15+M16-V15)))</f>
        <v>68.767379715449565</v>
      </c>
      <c r="O16" s="14">
        <f>N16*VLOOKUP('Données projet'!$B$9,Paramètres!$A$1:$I$89,3,0)*VLOOKUP('Données projet'!$B$9,Paramètres!$A$1:$I$89,5,0)</f>
        <v>35.186892852801236</v>
      </c>
      <c r="P16" s="14">
        <f t="shared" si="33"/>
        <v>10.713570812979448</v>
      </c>
      <c r="Q16" s="22">
        <f t="shared" si="2"/>
        <v>79.943307551234682</v>
      </c>
      <c r="R16" s="62">
        <f t="shared" si="0"/>
        <v>352.49886310679022</v>
      </c>
      <c r="S16" s="62">
        <f ca="1">AVERAGE(OFFSET($R$3,0,0,'Données projet'!$E$9+1,1))-AVERAGE(OFFSET($H$3,0,0,'Données projet'!$E$9+1,1))</f>
        <v>86.383672627901547</v>
      </c>
      <c r="T16" s="62">
        <f t="shared" si="34"/>
        <v>412.49424676672487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19.444444444444443</v>
      </c>
      <c r="N17" s="14">
        <f>IF('Données projet'!$A$36&gt;35,N16+M17-V16,IF(A17&lt;'Données projet'!$A$36,$K$205^A17,IF(A17='Données projet'!$A$36,'Données projet'!$B$36,N16+M17-V16)))</f>
        <v>95.218117281024007</v>
      </c>
      <c r="O17" s="14">
        <f>N17*VLOOKUP('Données projet'!$B$9,Paramètres!$A$1:$I$89,3,0)*VLOOKUP('Données projet'!$B$9,Paramètres!$A$1:$I$89,5,0)</f>
        <v>48.721206250354363</v>
      </c>
      <c r="P17" s="14">
        <f t="shared" si="33"/>
        <v>14.283009269547339</v>
      </c>
      <c r="Q17" s="22">
        <f t="shared" si="2"/>
        <v>109.73234203049547</v>
      </c>
      <c r="R17" s="62">
        <f t="shared" si="0"/>
        <v>383.51011980827326</v>
      </c>
      <c r="S17" s="62">
        <f ca="1">AVERAGE(OFFSET($R$3,0,0,'Données projet'!$E$9+1,1))-AVERAGE(OFFSET($H$3,0,0,'Données projet'!$E$9+1,1))</f>
        <v>86.383672627901547</v>
      </c>
      <c r="T17" s="62">
        <f t="shared" si="34"/>
        <v>412.49424676672487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19.444444444444443</v>
      </c>
      <c r="N18" s="14">
        <f>IF('Données projet'!$A$36&gt;35,N17+M18-V17,IF(A18&lt;'Données projet'!$A$36,$K$205^A18,IF(A18='Données projet'!$A$36,'Données projet'!$B$36,N17+M18-V17)))</f>
        <v>131.84288678816608</v>
      </c>
      <c r="O18" s="14">
        <f>N18*VLOOKUP('Données projet'!$B$9,Paramètres!$A$1:$I$89,3,0)*VLOOKUP('Données projet'!$B$9,Paramètres!$A$1:$I$89,5,0)</f>
        <v>67.461368311768837</v>
      </c>
      <c r="P18" s="14">
        <f t="shared" si="33"/>
        <v>19.041676893274904</v>
      </c>
      <c r="Q18" s="22">
        <f t="shared" si="2"/>
        <v>150.65947039878452</v>
      </c>
      <c r="R18" s="62">
        <f t="shared" si="0"/>
        <v>425.65947039878449</v>
      </c>
      <c r="S18" s="62">
        <f ca="1">AVERAGE(OFFSET($R$3,0,0,'Données projet'!$E$9+1,1))-AVERAGE(OFFSET($H$3,0,0,'Données projet'!$E$9+1,1))</f>
        <v>86.383672627901547</v>
      </c>
      <c r="T18" s="62">
        <f t="shared" si="34"/>
        <v>412.49424676672487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19.444444444444443</v>
      </c>
      <c r="N19" s="14">
        <f>IF('Données projet'!$A$36&gt;35,N18+M19-V18,IF(A19&lt;'Données projet'!$A$36,$K$205^A19,IF(A19='Données projet'!$A$36,'Données projet'!$B$36,N18+M19-V18)))</f>
        <v>182.55503566968065</v>
      </c>
      <c r="O19" s="14">
        <f>N19*VLOOKUP('Données projet'!$B$9,Paramètres!$A$1:$I$89,3,0)*VLOOKUP('Données projet'!$B$9,Paramètres!$A$1:$I$89,5,0)</f>
        <v>93.409760651462193</v>
      </c>
      <c r="P19" s="14">
        <f t="shared" si="33"/>
        <v>25.385788951418228</v>
      </c>
      <c r="Q19" s="22">
        <f t="shared" si="2"/>
        <v>206.90224889168337</v>
      </c>
      <c r="R19" s="62">
        <f t="shared" si="0"/>
        <v>483.1244711139056</v>
      </c>
      <c r="S19" s="62">
        <f ca="1">AVERAGE(OFFSET($R$3,0,0,'Données projet'!$E$9+1,1))-AVERAGE(OFFSET($H$3,0,0,'Données projet'!$E$9+1,1))</f>
        <v>86.383672627901547</v>
      </c>
      <c r="T19" s="62">
        <f t="shared" si="34"/>
        <v>412.49424676672487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19.444444444444443</v>
      </c>
      <c r="N20" s="14">
        <f>IF('Données projet'!$A$36&gt;35,N19+M20-V19,IF(A20&lt;'Données projet'!$A$36,$K$205^A20,IF(A20='Données projet'!$A$36,'Données projet'!$B$36,N19+M20-V19)))</f>
        <v>252.77314431004763</v>
      </c>
      <c r="O20" s="14">
        <f>N20*VLOOKUP('Données projet'!$B$9,Paramètres!$A$1:$I$89,3,0)*VLOOKUP('Données projet'!$B$9,Paramètres!$A$1:$I$89,5,0)</f>
        <v>129.33896248056519</v>
      </c>
      <c r="P20" s="14">
        <f t="shared" si="33"/>
        <v>33.843567680404767</v>
      </c>
      <c r="Q20" s="22">
        <f t="shared" si="2"/>
        <v>284.20957336368934</v>
      </c>
      <c r="R20" s="62">
        <f t="shared" si="0"/>
        <v>561.65401780813386</v>
      </c>
      <c r="S20" s="62">
        <f ca="1">AVERAGE(OFFSET($R$3,0,0,'Données projet'!$E$9+1,1))-AVERAGE(OFFSET($H$3,0,0,'Données projet'!$E$9+1,1))</f>
        <v>86.383672627901547</v>
      </c>
      <c r="T20" s="62">
        <f t="shared" si="34"/>
        <v>412.49424676672487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350</v>
      </c>
      <c r="L21" s="13">
        <f>VLOOKUP(A21,'Données projet'!$A$35:$I$55,9,0)</f>
        <v>19.444444444444443</v>
      </c>
      <c r="M21" s="13">
        <f t="array" ref="M21">INDEX(L:L,MIN(IF(ISNUMBER(L21:L217),ROW(L21:L217),"")))</f>
        <v>19.444444444444443</v>
      </c>
      <c r="N21" s="14">
        <f>IF('Données projet'!$A$36&gt;35,N20+M21-V20,IF(A21&lt;'Données projet'!$A$36,$K$205^A21,IF(A21='Données projet'!$A$36,'Données projet'!$B$36,N20+M21-V20)))</f>
        <v>350</v>
      </c>
      <c r="O21" s="14">
        <f>N21*VLOOKUP('Données projet'!$B$9,Paramètres!$A$1:$I$89,3,0)*VLOOKUP('Données projet'!$B$9,Paramètres!$A$1:$I$89,5,0)</f>
        <v>179.08800000000002</v>
      </c>
      <c r="P21" s="14">
        <f t="shared" si="33"/>
        <v>45.119223023956835</v>
      </c>
      <c r="Q21" s="22">
        <f t="shared" si="2"/>
        <v>390.49424676672487</v>
      </c>
      <c r="R21" s="62">
        <f t="shared" si="0"/>
        <v>669.16091343339156</v>
      </c>
      <c r="S21" s="62">
        <f ca="1">AVERAGE(OFFSET($R$3,0,0,'Données projet'!$E$9+1,1))-AVERAGE(OFFSET($H$3,0,0,'Données projet'!$E$9+1,1))</f>
        <v>86.383672627901547</v>
      </c>
      <c r="T21" s="62">
        <f t="shared" si="34"/>
        <v>412.49424676672487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350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0.126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91.465133450366224</v>
      </c>
      <c r="AA21" s="23">
        <f>EXP(-LN(2)/25)*AA20+(1-EXP(-LN(2)/25))/(LN(2)/25)*Calculateur!V21*Calculateur!X21*VLOOKUP('Données projet'!$B$9,Paramètres!$A$1:$I$89,3,0)*0.475*44/12</f>
        <v>24.846818282461097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116.31195173282732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86.383672627901547</v>
      </c>
      <c r="T22" s="62">
        <f t="shared" si="34"/>
        <v>412.49424676672487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89.671557971627323</v>
      </c>
      <c r="AA22" s="23">
        <f>EXP(-LN(2)/25)*AA21+(1-EXP(-LN(2)/25))/(LN(2)/25)*Calculateur!V22*Calculateur!X22*VLOOKUP('Données projet'!$B$9,Paramètres!$A$1:$I$89,3,0)*0.475*44/12</f>
        <v>24.167380729889814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113.83893870151714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86.383672627901547</v>
      </c>
      <c r="T23" s="62">
        <f t="shared" si="34"/>
        <v>412.49424676672487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87.913153414053468</v>
      </c>
      <c r="AA23" s="23">
        <f>EXP(-LN(2)/25)*AA22+(1-EXP(-LN(2)/25))/(LN(2)/25)*Calculateur!V23*Calculateur!X23*VLOOKUP('Données projet'!$B$9,Paramètres!$A$1:$I$89,3,0)*0.475*44/12</f>
        <v>23.50652243292366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111.41967584697713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86.383672627901547</v>
      </c>
      <c r="T24" s="62">
        <f t="shared" si="34"/>
        <v>412.49424676672487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86.189230097332754</v>
      </c>
      <c r="AA24" s="23">
        <f>EXP(-LN(2)/25)*AA23+(1-EXP(-LN(2)/25))/(LN(2)/25)*Calculateur!V24*Calculateur!X24*VLOOKUP('Données projet'!$B$9,Paramètres!$A$1:$I$89,3,0)*0.475*44/12</f>
        <v>22.863735340841071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109.05296543817383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86.383672627901547</v>
      </c>
      <c r="T25" s="62">
        <f t="shared" si="34"/>
        <v>412.49424676672487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84.499111865363531</v>
      </c>
      <c r="AA25" s="23">
        <f>EXP(-LN(2)/25)*AA24+(1-EXP(-LN(2)/25))/(LN(2)/25)*Calculateur!V25*Calculateur!X25*VLOOKUP('Données projet'!$B$9,Paramètres!$A$1:$I$89,3,0)*0.475*44/12</f>
        <v>22.238525295594187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106.73763716095772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86.383672627901547</v>
      </c>
      <c r="T26" s="62">
        <f t="shared" si="34"/>
        <v>412.49424676672487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82.842135821052906</v>
      </c>
      <c r="AA26" s="23">
        <f>EXP(-LN(2)/25)*AA25+(1-EXP(-LN(2)/25))/(LN(2)/25)*Calculateur!V26*Calculateur!X26*VLOOKUP('Données projet'!$B$9,Paramètres!$A$1:$I$89,3,0)*0.475*44/12</f>
        <v>21.630411651912944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104.47254747296586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86.383672627901547</v>
      </c>
      <c r="T27" s="62">
        <f t="shared" si="34"/>
        <v>412.49424676672487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81.217652066315608</v>
      </c>
      <c r="AA27" s="23">
        <f>EXP(-LN(2)/25)*AA26+(1-EXP(-LN(2)/25))/(LN(2)/25)*Calculateur!V27*Calculateur!X27*VLOOKUP('Données projet'!$B$9,Paramètres!$A$1:$I$89,3,0)*0.475*44/12</f>
        <v>21.038926907797471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102.25657897411308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86.383672627901547</v>
      </c>
      <c r="T28" s="62">
        <f t="shared" si="34"/>
        <v>412.49424676672487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79.625023447171458</v>
      </c>
      <c r="AA28" s="23">
        <f>EXP(-LN(2)/25)*AA27+(1-EXP(-LN(2)/25))/(LN(2)/25)*Calculateur!V28*Calculateur!X28*VLOOKUP('Données projet'!$B$9,Paramètres!$A$1:$I$89,3,0)*0.475*44/12</f>
        <v>20.463616345114669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100.08863979228613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86.383672627901547</v>
      </c>
      <c r="T29" s="62">
        <f t="shared" si="34"/>
        <v>412.49424676672487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78.063625303841192</v>
      </c>
      <c r="AA29" s="23">
        <f>EXP(-LN(2)/25)*AA28+(1-EXP(-LN(2)/25))/(LN(2)/25)*Calculateur!V29*Calculateur!X29*VLOOKUP('Données projet'!$B$9,Paramètres!$A$1:$I$89,3,0)*0.475*44/12</f>
        <v>19.904037680022697</v>
      </c>
      <c r="AB29" s="23">
        <f>EXP(-LN(2)/2)*AB28+(1-EXP(-LN(2)/2))/(LN(2)/2)*V29*Y29*VLOOKUP('Données projet'!$B$9,Paramètres!$A$1:$I$89,3,0)*0.475*44/12</f>
        <v>0</v>
      </c>
      <c r="AC29" s="24">
        <f t="shared" si="3"/>
        <v>97.967662983863889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86.383672627901547</v>
      </c>
      <c r="T30" s="62">
        <f t="shared" si="34"/>
        <v>412.49424676672487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76.532845225742804</v>
      </c>
      <c r="AA30" s="23">
        <f>EXP(-LN(2)/25)*AA29+(1-EXP(-LN(2)/25))/(LN(2)/25)*Calculateur!V30*Calculateur!X30*VLOOKUP('Données projet'!$B$9,Paramètres!$A$1:$I$89,3,0)*0.475*44/12</f>
        <v>19.359760722954626</v>
      </c>
      <c r="AB30" s="23">
        <f>EXP(-LN(2)/2)*AB29+(1-EXP(-LN(2)/2))/(LN(2)/2)*V30*Y30*VLOOKUP('Données projet'!$B$9,Paramètres!$A$1:$I$89,3,0)*0.475*44/12</f>
        <v>0</v>
      </c>
      <c r="AC30" s="24">
        <f t="shared" si="3"/>
        <v>95.892605948697422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86.383672627901547</v>
      </c>
      <c r="T31" s="62">
        <f t="shared" si="34"/>
        <v>412.49424676672487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75.03208281129227</v>
      </c>
      <c r="AA31" s="23">
        <f>EXP(-LN(2)/25)*AA30+(1-EXP(-LN(2)/25))/(LN(2)/25)*Calculateur!V31*Calculateur!X31*VLOOKUP('Données projet'!$B$9,Paramètres!$A$1:$I$89,3,0)*0.475*44/12</f>
        <v>18.830367047899863</v>
      </c>
      <c r="AB31" s="23">
        <f>EXP(-LN(2)/2)*AB30+(1-EXP(-LN(2)/2))/(LN(2)/2)*V31*Y31*VLOOKUP('Données projet'!$B$9,Paramètres!$A$1:$I$89,3,0)*0.475*44/12</f>
        <v>0</v>
      </c>
      <c r="AC31" s="24">
        <f t="shared" si="3"/>
        <v>93.862449859192139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86.383672627901547</v>
      </c>
      <c r="T32" s="62">
        <f t="shared" si="34"/>
        <v>412.49424676672487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73.560749432414426</v>
      </c>
      <c r="AA32" s="23">
        <f>EXP(-LN(2)/25)*AA31+(1-EXP(-LN(2)/25))/(LN(2)/25)*Calculateur!V32*Calculateur!X32*VLOOKUP('Données projet'!$B$9,Paramètres!$A$1:$I$89,3,0)*0.475*44/12</f>
        <v>18.315449670729077</v>
      </c>
      <c r="AB32" s="23">
        <f>EXP(-LN(2)/2)*AB31+(1-EXP(-LN(2)/2))/(LN(2)/2)*V32*Y32*VLOOKUP('Données projet'!$B$9,Paramètres!$A$1:$I$89,3,0)*0.475*44/12</f>
        <v>0</v>
      </c>
      <c r="AC32" s="24">
        <f t="shared" si="3"/>
        <v>91.876199103143506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86.383672627901547</v>
      </c>
      <c r="T33" s="62">
        <f t="shared" si="34"/>
        <v>412.49424676672487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72.118268003671616</v>
      </c>
      <c r="AA33" s="23">
        <f>EXP(-LN(2)/25)*AA32+(1-EXP(-LN(2)/25))/(LN(2)/25)*Calculateur!V33*Calculateur!X33*VLOOKUP('Données projet'!$B$9,Paramètres!$A$1:$I$89,3,0)*0.475*44/12</f>
        <v>17.814612736315354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89.93288073998697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86.383672627901547</v>
      </c>
      <c r="T34" s="62">
        <f t="shared" si="34"/>
        <v>412.49424676672487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70.704072755919668</v>
      </c>
      <c r="AA34" s="23">
        <f>EXP(-LN(2)/25)*AA33+(1-EXP(-LN(2)/25))/(LN(2)/25)*Calculateur!V34*Calculateur!X34*VLOOKUP('Données projet'!$B$9,Paramètres!$A$1:$I$89,3,0)*0.475*44/12</f>
        <v>17.327471214211041</v>
      </c>
      <c r="AB34" s="23">
        <f>EXP(-LN(2)/2)*AB33+(1-EXP(-LN(2)/2))/(LN(2)/2)*V34*Y34*VLOOKUP('Données projet'!$B$9,Paramètres!$A$1:$I$89,3,0)*0.475*44/12</f>
        <v>0</v>
      </c>
      <c r="AC34" s="24">
        <f t="shared" si="3"/>
        <v>88.031543970130713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86.383672627901547</v>
      </c>
      <c r="T35" s="62">
        <f t="shared" si="34"/>
        <v>412.49424676672487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69.317609014402208</v>
      </c>
      <c r="AA35" s="23">
        <f>EXP(-LN(2)/25)*AA34+(1-EXP(-LN(2)/25))/(LN(2)/25)*Calculateur!V35*Calculateur!X35*VLOOKUP('Données projet'!$B$9,Paramètres!$A$1:$I$89,3,0)*0.475*44/12</f>
        <v>16.853650602646333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86.171259617048548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86.383672627901547</v>
      </c>
      <c r="T36" s="62">
        <f t="shared" si="34"/>
        <v>412.49424676672487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67.95833298119652</v>
      </c>
      <c r="AA36" s="23">
        <f>EXP(-LN(2)/25)*AA35+(1-EXP(-LN(2)/25))/(LN(2)/25)*Calculateur!V36*Calculateur!X36*VLOOKUP('Données projet'!$B$9,Paramètres!$A$1:$I$89,3,0)*0.475*44/12</f>
        <v>16.392786640622003</v>
      </c>
      <c r="AB36" s="23">
        <f>EXP(-LN(2)/2)*AB35+(1-EXP(-LN(2)/2))/(LN(2)/2)*V36*Y36*VLOOKUP('Données projet'!$B$9,Paramètres!$A$1:$I$89,3,0)*0.475*44/12</f>
        <v>0</v>
      </c>
      <c r="AC36" s="24">
        <f t="shared" si="3"/>
        <v>84.351119621818526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86.383672627901547</v>
      </c>
      <c r="T37" s="62">
        <f t="shared" si="34"/>
        <v>412.49424676672487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66.625711521925481</v>
      </c>
      <c r="AA37" s="23">
        <f>EXP(-LN(2)/25)*AA36+(1-EXP(-LN(2)/25))/(LN(2)/25)*Calculateur!V37*Calculateur!X37*VLOOKUP('Données projet'!$B$9,Paramètres!$A$1:$I$89,3,0)*0.475*44/12</f>
        <v>15.944525027875011</v>
      </c>
      <c r="AB37" s="23">
        <f>EXP(-LN(2)/2)*AB36+(1-EXP(-LN(2)/2))/(LN(2)/2)*V37*Y37*VLOOKUP('Données projet'!$B$9,Paramètres!$A$1:$I$89,3,0)*0.475*44/12</f>
        <v>0</v>
      </c>
      <c r="AC37" s="24">
        <f t="shared" si="3"/>
        <v>82.570236549800498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86.383672627901547</v>
      </c>
      <c r="T38" s="62">
        <f t="shared" si="34"/>
        <v>412.49424676672487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65.319221956651916</v>
      </c>
      <c r="AA38" s="23">
        <f>EXP(-LN(2)/25)*AA37+(1-EXP(-LN(2)/25))/(LN(2)/25)*Calculateur!V38*Calculateur!X38*VLOOKUP('Données projet'!$B$9,Paramètres!$A$1:$I$89,3,0)*0.475*44/12</f>
        <v>15.50852115250164</v>
      </c>
      <c r="AB38" s="23">
        <f>EXP(-LN(2)/2)*AB37+(1-EXP(-LN(2)/2))/(LN(2)/2)*V38*Y38*VLOOKUP('Données projet'!$B$9,Paramètres!$A$1:$I$89,3,0)*0.475*44/12</f>
        <v>0</v>
      </c>
      <c r="AC38" s="24">
        <f t="shared" si="3"/>
        <v>80.827743109153559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86.383672627901547</v>
      </c>
      <c r="T39" s="62">
        <f t="shared" si="34"/>
        <v>412.49424676672487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64.038351854873412</v>
      </c>
      <c r="AA39" s="23">
        <f>EXP(-LN(2)/25)*AA38+(1-EXP(-LN(2)/25))/(LN(2)/25)*Calculateur!V39*Calculateur!X39*VLOOKUP('Données projet'!$B$9,Paramètres!$A$1:$I$89,3,0)*0.475*44/12</f>
        <v>15.084439826028801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79.12279168090221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86.383672627901547</v>
      </c>
      <c r="T40" s="62">
        <f t="shared" si="34"/>
        <v>412.49424676672487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62.782598834537168</v>
      </c>
      <c r="AA40" s="23">
        <f>EXP(-LN(2)/25)*AA39+(1-EXP(-LN(2)/25))/(LN(2)/25)*Calculateur!V40*Calculateur!X40*VLOOKUP('Données projet'!$B$9,Paramètres!$A$1:$I$89,3,0)*0.475*44/12</f>
        <v>14.671955025729829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77.454553860266998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86.383672627901547</v>
      </c>
      <c r="T41" s="62">
        <f t="shared" si="34"/>
        <v>412.49424676672487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61.551470364996007</v>
      </c>
      <c r="AA41" s="23">
        <f>EXP(-LN(2)/25)*AA40+(1-EXP(-LN(2)/25))/(LN(2)/25)*Calculateur!V41*Calculateur!X41*VLOOKUP('Données projet'!$B$9,Paramètres!$A$1:$I$89,3,0)*0.475*44/12</f>
        <v>14.270749643986665</v>
      </c>
      <c r="AB41" s="23">
        <f>EXP(-LN(2)/2)*AB40+(1-EXP(-LN(2)/2))/(LN(2)/2)*V41*Y41*VLOOKUP('Données projet'!$B$9,Paramètres!$A$1:$I$89,3,0)*0.475*44/12</f>
        <v>0</v>
      </c>
      <c r="AC41" s="24">
        <f t="shared" si="3"/>
        <v>75.822220008982669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86.383672627901547</v>
      </c>
      <c r="T42" s="62">
        <f t="shared" si="34"/>
        <v>412.49424676672487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60.344483573828327</v>
      </c>
      <c r="AA42" s="23">
        <f>EXP(-LN(2)/25)*AA41+(1-EXP(-LN(2)/25))/(LN(2)/25)*Calculateur!V42*Calculateur!X42*VLOOKUP('Données projet'!$B$9,Paramètres!$A$1:$I$89,3,0)*0.475*44/12</f>
        <v>13.880515244505743</v>
      </c>
      <c r="AB42" s="23">
        <f>EXP(-LN(2)/2)*AB41+(1-EXP(-LN(2)/2))/(LN(2)/2)*V42*Y42*VLOOKUP('Données projet'!$B$9,Paramètres!$A$1:$I$89,3,0)*0.475*44/12</f>
        <v>0</v>
      </c>
      <c r="AC42" s="24">
        <f t="shared" si="3"/>
        <v>74.224998818334072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86.383672627901547</v>
      </c>
      <c r="T43" s="62">
        <f t="shared" si="34"/>
        <v>412.49424676672487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59.16116505744619</v>
      </c>
      <c r="AA43" s="23">
        <f>EXP(-LN(2)/25)*AA42+(1-EXP(-LN(2)/25))/(LN(2)/25)*Calculateur!V43*Calculateur!X43*VLOOKUP('Données projet'!$B$9,Paramètres!$A$1:$I$89,3,0)*0.475*44/12</f>
        <v>13.500951825200161</v>
      </c>
      <c r="AB43" s="23">
        <f>EXP(-LN(2)/2)*AB42+(1-EXP(-LN(2)/2))/(LN(2)/2)*V43*Y43*VLOOKUP('Données projet'!$B$9,Paramètres!$A$1:$I$89,3,0)*0.475*44/12</f>
        <v>0</v>
      </c>
      <c r="AC43" s="24">
        <f t="shared" si="3"/>
        <v>72.662116882646359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86.383672627901547</v>
      </c>
      <c r="T44" s="62">
        <f t="shared" si="34"/>
        <v>412.49424676672487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58.001050695417284</v>
      </c>
      <c r="AA44" s="23">
        <f>EXP(-LN(2)/25)*AA43+(1-EXP(-LN(2)/25))/(LN(2)/25)*Calculateur!V44*Calculateur!X44*VLOOKUP('Données projet'!$B$9,Paramètres!$A$1:$I$89,3,0)*0.475*44/12</f>
        <v>13.131767587555863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71.132818282973147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86.383672627901547</v>
      </c>
      <c r="T45" s="62">
        <f t="shared" si="34"/>
        <v>412.49424676672487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56.863685468427875</v>
      </c>
      <c r="AA45" s="23">
        <f>EXP(-LN(2)/25)*AA44+(1-EXP(-LN(2)/25))/(LN(2)/25)*Calculateur!V45*Calculateur!X45*VLOOKUP('Données projet'!$B$9,Paramètres!$A$1:$I$89,3,0)*0.475*44/12</f>
        <v>12.772678712304504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69.636364180732386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86.383672627901547</v>
      </c>
      <c r="T46" s="62">
        <f t="shared" si="34"/>
        <v>412.49424676672487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55.748623279815433</v>
      </c>
      <c r="AA46" s="23">
        <f>EXP(-LN(2)/25)*AA45+(1-EXP(-LN(2)/25))/(LN(2)/25)*Calculateur!V46*Calculateur!X46*VLOOKUP('Données projet'!$B$9,Paramètres!$A$1:$I$89,3,0)*0.475*44/12</f>
        <v>12.423409141230556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68.172032421045984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86.383672627901547</v>
      </c>
      <c r="T47" s="62">
        <f t="shared" si="34"/>
        <v>412.49424676672487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54.655426780600905</v>
      </c>
      <c r="AA47" s="23">
        <f>EXP(-LN(2)/25)*AA46+(1-EXP(-LN(2)/25))/(LN(2)/25)*Calculateur!V47*Calculateur!X47*VLOOKUP('Données projet'!$B$9,Paramètres!$A$1:$I$89,3,0)*0.475*44/12</f>
        <v>12.083690364944914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66.739117145545819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86.383672627901547</v>
      </c>
      <c r="T48" s="62">
        <f t="shared" si="34"/>
        <v>412.49424676672487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53.583667197951947</v>
      </c>
      <c r="AA48" s="23">
        <f>EXP(-LN(2)/25)*AA47+(1-EXP(-LN(2)/25))/(LN(2)/25)*Calculateur!V48*Calculateur!X48*VLOOKUP('Données projet'!$B$9,Paramètres!$A$1:$I$89,3,0)*0.475*44/12</f>
        <v>11.753261216461837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65.336928414413791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86.383672627901547</v>
      </c>
      <c r="T49" s="62">
        <f t="shared" si="34"/>
        <v>412.49424676672487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52.532924167009938</v>
      </c>
      <c r="AA49" s="23">
        <f>EXP(-LN(2)/25)*AA48+(1-EXP(-LN(2)/25))/(LN(2)/25)*Calculateur!V49*Calculateur!X49*VLOOKUP('Données projet'!$B$9,Paramètres!$A$1:$I$89,3,0)*0.475*44/12</f>
        <v>11.431867670420543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63.964791837430482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86.383672627901547</v>
      </c>
      <c r="T50" s="62">
        <f t="shared" si="34"/>
        <v>412.49424676672487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51.502785566014737</v>
      </c>
      <c r="AA50" s="23">
        <f>EXP(-LN(2)/25)*AA49+(1-EXP(-LN(2)/25))/(LN(2)/25)*Calculateur!V50*Calculateur!X50*VLOOKUP('Données projet'!$B$9,Paramètres!$A$1:$I$89,3,0)*0.475*44/12</f>
        <v>11.1192626477971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62.622048213811837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86.383672627901547</v>
      </c>
      <c r="T51" s="62">
        <f t="shared" si="34"/>
        <v>412.49424676672487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50.492847354662551</v>
      </c>
      <c r="AA51" s="23">
        <f>EXP(-LN(2)/25)*AA50+(1-EXP(-LN(2)/25))/(LN(2)/25)*Calculateur!V51*Calculateur!X51*VLOOKUP('Données projet'!$B$9,Paramètres!$A$1:$I$89,3,0)*0.475*44/12</f>
        <v>10.815205825956479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61.308053180619027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86.383672627901547</v>
      </c>
      <c r="T52" s="62">
        <f t="shared" si="34"/>
        <v>412.49424676672487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49.502713415633494</v>
      </c>
      <c r="AA52" s="23">
        <f>EXP(-LN(2)/25)*AA51+(1-EXP(-LN(2)/25))/(LN(2)/25)*Calculateur!V52*Calculateur!X52*VLOOKUP('Données projet'!$B$9,Paramètres!$A$1:$I$89,3,0)*0.475*44/12</f>
        <v>10.519463453898743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60.022176869532238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86.383672627901547</v>
      </c>
      <c r="T53" s="62">
        <f t="shared" si="34"/>
        <v>412.49424676672487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48.53199539922673</v>
      </c>
      <c r="AA53" s="23">
        <f>EXP(-LN(2)/25)*AA52+(1-EXP(-LN(2)/25))/(LN(2)/25)*Calculateur!V53*Calculateur!X53*VLOOKUP('Données projet'!$B$9,Paramètres!$A$1:$I$89,3,0)*0.475*44/12</f>
        <v>10.231808172557342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58.763803571784074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86.383672627901547</v>
      </c>
      <c r="T54" s="62">
        <f t="shared" si="34"/>
        <v>412.49424676672487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47.580312571042171</v>
      </c>
      <c r="AA54" s="23">
        <f>EXP(-LN(2)/25)*AA53+(1-EXP(-LN(2)/25))/(LN(2)/25)*Calculateur!V54*Calculateur!X54*VLOOKUP('Données projet'!$B$9,Paramètres!$A$1:$I$89,3,0)*0.475*44/12</f>
        <v>9.9520188400113554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57.532331411053526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86.383672627901547</v>
      </c>
      <c r="T55" s="62">
        <f t="shared" si="34"/>
        <v>412.49424676672487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46.647291662649103</v>
      </c>
      <c r="AA55" s="23">
        <f>EXP(-LN(2)/25)*AA54+(1-EXP(-LN(2)/25))/(LN(2)/25)*Calculateur!V55*Calculateur!X55*VLOOKUP('Données projet'!$B$9,Paramètres!$A$1:$I$89,3,0)*0.475*44/12</f>
        <v>9.6798803614773199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56.327172024126426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86.383672627901547</v>
      </c>
      <c r="T56" s="62">
        <f t="shared" si="34"/>
        <v>412.49424676672487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45.732566725183062</v>
      </c>
      <c r="AA56" s="23">
        <f>EXP(-LN(2)/25)*AA55+(1-EXP(-LN(2)/25))/(LN(2)/25)*Calculateur!V56*Calculateur!X56*VLOOKUP('Données projet'!$B$9,Paramètres!$A$1:$I$89,3,0)*0.475*44/12</f>
        <v>9.4151835239499384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55.147750249132997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86.383672627901547</v>
      </c>
      <c r="T57" s="62">
        <f t="shared" si="34"/>
        <v>412.49424676672487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44.835778985813612</v>
      </c>
      <c r="AA57" s="23">
        <f>EXP(-LN(2)/25)*AA56+(1-EXP(-LN(2)/25))/(LN(2)/25)*Calculateur!V57*Calculateur!X57*VLOOKUP('Données projet'!$B$9,Paramètres!$A$1:$I$89,3,0)*0.475*44/12</f>
        <v>9.1577248353645437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53.993503821178152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86.383672627901547</v>
      </c>
      <c r="T58" s="62">
        <f t="shared" si="34"/>
        <v>412.49424676672487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43.956576707026684</v>
      </c>
      <c r="AA58" s="23">
        <f>EXP(-LN(2)/25)*AA57+(1-EXP(-LN(2)/25))/(LN(2)/25)*Calculateur!V58*Calculateur!X58*VLOOKUP('Données projet'!$B$9,Paramètres!$A$1:$I$89,3,0)*0.475*44/12</f>
        <v>8.9073063681576823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52.863883075184368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86.383672627901547</v>
      </c>
      <c r="T59" s="62">
        <f t="shared" si="34"/>
        <v>412.49424676672487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43.094615048666327</v>
      </c>
      <c r="AA59" s="23">
        <f>EXP(-LN(2)/25)*AA58+(1-EXP(-LN(2)/25))/(LN(2)/25)*Calculateur!V59*Calculateur!X59*VLOOKUP('Données projet'!$B$9,Paramètres!$A$1:$I$89,3,0)*0.475*44/12</f>
        <v>8.6637356071055258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51.758350655771849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86.383672627901547</v>
      </c>
      <c r="T60" s="62">
        <f t="shared" si="34"/>
        <v>412.49424676672487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42.249555932681723</v>
      </c>
      <c r="AA60" s="23">
        <f>EXP(-LN(2)/25)*AA59+(1-EXP(-LN(2)/25))/(LN(2)/25)*Calculateur!V60*Calculateur!X60*VLOOKUP('Données projet'!$B$9,Paramètres!$A$1:$I$89,3,0)*0.475*44/12</f>
        <v>8.4268253013231718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50.676381234004893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86.383672627901547</v>
      </c>
      <c r="T61" s="62">
        <f t="shared" si="34"/>
        <v>412.49424676672487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41.421067910526411</v>
      </c>
      <c r="AA61" s="23">
        <f>EXP(-LN(2)/25)*AA60+(1-EXP(-LN(2)/25))/(LN(2)/25)*Calculateur!V61*Calculateur!X61*VLOOKUP('Données projet'!$B$9,Paramètres!$A$1:$I$89,3,0)*0.475*44/12</f>
        <v>8.1963933203110066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49.617461230837421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86.383672627901547</v>
      </c>
      <c r="T62" s="62">
        <f t="shared" si="34"/>
        <v>412.49424676672487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40.608826033157762</v>
      </c>
      <c r="AA62" s="23">
        <f>EXP(-LN(2)/25)*AA61+(1-EXP(-LN(2)/25))/(LN(2)/25)*Calculateur!V62*Calculateur!X62*VLOOKUP('Données projet'!$B$9,Paramètres!$A$1:$I$89,3,0)*0.475*44/12</f>
        <v>7.972262513937511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48.58108854709527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86.383672627901547</v>
      </c>
      <c r="T63" s="62">
        <f t="shared" si="34"/>
        <v>412.49424676672487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39.812511723585686</v>
      </c>
      <c r="AA63" s="23">
        <f>EXP(-LN(2)/25)*AA62+(1-EXP(-LN(2)/25))/(LN(2)/25)*Calculateur!V63*Calculateur!X63*VLOOKUP('Données projet'!$B$9,Paramètres!$A$1:$I$89,3,0)*0.475*44/12</f>
        <v>7.7542605762508252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47.566772299836515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86.383672627901547</v>
      </c>
      <c r="T64" s="62">
        <f t="shared" si="34"/>
        <v>412.49424676672487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39.031812651920553</v>
      </c>
      <c r="AA64" s="23">
        <f>EXP(-LN(2)/25)*AA63+(1-EXP(-LN(2)/25))/(LN(2)/25)*Calculateur!V64*Calculateur!X64*VLOOKUP('Données projet'!$B$9,Paramètres!$A$1:$I$89,3,0)*0.475*44/12</f>
        <v>7.5422199130144056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46.57403256493496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86.383672627901547</v>
      </c>
      <c r="T65" s="62">
        <f t="shared" si="34"/>
        <v>412.49424676672487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38.266422612871359</v>
      </c>
      <c r="AA65" s="23">
        <f>EXP(-LN(2)/25)*AA64+(1-EXP(-LN(2)/25))/(LN(2)/25)*Calculateur!V65*Calculateur!X65*VLOOKUP('Données projet'!$B$9,Paramètres!$A$1:$I$89,3,0)*0.475*44/12</f>
        <v>7.3359775128649192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45.602400125736281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86.383672627901547</v>
      </c>
      <c r="T66" s="62">
        <f t="shared" si="34"/>
        <v>412.49424676672487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37.516041405646092</v>
      </c>
      <c r="AA66" s="23">
        <f>EXP(-LN(2)/25)*AA65+(1-EXP(-LN(2)/25))/(LN(2)/25)*Calculateur!V66*Calculateur!X66*VLOOKUP('Données projet'!$B$9,Paramètres!$A$1:$I$89,3,0)*0.475*44/12</f>
        <v>7.1353748219933371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44.65141622763943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86.383672627901547</v>
      </c>
      <c r="T67" s="62">
        <f t="shared" si="34"/>
        <v>412.49424676672487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36.78037471620717</v>
      </c>
      <c r="AA67" s="23">
        <f>EXP(-LN(2)/25)*AA66+(1-EXP(-LN(2)/25))/(LN(2)/25)*Calculateur!V67*Calculateur!X67*VLOOKUP('Données projet'!$B$9,Paramètres!$A$1:$I$89,3,0)*0.475*44/12</f>
        <v>6.9402576222528758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43.720632338460049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86.383672627901547</v>
      </c>
      <c r="T68" s="62">
        <f t="shared" si="34"/>
        <v>412.49424676672487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36.059134001835773</v>
      </c>
      <c r="AA68" s="23">
        <f>EXP(-LN(2)/25)*AA67+(1-EXP(-LN(2)/25))/(LN(2)/25)*Calculateur!V68*Calculateur!X68*VLOOKUP('Données projet'!$B$9,Paramètres!$A$1:$I$89,3,0)*0.475*44/12</f>
        <v>6.7504759126000851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42.80960991443586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86.383672627901547</v>
      </c>
      <c r="T69" s="62">
        <f t="shared" ref="T69:T132" si="88">$T$3</f>
        <v>412.49424676672487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35.352036377959799</v>
      </c>
      <c r="AA69" s="23">
        <f>EXP(-LN(2)/25)*AA68+(1-EXP(-LN(2)/25))/(LN(2)/25)*Calculateur!V69*Calculateur!X69*VLOOKUP('Données projet'!$B$9,Paramètres!$A$1:$I$89,3,0)*0.475*44/12</f>
        <v>6.5658837937779362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41.917920171737734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86.383672627901547</v>
      </c>
      <c r="T70" s="62">
        <f t="shared" si="88"/>
        <v>412.49424676672487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34.658804507201069</v>
      </c>
      <c r="AA70" s="23">
        <f>EXP(-LN(2)/25)*AA69+(1-EXP(-LN(2)/25))/(LN(2)/25)*Calculateur!V70*Calculateur!X70*VLOOKUP('Données projet'!$B$9,Paramètres!$A$1:$I$89,3,0)*0.475*44/12</f>
        <v>6.3863393561522566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41.045143863353324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86.383672627901547</v>
      </c>
      <c r="T71" s="62">
        <f t="shared" si="88"/>
        <v>412.49424676672487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33.979166490598224</v>
      </c>
      <c r="AA71" s="23">
        <f>EXP(-LN(2)/25)*AA70+(1-EXP(-LN(2)/25))/(LN(2)/25)*Calculateur!V71*Calculateur!X71*VLOOKUP('Données projet'!$B$9,Paramètres!$A$1:$I$89,3,0)*0.475*44/12</f>
        <v>6.2117045706152823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40.190871061213507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86.383672627901547</v>
      </c>
      <c r="T72" s="62">
        <f t="shared" si="88"/>
        <v>412.49424676672487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33.312855760962705</v>
      </c>
      <c r="AA72" s="23">
        <f>EXP(-LN(2)/25)*AA71+(1-EXP(-LN(2)/25))/(LN(2)/25)*Calculateur!V72*Calculateur!X72*VLOOKUP('Données projet'!$B$9,Paramètres!$A$1:$I$89,3,0)*0.475*44/12</f>
        <v>6.0418451824724606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39.354700943435162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86.383672627901547</v>
      </c>
      <c r="T73" s="62">
        <f t="shared" si="88"/>
        <v>412.49424676672487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32.659610978325922</v>
      </c>
      <c r="AA73" s="23">
        <f>EXP(-LN(2)/25)*AA72+(1-EXP(-LN(2)/25))/(LN(2)/25)*Calculateur!V73*Calculateur!X73*VLOOKUP('Données projet'!$B$9,Paramètres!$A$1:$I$89,3,0)*0.475*44/12</f>
        <v>5.8766306082309221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38.536241586556841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86.383672627901547</v>
      </c>
      <c r="T74" s="62">
        <f t="shared" si="88"/>
        <v>412.49424676672487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32.01917592743667</v>
      </c>
      <c r="AA74" s="23">
        <f>EXP(-LN(2)/25)*AA73+(1-EXP(-LN(2)/25))/(LN(2)/25)*Calculateur!V74*Calculateur!X74*VLOOKUP('Données projet'!$B$9,Paramètres!$A$1:$I$89,3,0)*0.475*44/12</f>
        <v>5.7159338352102749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37.735109762646942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86.383672627901547</v>
      </c>
      <c r="T75" s="62">
        <f t="shared" si="88"/>
        <v>412.49424676672487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31.391299417268549</v>
      </c>
      <c r="AA75" s="23">
        <f>EXP(-LN(2)/25)*AA74+(1-EXP(-LN(2)/25))/(LN(2)/25)*Calculateur!V75*Calculateur!X75*VLOOKUP('Données projet'!$B$9,Paramètres!$A$1:$I$89,3,0)*0.475*44/12</f>
        <v>5.5596313238985537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36.950930741167099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86.383672627901547</v>
      </c>
      <c r="T76" s="62">
        <f t="shared" si="88"/>
        <v>412.49424676672487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30.775735182497968</v>
      </c>
      <c r="AA76" s="23">
        <f>EXP(-LN(2)/25)*AA75+(1-EXP(-LN(2)/25))/(LN(2)/25)*Calculateur!V76*Calculateur!X76*VLOOKUP('Données projet'!$B$9,Paramètres!$A$1:$I$89,3,0)*0.475*44/12</f>
        <v>5.407602912978243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36.183338095476209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86.383672627901547</v>
      </c>
      <c r="T77" s="62">
        <f t="shared" si="88"/>
        <v>412.49424676672487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30.172241786914128</v>
      </c>
      <c r="AA77" s="23">
        <f>EXP(-LN(2)/25)*AA76+(1-EXP(-LN(2)/25))/(LN(2)/25)*Calculateur!V77*Calculateur!X77*VLOOKUP('Données projet'!$B$9,Paramètres!$A$1:$I$89,3,0)*0.475*44/12</f>
        <v>5.2597317269493749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35.431973513863504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86.383672627901547</v>
      </c>
      <c r="T78" s="62">
        <f t="shared" si="88"/>
        <v>412.49424676672487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29.580582528723063</v>
      </c>
      <c r="AA78" s="23">
        <f>EXP(-LN(2)/25)*AA77+(1-EXP(-LN(2)/25))/(LN(2)/25)*Calculateur!V78*Calculateur!X78*VLOOKUP('Données projet'!$B$9,Paramètres!$A$1:$I$89,3,0)*0.475*44/12</f>
        <v>5.1159040862786735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34.696486615001739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86.383672627901547</v>
      </c>
      <c r="T79" s="62">
        <f t="shared" si="88"/>
        <v>412.49424676672487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29.00052534770861</v>
      </c>
      <c r="AA79" s="23">
        <f>EXP(-LN(2)/25)*AA78+(1-EXP(-LN(2)/25))/(LN(2)/25)*Calculateur!V79*Calculateur!X79*VLOOKUP('Données projet'!$B$9,Paramètres!$A$1:$I$89,3,0)*0.475*44/12</f>
        <v>4.9760094200056795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33.976534767714291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86.383672627901547</v>
      </c>
      <c r="T80" s="62">
        <f t="shared" si="88"/>
        <v>412.49424676672487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28.431842734213905</v>
      </c>
      <c r="AA80" s="23">
        <f>EXP(-LN(2)/25)*AA79+(1-EXP(-LN(2)/25))/(LN(2)/25)*Calculateur!V80*Calculateur!X80*VLOOKUP('Données projet'!$B$9,Paramètres!$A$1:$I$89,3,0)*0.475*44/12</f>
        <v>4.8399401807386617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33.271782914952567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86.383672627901547</v>
      </c>
      <c r="T81" s="62">
        <f t="shared" si="88"/>
        <v>412.49424676672487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27.874311639907688</v>
      </c>
      <c r="AA81" s="23">
        <f>EXP(-LN(2)/25)*AA80+(1-EXP(-LN(2)/25))/(LN(2)/25)*Calculateur!V81*Calculateur!X81*VLOOKUP('Données projet'!$B$9,Paramètres!$A$1:$I$89,3,0)*0.475*44/12</f>
        <v>4.707591761974971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32.581903401882656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86.383672627901547</v>
      </c>
      <c r="T82" s="62">
        <f t="shared" si="88"/>
        <v>412.49424676672487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27.327713390300424</v>
      </c>
      <c r="AA82" s="23">
        <f>EXP(-LN(2)/25)*AA81+(1-EXP(-LN(2)/25))/(LN(2)/25)*Calculateur!V82*Calculateur!X82*VLOOKUP('Données projet'!$B$9,Paramètres!$A$1:$I$89,3,0)*0.475*44/12</f>
        <v>4.5788624176822736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31.906575807982698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86.383672627901547</v>
      </c>
      <c r="T83" s="62">
        <f t="shared" si="88"/>
        <v>412.49424676672487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26.791833598975948</v>
      </c>
      <c r="AA83" s="23">
        <f>EXP(-LN(2)/25)*AA82+(1-EXP(-LN(2)/25))/(LN(2)/25)*Calculateur!V83*Calculateur!X83*VLOOKUP('Données projet'!$B$9,Paramètres!$A$1:$I$89,3,0)*0.475*44/12</f>
        <v>4.453653184078842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31.24548678305479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86.383672627901547</v>
      </c>
      <c r="T84" s="62">
        <f t="shared" si="88"/>
        <v>412.49424676672487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26.266462083504944</v>
      </c>
      <c r="AA84" s="23">
        <f>EXP(-LN(2)/25)*AA83+(1-EXP(-LN(2)/25))/(LN(2)/25)*Calculateur!V84*Calculateur!X84*VLOOKUP('Données projet'!$B$9,Paramètres!$A$1:$I$89,3,0)*0.475*44/12</f>
        <v>4.3318678035527638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30.598329887057709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86.383672627901547</v>
      </c>
      <c r="T85" s="62">
        <f t="shared" si="88"/>
        <v>412.49424676672487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25.751392783007343</v>
      </c>
      <c r="AA85" s="23">
        <f>EXP(-LN(2)/25)*AA84+(1-EXP(-LN(2)/25))/(LN(2)/25)*Calculateur!V85*Calculateur!X85*VLOOKUP('Données projet'!$B$9,Paramètres!$A$1:$I$89,3,0)*0.475*44/12</f>
        <v>4.2134126506615859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29.964805433668928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86.383672627901547</v>
      </c>
      <c r="T86" s="62">
        <f t="shared" si="88"/>
        <v>412.49424676672487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25.246423677331251</v>
      </c>
      <c r="AA86" s="23">
        <f>EXP(-LN(2)/25)*AA85+(1-EXP(-LN(2)/25))/(LN(2)/25)*Calculateur!V86*Calculateur!X86*VLOOKUP('Données projet'!$B$9,Paramètres!$A$1:$I$89,3,0)*0.475*44/12</f>
        <v>4.0981966601555033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29.344620337486752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86.383672627901547</v>
      </c>
      <c r="T87" s="62">
        <f t="shared" si="88"/>
        <v>412.49424676672487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24.751356707816722</v>
      </c>
      <c r="AA87" s="23">
        <f>EXP(-LN(2)/25)*AA86+(1-EXP(-LN(2)/25))/(LN(2)/25)*Calculateur!V87*Calculateur!X87*VLOOKUP('Données projet'!$B$9,Paramètres!$A$1:$I$89,3,0)*0.475*44/12</f>
        <v>3.9861312569687555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28.737487964785476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86.383672627901547</v>
      </c>
      <c r="T88" s="62">
        <f t="shared" si="88"/>
        <v>412.49424676672487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24.26599769961334</v>
      </c>
      <c r="AA88" s="23">
        <f>EXP(-LN(2)/25)*AA87+(1-EXP(-LN(2)/25))/(LN(2)/25)*Calculateur!V88*Calculateur!X88*VLOOKUP('Données projet'!$B$9,Paramètres!$A$1:$I$89,3,0)*0.475*44/12</f>
        <v>3.8771302881254126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28.143127987738751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86.383672627901547</v>
      </c>
      <c r="T89" s="62">
        <f t="shared" si="88"/>
        <v>412.49424676672487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23.790156285521061</v>
      </c>
      <c r="AA89" s="23">
        <f>EXP(-LN(2)/25)*AA88+(1-EXP(-LN(2)/25))/(LN(2)/25)*Calculateur!V89*Calculateur!X89*VLOOKUP('Données projet'!$B$9,Paramètres!$A$1:$I$89,3,0)*0.475*44/12</f>
        <v>3.7711099565072028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27.561266242028264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86.383672627901547</v>
      </c>
      <c r="T90" s="62">
        <f t="shared" si="88"/>
        <v>412.49424676672487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23.323645831324527</v>
      </c>
      <c r="AA90" s="23">
        <f>EXP(-LN(2)/25)*AA89+(1-EXP(-LN(2)/25))/(LN(2)/25)*Calculateur!V90*Calculateur!X90*VLOOKUP('Données projet'!$B$9,Paramètres!$A$1:$I$89,3,0)*0.475*44/12</f>
        <v>3.6679887564324596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26.991634587756987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86.383672627901547</v>
      </c>
      <c r="T91" s="62">
        <f t="shared" si="88"/>
        <v>412.49424676672487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22.866283362591506</v>
      </c>
      <c r="AA91" s="23">
        <f>EXP(-LN(2)/25)*AA90+(1-EXP(-LN(2)/25))/(LN(2)/25)*Calculateur!V91*Calculateur!X91*VLOOKUP('Données projet'!$B$9,Paramètres!$A$1:$I$89,3,0)*0.475*44/12</f>
        <v>3.5676874109966685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26.433970773588175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86.383672627901547</v>
      </c>
      <c r="T92" s="62">
        <f t="shared" si="88"/>
        <v>412.49424676672487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22.417889492906781</v>
      </c>
      <c r="AA92" s="23">
        <f>EXP(-LN(2)/25)*AA91+(1-EXP(-LN(2)/25))/(LN(2)/25)*Calculateur!V92*Calculateur!X92*VLOOKUP('Données projet'!$B$9,Paramètres!$A$1:$I$89,3,0)*0.475*44/12</f>
        <v>3.4701288111264379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25.888018304033217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86.383672627901547</v>
      </c>
      <c r="T93" s="62">
        <f t="shared" si="88"/>
        <v>412.49424676672487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21.978288353513317</v>
      </c>
      <c r="AA93" s="23">
        <f>EXP(-LN(2)/25)*AA92+(1-EXP(-LN(2)/25))/(LN(2)/25)*Calculateur!V93*Calculateur!X93*VLOOKUP('Données projet'!$B$9,Paramètres!$A$1:$I$89,3,0)*0.475*44/12</f>
        <v>3.3752379563000425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25.353526309813361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86.383672627901547</v>
      </c>
      <c r="T94" s="62">
        <f t="shared" si="88"/>
        <v>412.49424676672487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21.547307524333139</v>
      </c>
      <c r="AA94" s="23">
        <f>EXP(-LN(2)/25)*AA93+(1-EXP(-LN(2)/25))/(LN(2)/25)*Calculateur!V94*Calculateur!X94*VLOOKUP('Données projet'!$B$9,Paramètres!$A$1:$I$89,3,0)*0.475*44/12</f>
        <v>3.2829418968889681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24.830249421222106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86.383672627901547</v>
      </c>
      <c r="T95" s="62">
        <f t="shared" si="88"/>
        <v>412.49424676672487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21.124777966340837</v>
      </c>
      <c r="AA95" s="23">
        <f>EXP(-LN(2)/25)*AA94+(1-EXP(-LN(2)/25))/(LN(2)/25)*Calculateur!V95*Calculateur!X95*VLOOKUP('Données projet'!$B$9,Paramètres!$A$1:$I$89,3,0)*0.475*44/12</f>
        <v>3.1931696780761283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24.317947644416964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86.383672627901547</v>
      </c>
      <c r="T96" s="62">
        <f t="shared" si="88"/>
        <v>412.49424676672487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20.71053395526318</v>
      </c>
      <c r="AA96" s="23">
        <f>EXP(-LN(2)/25)*AA95+(1-EXP(-LN(2)/25))/(LN(2)/25)*Calculateur!V96*Calculateur!X96*VLOOKUP('Données projet'!$B$9,Paramètres!$A$1:$I$89,3,0)*0.475*44/12</f>
        <v>3.1058522853076411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23.816386240570822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86.383672627901547</v>
      </c>
      <c r="T97" s="62">
        <f t="shared" si="88"/>
        <v>412.49424676672487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20.304413016578859</v>
      </c>
      <c r="AA97" s="23">
        <f>EXP(-LN(2)/25)*AA96+(1-EXP(-LN(2)/25))/(LN(2)/25)*Calculateur!V97*Calculateur!X97*VLOOKUP('Données projet'!$B$9,Paramètres!$A$1:$I$89,3,0)*0.475*44/12</f>
        <v>3.0209225912362303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23.325335607815092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86.383672627901547</v>
      </c>
      <c r="T98" s="62">
        <f t="shared" si="88"/>
        <v>412.49424676672487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19.906255861792822</v>
      </c>
      <c r="AA98" s="23">
        <f>EXP(-LN(2)/25)*AA97+(1-EXP(-LN(2)/25))/(LN(2)/25)*Calculateur!V98*Calculateur!X98*VLOOKUP('Données projet'!$B$9,Paramètres!$A$1:$I$89,3,0)*0.475*44/12</f>
        <v>2.938315304115461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22.844571165908285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86.383672627901547</v>
      </c>
      <c r="T99" s="62">
        <f t="shared" si="88"/>
        <v>412.49424676672487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19.515906325960255</v>
      </c>
      <c r="AA99" s="23">
        <f>EXP(-LN(2)/25)*AA98+(1-EXP(-LN(2)/25))/(LN(2)/25)*Calculateur!V99*Calculateur!X99*VLOOKUP('Données projet'!$B$9,Paramètres!$A$1:$I$89,3,0)*0.475*44/12</f>
        <v>2.8579669176051374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22.373873243565392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86.383672627901547</v>
      </c>
      <c r="T100" s="62">
        <f t="shared" si="88"/>
        <v>412.49424676672487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19.133211306435658</v>
      </c>
      <c r="AA100" s="23">
        <f>EXP(-LN(2)/25)*AA99+(1-EXP(-LN(2)/25))/(LN(2)/25)*Calculateur!V100*Calculateur!X100*VLOOKUP('Données projet'!$B$9,Paramètres!$A$1:$I$89,3,0)*0.475*44/12</f>
        <v>2.7798156619492769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21.913026968384933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86.383672627901547</v>
      </c>
      <c r="T101" s="62">
        <f t="shared" si="88"/>
        <v>412.49424676672487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18.758020702823025</v>
      </c>
      <c r="AA101" s="23">
        <f>EXP(-LN(2)/25)*AA100+(1-EXP(-LN(2)/25))/(LN(2)/25)*Calculateur!V101*Calculateur!X101*VLOOKUP('Données projet'!$B$9,Paramètres!$A$1:$I$89,3,0)*0.475*44/12</f>
        <v>2.7038014564891215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21.461822159312145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86.383672627901547</v>
      </c>
      <c r="T102" s="62">
        <f t="shared" si="88"/>
        <v>412.49424676672487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18.390187358103564</v>
      </c>
      <c r="AA102" s="23">
        <f>EXP(-LN(2)/25)*AA101+(1-EXP(-LN(2)/25))/(LN(2)/25)*Calculateur!V102*Calculateur!X102*VLOOKUP('Données projet'!$B$9,Paramètres!$A$1:$I$89,3,0)*0.475*44/12</f>
        <v>2.6298658634746874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21.020053221578252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86.383672627901547</v>
      </c>
      <c r="T103" s="62">
        <f t="shared" si="88"/>
        <v>412.49424676672487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18.029567000917865</v>
      </c>
      <c r="AA103" s="23">
        <f>EXP(-LN(2)/25)*AA102+(1-EXP(-LN(2)/25))/(LN(2)/25)*Calculateur!V103*Calculateur!X103*VLOOKUP('Données projet'!$B$9,Paramètres!$A$1:$I$89,3,0)*0.475*44/12</f>
        <v>2.5579520431393368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20.587519044057203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86.383672627901547</v>
      </c>
      <c r="T104" s="62">
        <f t="shared" si="88"/>
        <v>412.49424676672487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17.676018188979878</v>
      </c>
      <c r="AA104" s="23">
        <f>EXP(-LN(2)/25)*AA103+(1-EXP(-LN(2)/25))/(LN(2)/25)*Calculateur!V104*Calculateur!X104*VLOOKUP('Données projet'!$B$9,Paramètres!$A$1:$I$89,3,0)*0.475*44/12</f>
        <v>2.4880047100028397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20.164022898982719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86.383672627901547</v>
      </c>
      <c r="T105" s="62">
        <f t="shared" si="88"/>
        <v>412.49424676672487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17.329402253600513</v>
      </c>
      <c r="AA105" s="23">
        <f>EXP(-LN(2)/25)*AA104+(1-EXP(-LN(2)/25))/(LN(2)/25)*Calculateur!V105*Calculateur!X105*VLOOKUP('Données projet'!$B$9,Paramètres!$A$1:$I$89,3,0)*0.475*44/12</f>
        <v>2.4199700903693309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19.749372343969846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86.383672627901547</v>
      </c>
      <c r="T106" s="62">
        <f t="shared" si="88"/>
        <v>412.49424676672487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16.989583245299091</v>
      </c>
      <c r="AA106" s="23">
        <f>EXP(-LN(2)/25)*AA105+(1-EXP(-LN(2)/25))/(LN(2)/25)*Calculateur!V106*Calculateur!X106*VLOOKUP('Données projet'!$B$9,Paramètres!$A$1:$I$89,3,0)*0.475*44/12</f>
        <v>2.3537958809874855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19.343379126286578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86.383672627901547</v>
      </c>
      <c r="T107" s="62">
        <f t="shared" si="88"/>
        <v>412.49424676672487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16.656427880481331</v>
      </c>
      <c r="AA107" s="23">
        <f>EXP(-LN(2)/25)*AA106+(1-EXP(-LN(2)/25))/(LN(2)/25)*Calculateur!V107*Calculateur!X107*VLOOKUP('Données projet'!$B$9,Paramètres!$A$1:$I$89,3,0)*0.475*44/12</f>
        <v>2.2894312088411368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18.945859089322468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86.383672627901547</v>
      </c>
      <c r="T108" s="62">
        <f t="shared" si="88"/>
        <v>412.49424676672487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16.32980548916294</v>
      </c>
      <c r="AA108" s="23">
        <f>EXP(-LN(2)/25)*AA107+(1-EXP(-LN(2)/25))/(LN(2)/25)*Calculateur!V108*Calculateur!X108*VLOOKUP('Données projet'!$B$9,Paramètres!$A$1:$I$89,3,0)*0.475*44/12</f>
        <v>2.226826592039421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18.556632081202359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86.383672627901547</v>
      </c>
      <c r="T109" s="62">
        <f t="shared" si="88"/>
        <v>412.49424676672487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16.009587963718314</v>
      </c>
      <c r="AA109" s="23">
        <f>EXP(-LN(2)/25)*AA108+(1-EXP(-LN(2)/25))/(LN(2)/25)*Calculateur!V109*Calculateur!X109*VLOOKUP('Données projet'!$B$9,Paramètres!$A$1:$I$89,3,0)*0.475*44/12</f>
        <v>2.1659339017763819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18.175521865494694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86.383672627901547</v>
      </c>
      <c r="T110" s="62">
        <f t="shared" si="88"/>
        <v>412.49424676672487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15.695649708634253</v>
      </c>
      <c r="AA110" s="23">
        <f>EXP(-LN(2)/25)*AA109+(1-EXP(-LN(2)/25))/(LN(2)/25)*Calculateur!V110*Calculateur!X110*VLOOKUP('Données projet'!$B$9,Paramètres!$A$1:$I$89,3,0)*0.475*44/12</f>
        <v>2.1067063253307929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17.802356033965047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86.383672627901547</v>
      </c>
      <c r="T111" s="62">
        <f t="shared" si="88"/>
        <v>412.49424676672487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15.387867591248963</v>
      </c>
      <c r="AA111" s="23">
        <f>EXP(-LN(2)/25)*AA110+(1-EXP(-LN(2)/25))/(LN(2)/25)*Calculateur!V111*Calculateur!X111*VLOOKUP('Données projet'!$B$9,Paramètres!$A$1:$I$89,3,0)*0.475*44/12</f>
        <v>2.0490983300777517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17.436965921326713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86.383672627901547</v>
      </c>
      <c r="T112" s="62">
        <f t="shared" si="88"/>
        <v>412.49424676672487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15.086120893457043</v>
      </c>
      <c r="AA112" s="23">
        <f>EXP(-LN(2)/25)*AA111+(1-EXP(-LN(2)/25))/(LN(2)/25)*Calculateur!V112*Calculateur!X112*VLOOKUP('Données projet'!$B$9,Paramètres!$A$1:$I$89,3,0)*0.475*44/12</f>
        <v>1.9930656284843777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17.07918652194142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86.383672627901547</v>
      </c>
      <c r="T113" s="62">
        <f t="shared" si="88"/>
        <v>412.49424676672487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14.79029126436151</v>
      </c>
      <c r="AA113" s="23">
        <f>EXP(-LN(2)/25)*AA112+(1-EXP(-LN(2)/25))/(LN(2)/25)*Calculateur!V113*Calculateur!X113*VLOOKUP('Données projet'!$B$9,Paramètres!$A$1:$I$89,3,0)*0.475*44/12</f>
        <v>1.9385651440627063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16.728856408424218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86.383672627901547</v>
      </c>
      <c r="T114" s="62">
        <f t="shared" si="88"/>
        <v>412.49424676672487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14.500262673854284</v>
      </c>
      <c r="AA114" s="23">
        <f>EXP(-LN(2)/25)*AA113+(1-EXP(-LN(2)/25))/(LN(2)/25)*Calculateur!V114*Calculateur!X114*VLOOKUP('Données projet'!$B$9,Paramètres!$A$1:$I$89,3,0)*0.475*44/12</f>
        <v>1.8855549782536014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16.385817652107885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86.383672627901547</v>
      </c>
      <c r="T115" s="62">
        <f t="shared" si="88"/>
        <v>412.49424676672487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14.215921367106931</v>
      </c>
      <c r="AA115" s="23">
        <f>EXP(-LN(2)/25)*AA114+(1-EXP(-LN(2)/25))/(LN(2)/25)*Calculateur!V115*Calculateur!X115*VLOOKUP('Données projet'!$B$9,Paramètres!$A$1:$I$89,3,0)*0.475*44/12</f>
        <v>1.8339943782162298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16.049915745323162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86.383672627901547</v>
      </c>
      <c r="T116" s="62">
        <f t="shared" si="88"/>
        <v>412.49424676672487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13.937155819953823</v>
      </c>
      <c r="AA116" s="23">
        <f>EXP(-LN(2)/25)*AA115+(1-EXP(-LN(2)/25))/(LN(2)/25)*Calculateur!V116*Calculateur!X116*VLOOKUP('Données projet'!$B$9,Paramètres!$A$1:$I$89,3,0)*0.475*44/12</f>
        <v>1.7838437054983343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15.720999525452157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86.383672627901547</v>
      </c>
      <c r="T117" s="62">
        <f t="shared" si="88"/>
        <v>412.49424676672487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13.663856695150193</v>
      </c>
      <c r="AA117" s="23">
        <f>EXP(-LN(2)/25)*AA116+(1-EXP(-LN(2)/25))/(LN(2)/25)*Calculateur!V117*Calculateur!X117*VLOOKUP('Données projet'!$B$9,Paramètres!$A$1:$I$89,3,0)*0.475*44/12</f>
        <v>1.7350644055632189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15.398921100713412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86.383672627901547</v>
      </c>
      <c r="T118" s="62">
        <f t="shared" si="88"/>
        <v>412.49424676672487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13.395916799487955</v>
      </c>
      <c r="AA118" s="23">
        <f>EXP(-LN(2)/25)*AA117+(1-EXP(-LN(2)/25))/(LN(2)/25)*Calculateur!V118*Calculateur!X118*VLOOKUP('Données projet'!$B$9,Paramètres!$A$1:$I$89,3,0)*0.475*44/12</f>
        <v>1.6876189781500213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15.083535777637977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86.383672627901547</v>
      </c>
      <c r="T119" s="62">
        <f t="shared" si="88"/>
        <v>412.49424676672487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13.133231041752454</v>
      </c>
      <c r="AA119" s="23">
        <f>EXP(-LN(2)/25)*AA118+(1-EXP(-LN(2)/25))/(LN(2)/25)*Calculateur!V119*Calculateur!X119*VLOOKUP('Données projet'!$B$9,Paramètres!$A$1:$I$89,3,0)*0.475*44/12</f>
        <v>1.641470948444484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14.774701990196938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86.383672627901547</v>
      </c>
      <c r="T120" s="62">
        <f t="shared" si="88"/>
        <v>412.49424676672487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12.875696391503656</v>
      </c>
      <c r="AA120" s="23">
        <f>EXP(-LN(2)/25)*AA119+(1-EXP(-LN(2)/25))/(LN(2)/25)*Calculateur!V120*Calculateur!X120*VLOOKUP('Données projet'!$B$9,Paramètres!$A$1:$I$89,3,0)*0.475*44/12</f>
        <v>1.5965848390380641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14.47228123054172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86.383672627901547</v>
      </c>
      <c r="T121" s="62">
        <f t="shared" si="88"/>
        <v>412.49424676672487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12.623211838665609</v>
      </c>
      <c r="AA121" s="23">
        <f>EXP(-LN(2)/25)*AA120+(1-EXP(-LN(2)/25))/(LN(2)/25)*Calculateur!V121*Calculateur!X121*VLOOKUP('Données projet'!$B$9,Paramètres!$A$1:$I$89,3,0)*0.475*44/12</f>
        <v>1.5529261426538206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14.17613798131943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86.383672627901547</v>
      </c>
      <c r="T122" s="62">
        <f t="shared" si="88"/>
        <v>412.49424676672487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12.375678353908345</v>
      </c>
      <c r="AA122" s="23">
        <f>EXP(-LN(2)/25)*AA121+(1-EXP(-LN(2)/25))/(LN(2)/25)*Calculateur!V122*Calculateur!X122*VLOOKUP('Données projet'!$B$9,Paramètres!$A$1:$I$89,3,0)*0.475*44/12</f>
        <v>1.5104612956181152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13.886139649526459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86.383672627901547</v>
      </c>
      <c r="T123" s="62">
        <f t="shared" si="88"/>
        <v>412.49424676672487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12.132998849806654</v>
      </c>
      <c r="AA123" s="23">
        <f>EXP(-LN(2)/25)*AA122+(1-EXP(-LN(2)/25))/(LN(2)/25)*Calculateur!V123*Calculateur!X123*VLOOKUP('Données projet'!$B$9,Paramètres!$A$1:$I$89,3,0)*0.475*44/12</f>
        <v>1.4691576520577305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13.602156501864386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86.383672627901547</v>
      </c>
      <c r="T124" s="62">
        <f t="shared" si="88"/>
        <v>412.49424676672487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11.895078142760516</v>
      </c>
      <c r="AA124" s="23">
        <f>EXP(-LN(2)/25)*AA123+(1-EXP(-LN(2)/25))/(LN(2)/25)*Calculateur!V124*Calculateur!X124*VLOOKUP('Données projet'!$B$9,Paramètres!$A$1:$I$89,3,0)*0.475*44/12</f>
        <v>1.4289834588025687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13.324061601563084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86.383672627901547</v>
      </c>
      <c r="T125" s="62">
        <f t="shared" si="88"/>
        <v>412.49424676672487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11.661822915662251</v>
      </c>
      <c r="AA125" s="23">
        <f>EXP(-LN(2)/25)*AA124+(1-EXP(-LN(2)/25))/(LN(2)/25)*Calculateur!V125*Calculateur!X125*VLOOKUP('Données projet'!$B$9,Paramètres!$A$1:$I$89,3,0)*0.475*44/12</f>
        <v>1.3899078309746384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13.051730746636888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86.383672627901547</v>
      </c>
      <c r="T126" s="62">
        <f t="shared" si="88"/>
        <v>412.49424676672487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11.433141681295741</v>
      </c>
      <c r="AA126" s="23">
        <f>EXP(-LN(2)/25)*AA125+(1-EXP(-LN(2)/25))/(LN(2)/25)*Calculateur!V126*Calculateur!X126*VLOOKUP('Données projet'!$B$9,Paramètres!$A$1:$I$89,3,0)*0.475*44/12</f>
        <v>1.3519007282445608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12.785042409540301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86.383672627901547</v>
      </c>
      <c r="T127" s="62">
        <f t="shared" si="88"/>
        <v>412.49424676672487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11.208944746453378</v>
      </c>
      <c r="AA127" s="23">
        <f>EXP(-LN(2)/25)*AA126+(1-EXP(-LN(2)/25))/(LN(2)/25)*Calculateur!V127*Calculateur!X127*VLOOKUP('Données projet'!$B$9,Paramètres!$A$1:$I$89,3,0)*0.475*44/12</f>
        <v>1.3149329317373437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12.523877678190722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86.383672627901547</v>
      </c>
      <c r="T128" s="62">
        <f t="shared" si="88"/>
        <v>412.49424676672487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10.989144176756646</v>
      </c>
      <c r="AA128" s="23">
        <f>EXP(-LN(2)/25)*AA127+(1-EXP(-LN(2)/25))/(LN(2)/25)*Calculateur!V128*Calculateur!X128*VLOOKUP('Données projet'!$B$9,Paramètres!$A$1:$I$89,3,0)*0.475*44/12</f>
        <v>1.2789760215696684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12.268120198326315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86.383672627901547</v>
      </c>
      <c r="T129" s="62">
        <f t="shared" si="88"/>
        <v>412.49424676672487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10.773653762166559</v>
      </c>
      <c r="AA129" s="23">
        <f>EXP(-LN(2)/25)*AA128+(1-EXP(-LN(2)/25))/(LN(2)/25)*Calculateur!V129*Calculateur!X129*VLOOKUP('Données projet'!$B$9,Paramètres!$A$1:$I$89,3,0)*0.475*44/12</f>
        <v>1.2440023550014199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12.017656117167979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86.383672627901547</v>
      </c>
      <c r="T130" s="62">
        <f t="shared" si="88"/>
        <v>412.49424676672487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10.562388983170408</v>
      </c>
      <c r="AA130" s="23">
        <f>EXP(-LN(2)/25)*AA129+(1-EXP(-LN(2)/25))/(LN(2)/25)*Calculateur!V130*Calculateur!X130*VLOOKUP('Données projet'!$B$9,Paramètres!$A$1:$I$89,3,0)*0.475*44/12</f>
        <v>1.2099850451846654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11.772374028355074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86.383672627901547</v>
      </c>
      <c r="T131" s="62">
        <f t="shared" si="88"/>
        <v>412.49424676672487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10.35526697763158</v>
      </c>
      <c r="AA131" s="23">
        <f>EXP(-LN(2)/25)*AA130+(1-EXP(-LN(2)/25))/(LN(2)/25)*Calculateur!V131*Calculateur!X131*VLOOKUP('Données projet'!$B$9,Paramètres!$A$1:$I$89,3,0)*0.475*44/12</f>
        <v>1.1768979404937427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11.532164918125321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86.383672627901547</v>
      </c>
      <c r="T132" s="62">
        <f t="shared" si="88"/>
        <v>412.49424676672487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10.152206508289419</v>
      </c>
      <c r="AA132" s="23">
        <f>EXP(-LN(2)/25)*AA131+(1-EXP(-LN(2)/25))/(LN(2)/25)*Calculateur!V132*Calculateur!X132*VLOOKUP('Données projet'!$B$9,Paramètres!$A$1:$I$89,3,0)*0.475*44/12</f>
        <v>1.1447156044205684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11.296922112709987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86.383672627901547</v>
      </c>
      <c r="T133" s="62">
        <f t="shared" ref="T133:T196" si="142">$T$3</f>
        <v>412.49424676672487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9.953127930896402</v>
      </c>
      <c r="AA133" s="23">
        <f>EXP(-LN(2)/25)*AA132+(1-EXP(-LN(2)/25))/(LN(2)/25)*Calculateur!V133*Calculateur!X133*VLOOKUP('Données projet'!$B$9,Paramètres!$A$1:$I$89,3,0)*0.475*44/12</f>
        <v>1.1134132960197105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11.066541226916112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86.383672627901547</v>
      </c>
      <c r="T134" s="62">
        <f t="shared" si="142"/>
        <v>412.49424676672487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9.7579531629801188</v>
      </c>
      <c r="AA134" s="23">
        <f>EXP(-LN(2)/25)*AA133+(1-EXP(-LN(2)/25))/(LN(2)/25)*Calculateur!V134*Calculateur!X134*VLOOKUP('Données projet'!$B$9,Paramètres!$A$1:$I$89,3,0)*0.475*44/12</f>
        <v>1.0829669508881909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10.840920113868309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86.383672627901547</v>
      </c>
      <c r="T135" s="62">
        <f t="shared" si="142"/>
        <v>412.49424676672487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9.5666056532178203</v>
      </c>
      <c r="AA135" s="23">
        <f>EXP(-LN(2)/25)*AA134+(1-EXP(-LN(2)/25))/(LN(2)/25)*Calculateur!V135*Calculateur!X135*VLOOKUP('Données projet'!$B$9,Paramètres!$A$1:$I$89,3,0)*0.475*44/12</f>
        <v>1.0533531626653965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10.619958815883217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86.383672627901547</v>
      </c>
      <c r="T136" s="62">
        <f t="shared" si="142"/>
        <v>412.49424676672487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9.3790103514115035</v>
      </c>
      <c r="AA136" s="23">
        <f>EXP(-LN(2)/25)*AA135+(1-EXP(-LN(2)/25))/(LN(2)/25)*Calculateur!V136*Calculateur!X136*VLOOKUP('Données projet'!$B$9,Paramètres!$A$1:$I$89,3,0)*0.475*44/12</f>
        <v>1.0245491650388758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10.403559516450379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86.383672627901547</v>
      </c>
      <c r="T137" s="62">
        <f t="shared" si="142"/>
        <v>412.49424676672487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9.195093679051773</v>
      </c>
      <c r="AA137" s="23">
        <f>EXP(-LN(2)/25)*AA136+(1-EXP(-LN(2)/25))/(LN(2)/25)*Calculateur!V137*Calculateur!X137*VLOOKUP('Données projet'!$B$9,Paramètres!$A$1:$I$89,3,0)*0.475*44/12</f>
        <v>0.99653281424218887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10.191626493293962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86.383672627901547</v>
      </c>
      <c r="T138" s="62">
        <f t="shared" si="142"/>
        <v>412.49424676672487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9.0147835004589236</v>
      </c>
      <c r="AA138" s="23">
        <f>EXP(-LN(2)/25)*AA137+(1-EXP(-LN(2)/25))/(LN(2)/25)*Calculateur!V138*Calculateur!X138*VLOOKUP('Données projet'!$B$9,Paramètres!$A$1:$I$89,3,0)*0.475*44/12</f>
        <v>0.96928257203135315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9.9840660724902772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86.383672627901547</v>
      </c>
      <c r="T139" s="62">
        <f t="shared" si="142"/>
        <v>412.49424676672487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8.8380090944899301</v>
      </c>
      <c r="AA139" s="23">
        <f>EXP(-LN(2)/25)*AA138+(1-EXP(-LN(2)/25))/(LN(2)/25)*Calculateur!V139*Calculateur!X139*VLOOKUP('Données projet'!$B$9,Paramètres!$A$1:$I$89,3,0)*0.475*44/12</f>
        <v>0.94277748912680071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9.7807865836167309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86.383672627901547</v>
      </c>
      <c r="T140" s="62">
        <f t="shared" si="142"/>
        <v>412.49424676672487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8.6647011268002476</v>
      </c>
      <c r="AA140" s="23">
        <f>EXP(-LN(2)/25)*AA139+(1-EXP(-LN(2)/25))/(LN(2)/25)*Calculateur!V140*Calculateur!X140*VLOOKUP('Données projet'!$B$9,Paramètres!$A$1:$I$89,3,0)*0.475*44/12</f>
        <v>0.9169971891081149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9.581698315908362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86.383672627901547</v>
      </c>
      <c r="T141" s="62">
        <f t="shared" si="142"/>
        <v>412.49424676672487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8.4947916226495366</v>
      </c>
      <c r="AA141" s="23">
        <f>EXP(-LN(2)/25)*AA140+(1-EXP(-LN(2)/25))/(LN(2)/25)*Calculateur!V141*Calculateur!X141*VLOOKUP('Données projet'!$B$9,Paramètres!$A$1:$I$89,3,0)*0.475*44/12</f>
        <v>0.89192185274916713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9.3867134753987038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86.383672627901547</v>
      </c>
      <c r="T142" s="62">
        <f t="shared" si="142"/>
        <v>412.49424676672487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8.3282139402406568</v>
      </c>
      <c r="AA142" s="23">
        <f>EXP(-LN(2)/25)*AA141+(1-EXP(-LN(2)/25))/(LN(2)/25)*Calculateur!V142*Calculateur!X142*VLOOKUP('Données projet'!$B$9,Paramètres!$A$1:$I$89,3,0)*0.475*44/12</f>
        <v>0.86753220278160947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9.1957461430222658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86.383672627901547</v>
      </c>
      <c r="T143" s="62">
        <f t="shared" si="142"/>
        <v>412.49424676672487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8.164902744581461</v>
      </c>
      <c r="AA143" s="23">
        <f>EXP(-LN(2)/25)*AA142+(1-EXP(-LN(2)/25))/(LN(2)/25)*Calculateur!V143*Calculateur!X143*VLOOKUP('Données projet'!$B$9,Paramètres!$A$1:$I$89,3,0)*0.475*44/12</f>
        <v>0.84380948907501063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9.0087122336564711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86.383672627901547</v>
      </c>
      <c r="T144" s="62">
        <f t="shared" si="142"/>
        <v>412.49424676672487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8.004793981859148</v>
      </c>
      <c r="AA144" s="23">
        <f>EXP(-LN(2)/25)*AA143+(1-EXP(-LN(2)/25))/(LN(2)/25)*Calculateur!V144*Calculateur!X144*VLOOKUP('Données projet'!$B$9,Paramètres!$A$1:$I$89,3,0)*0.475*44/12</f>
        <v>0.82073547422224202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8.8255294560813908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86.383672627901547</v>
      </c>
      <c r="T145" s="62">
        <f t="shared" si="142"/>
        <v>412.49424676672487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7.8478248543171176</v>
      </c>
      <c r="AA145" s="23">
        <f>EXP(-LN(2)/25)*AA144+(1-EXP(-LN(2)/25))/(LN(2)/25)*Calculateur!V145*Calculateur!X145*VLOOKUP('Données projet'!$B$9,Paramètres!$A$1:$I$89,3,0)*0.475*44/12</f>
        <v>0.79829241951903207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8.6461172738361505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86.383672627901547</v>
      </c>
      <c r="T146" s="62">
        <f t="shared" si="142"/>
        <v>412.49424676672487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7.6939337956244724</v>
      </c>
      <c r="AA146" s="23">
        <f>EXP(-LN(2)/25)*AA145+(1-EXP(-LN(2)/25))/(LN(2)/25)*Calculateur!V146*Calculateur!X146*VLOOKUP('Données projet'!$B$9,Paramètres!$A$1:$I$89,3,0)*0.475*44/12</f>
        <v>0.77646307132691028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8.4703968669513827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86.383672627901547</v>
      </c>
      <c r="T147" s="62">
        <f t="shared" si="142"/>
        <v>412.49424676672487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7.5430604467285125</v>
      </c>
      <c r="AA147" s="23">
        <f>EXP(-LN(2)/25)*AA146+(1-EXP(-LN(2)/25))/(LN(2)/25)*Calculateur!V147*Calculateur!X147*VLOOKUP('Données projet'!$B$9,Paramètres!$A$1:$I$89,3,0)*0.475*44/12</f>
        <v>0.75523064780905758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8.2982910945375696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86.383672627901547</v>
      </c>
      <c r="T148" s="62">
        <f t="shared" si="142"/>
        <v>412.49424676672487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7.3951456321807463</v>
      </c>
      <c r="AA148" s="23">
        <f>EXP(-LN(2)/25)*AA147+(1-EXP(-LN(2)/25))/(LN(2)/25)*Calculateur!V148*Calculateur!X148*VLOOKUP('Données projet'!$B$9,Paramètres!$A$1:$I$89,3,0)*0.475*44/12</f>
        <v>0.73457882602886526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8.129724458209612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86.383672627901547</v>
      </c>
      <c r="T149" s="62">
        <f t="shared" si="142"/>
        <v>412.49424676672487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7.250131336927133</v>
      </c>
      <c r="AA149" s="23">
        <f>EXP(-LN(2)/25)*AA148+(1-EXP(-LN(2)/25))/(LN(2)/25)*Calculateur!V149*Calculateur!X149*VLOOKUP('Données projet'!$B$9,Paramètres!$A$1:$I$89,3,0)*0.475*44/12</f>
        <v>0.71449172940128436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7.964623066328417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86.383672627901547</v>
      </c>
      <c r="T150" s="62">
        <f t="shared" si="142"/>
        <v>412.49424676672487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7.1079606835534568</v>
      </c>
      <c r="AA150" s="23">
        <f>EXP(-LN(2)/25)*AA149+(1-EXP(-LN(2)/25))/(LN(2)/25)*Calculateur!V150*Calculateur!X150*VLOOKUP('Données projet'!$B$9,Paramètres!$A$1:$I$89,3,0)*0.475*44/12</f>
        <v>0.69495391548731922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7.8029145990407756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86.383672627901547</v>
      </c>
      <c r="T151" s="62">
        <f t="shared" si="142"/>
        <v>412.49424676672487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6.9685779099769025</v>
      </c>
      <c r="AA151" s="23">
        <f>EXP(-LN(2)/25)*AA150+(1-EXP(-LN(2)/25))/(LN(2)/25)*Calculateur!V151*Calculateur!X151*VLOOKUP('Données projet'!$B$9,Paramètres!$A$1:$I$89,3,0)*0.475*44/12</f>
        <v>0.67595036412228038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7.6445282740991827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86.383672627901547</v>
      </c>
      <c r="T152" s="62">
        <f t="shared" si="142"/>
        <v>412.49424676672487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6.8319283475750874</v>
      </c>
      <c r="AA152" s="23">
        <f>EXP(-LN(2)/25)*AA151+(1-EXP(-LN(2)/25))/(LN(2)/25)*Calculateur!V152*Calculateur!X152*VLOOKUP('Données projet'!$B$9,Paramètres!$A$1:$I$89,3,0)*0.475*44/12</f>
        <v>0.65746646586867186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7.4893948134437593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86.383672627901547</v>
      </c>
      <c r="T153" s="62">
        <f t="shared" si="142"/>
        <v>412.49424676672487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6.6979583997439684</v>
      </c>
      <c r="AA153" s="23">
        <f>EXP(-LN(2)/25)*AA152+(1-EXP(-LN(2)/25))/(LN(2)/25)*Calculateur!V153*Calculateur!X153*VLOOKUP('Données projet'!$B$9,Paramètres!$A$1:$I$89,3,0)*0.475*44/12</f>
        <v>0.63948801078483419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7.3374464105288029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86.383672627901547</v>
      </c>
      <c r="T154" s="62">
        <f t="shared" si="142"/>
        <v>412.49424676672487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6.5666155208762182</v>
      </c>
      <c r="AA154" s="23">
        <f>EXP(-LN(2)/25)*AA153+(1-EXP(-LN(2)/25))/(LN(2)/25)*Calculateur!V154*Calculateur!X154*VLOOKUP('Données projet'!$B$9,Paramètres!$A$1:$I$89,3,0)*0.475*44/12</f>
        <v>0.62200117750070993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7.1886166983769284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86.383672627901547</v>
      </c>
      <c r="T155" s="62">
        <f t="shared" si="142"/>
        <v>412.49424676672487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6.437848195751819</v>
      </c>
      <c r="AA155" s="23">
        <f>EXP(-LN(2)/25)*AA154+(1-EXP(-LN(2)/25))/(LN(2)/25)*Calculateur!V155*Calculateur!X155*VLOOKUP('Données projet'!$B$9,Paramètres!$A$1:$I$89,3,0)*0.475*44/12</f>
        <v>0.60499252259233272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7.0428407183441522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86.383672627901547</v>
      </c>
      <c r="T156" s="62">
        <f t="shared" si="142"/>
        <v>412.49424676672487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6.3116059193327958</v>
      </c>
      <c r="AA156" s="23">
        <f>EXP(-LN(2)/25)*AA155+(1-EXP(-LN(2)/25))/(LN(2)/25)*Calculateur!V156*Calculateur!X156*VLOOKUP('Données projet'!$B$9,Paramètres!$A$1:$I$89,3,0)*0.475*44/12</f>
        <v>0.58844897024687137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6.9000548895796676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86.383672627901547</v>
      </c>
      <c r="T157" s="62">
        <f t="shared" si="142"/>
        <v>412.49424676672487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6.1878391769541645</v>
      </c>
      <c r="AA157" s="23">
        <f>EXP(-LN(2)/25)*AA156+(1-EXP(-LN(2)/25))/(LN(2)/25)*Calculateur!V157*Calculateur!X157*VLOOKUP('Données projet'!$B$9,Paramètres!$A$1:$I$89,3,0)*0.475*44/12</f>
        <v>0.57235780221028421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6.7601969791644487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86.383672627901547</v>
      </c>
      <c r="T158" s="62">
        <f t="shared" si="142"/>
        <v>412.49424676672487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6.0664994249033191</v>
      </c>
      <c r="AA158" s="23">
        <f>EXP(-LN(2)/25)*AA157+(1-EXP(-LN(2)/25))/(LN(2)/25)*Calculateur!V158*Calculateur!X158*VLOOKUP('Données projet'!$B$9,Paramètres!$A$1:$I$89,3,0)*0.475*44/12</f>
        <v>0.55670664800985525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6.6232060729131739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86.383672627901547</v>
      </c>
      <c r="T159" s="62">
        <f t="shared" si="142"/>
        <v>412.49424676672487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5.9475390713802501</v>
      </c>
      <c r="AA159" s="23">
        <f>EXP(-LN(2)/25)*AA158+(1-EXP(-LN(2)/25))/(LN(2)/25)*Calculateur!V159*Calculateur!X159*VLOOKUP('Données projet'!$B$9,Paramètres!$A$1:$I$89,3,0)*0.475*44/12</f>
        <v>0.54148347544409547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6.4890225468243452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86.383672627901547</v>
      </c>
      <c r="T160" s="62">
        <f t="shared" si="142"/>
        <v>412.49424676672487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5.8309114578311174</v>
      </c>
      <c r="AA160" s="23">
        <f>EXP(-LN(2)/25)*AA159+(1-EXP(-LN(2)/25))/(LN(2)/25)*Calculateur!V160*Calculateur!X160*VLOOKUP('Données projet'!$B$9,Paramètres!$A$1:$I$89,3,0)*0.475*44/12</f>
        <v>0.52667658133269823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6.357588039163816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86.383672627901547</v>
      </c>
      <c r="T161" s="62">
        <f t="shared" si="142"/>
        <v>412.49424676672487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5.7165708406478624</v>
      </c>
      <c r="AA161" s="23">
        <f>EXP(-LN(2)/25)*AA160+(1-EXP(-LN(2)/25))/(LN(2)/25)*Calculateur!V161*Calculateur!X161*VLOOKUP('Données projet'!$B$9,Paramètres!$A$1:$I$89,3,0)*0.475*44/12</f>
        <v>0.51227458251943792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6.2288454231673001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86.383672627901547</v>
      </c>
      <c r="T162" s="62">
        <f t="shared" si="142"/>
        <v>412.49424676672487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5.604472373226681</v>
      </c>
      <c r="AA162" s="23">
        <f>EXP(-LN(2)/25)*AA161+(1-EXP(-LN(2)/25))/(LN(2)/25)*Calculateur!V162*Calculateur!X162*VLOOKUP('Données projet'!$B$9,Paramètres!$A$1:$I$89,3,0)*0.475*44/12</f>
        <v>0.49826640712109443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6.1027387803477753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86.383672627901547</v>
      </c>
      <c r="T163" s="62">
        <f t="shared" si="142"/>
        <v>412.49424676672487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5.4945720883783151</v>
      </c>
      <c r="AA163" s="23">
        <f>EXP(-LN(2)/25)*AA162+(1-EXP(-LN(2)/25))/(LN(2)/25)*Calculateur!V163*Calculateur!X163*VLOOKUP('Données projet'!$B$9,Paramètres!$A$1:$I$89,3,0)*0.475*44/12</f>
        <v>0.48464128601567658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5.9792133743939919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86.383672627901547</v>
      </c>
      <c r="T164" s="62">
        <f t="shared" si="142"/>
        <v>412.49424676672487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5.3868268810832713</v>
      </c>
      <c r="AA164" s="23">
        <f>EXP(-LN(2)/25)*AA163+(1-EXP(-LN(2)/25))/(LN(2)/25)*Calculateur!V164*Calculateur!X164*VLOOKUP('Données projet'!$B$9,Paramètres!$A$1:$I$89,3,0)*0.475*44/12</f>
        <v>0.47138874456340035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5.8582156256466718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86.383672627901547</v>
      </c>
      <c r="T165" s="62">
        <f t="shared" si="142"/>
        <v>412.49424676672487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5.2811944915851958</v>
      </c>
      <c r="AA165" s="23">
        <f>EXP(-LN(2)/25)*AA164+(1-EXP(-LN(2)/25))/(LN(2)/25)*Calculateur!V165*Calculateur!X165*VLOOKUP('Données projet'!$B$9,Paramètres!$A$1:$I$89,3,0)*0.475*44/12</f>
        <v>0.45849859455405745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5.739693086139253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86.383672627901547</v>
      </c>
      <c r="T166" s="62">
        <f t="shared" si="142"/>
        <v>412.49424676672487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5.1776334888157818</v>
      </c>
      <c r="AA166" s="23">
        <f>EXP(-LN(2)/25)*AA165+(1-EXP(-LN(2)/25))/(LN(2)/25)*Calculateur!V166*Calculateur!X166*VLOOKUP('Données projet'!$B$9,Paramètres!$A$1:$I$89,3,0)*0.475*44/12</f>
        <v>0.44596092637458357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5.6235944151903654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86.383672627901547</v>
      </c>
      <c r="T167" s="62">
        <f t="shared" si="142"/>
        <v>412.49424676672487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5.0761032541447015</v>
      </c>
      <c r="AA167" s="23">
        <f>EXP(-LN(2)/25)*AA166+(1-EXP(-LN(2)/25))/(LN(2)/25)*Calculateur!V167*Calculateur!X167*VLOOKUP('Données projet'!$B$9,Paramètres!$A$1:$I$89,3,0)*0.475*44/12</f>
        <v>0.43376610139080474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5.5098693555355061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86.383672627901547</v>
      </c>
      <c r="T168" s="62">
        <f t="shared" si="142"/>
        <v>412.49424676672487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4.976563965448193</v>
      </c>
      <c r="AA168" s="23">
        <f>EXP(-LN(2)/25)*AA167+(1-EXP(-LN(2)/25))/(LN(2)/25)*Calculateur!V168*Calculateur!X168*VLOOKUP('Données projet'!$B$9,Paramètres!$A$1:$I$89,3,0)*0.475*44/12</f>
        <v>0.42190474453750532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5.3984687099856981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86.383672627901547</v>
      </c>
      <c r="T169" s="62">
        <f t="shared" si="142"/>
        <v>412.49424676672487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4.8789765814900514</v>
      </c>
      <c r="AA169" s="23">
        <f>EXP(-LN(2)/25)*AA168+(1-EXP(-LN(2)/25))/(LN(2)/25)*Calculateur!V169*Calculateur!X169*VLOOKUP('Données projet'!$B$9,Paramètres!$A$1:$I$89,3,0)*0.475*44/12</f>
        <v>0.41036773711112101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5.2893443186011728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86.383672627901547</v>
      </c>
      <c r="T170" s="62">
        <f t="shared" si="142"/>
        <v>412.49424676672487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4.7833028266089022</v>
      </c>
      <c r="AA170" s="23">
        <f>EXP(-LN(2)/25)*AA169+(1-EXP(-LN(2)/25))/(LN(2)/25)*Calculateur!V170*Calculateur!X170*VLOOKUP('Données projet'!$B$9,Paramètres!$A$1:$I$89,3,0)*0.475*44/12</f>
        <v>0.39914620975951604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5.1824490363684186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86.383672627901547</v>
      </c>
      <c r="T171" s="62">
        <f t="shared" si="142"/>
        <v>412.49424676672487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4.6895051757057438</v>
      </c>
      <c r="AA171" s="23">
        <f>EXP(-LN(2)/25)*AA170+(1-EXP(-LN(2)/25))/(LN(2)/25)*Calculateur!V171*Calculateur!X171*VLOOKUP('Données projet'!$B$9,Paramètres!$A$1:$I$89,3,0)*0.475*44/12</f>
        <v>0.38823153566345514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5.0777367113691989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86.383672627901547</v>
      </c>
      <c r="T172" s="62">
        <f t="shared" si="142"/>
        <v>412.49424676672487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4.5975468395258785</v>
      </c>
      <c r="AA172" s="23">
        <f>EXP(-LN(2)/25)*AA171+(1-EXP(-LN(2)/25))/(LN(2)/25)*Calculateur!V172*Calculateur!X172*VLOOKUP('Données projet'!$B$9,Paramètres!$A$1:$I$89,3,0)*0.475*44/12</f>
        <v>0.37761532390452879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4.9751621634304071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86.383672627901547</v>
      </c>
      <c r="T173" s="62">
        <f t="shared" si="142"/>
        <v>412.49424676672487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4.5073917502294538</v>
      </c>
      <c r="AA173" s="23">
        <f>EXP(-LN(2)/25)*AA172+(1-EXP(-LN(2)/25))/(LN(2)/25)*Calculateur!V173*Calculateur!X173*VLOOKUP('Données projet'!$B$9,Paramètres!$A$1:$I$89,3,0)*0.475*44/12</f>
        <v>0.36728941301443263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4.8746811632438867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86.383672627901547</v>
      </c>
      <c r="T174" s="62">
        <f t="shared" si="142"/>
        <v>412.49424676672487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4.4190045472449571</v>
      </c>
      <c r="AA174" s="23">
        <f>EXP(-LN(2)/25)*AA173+(1-EXP(-LN(2)/25))/(LN(2)/25)*Calculateur!V174*Calculateur!X174*VLOOKUP('Données projet'!$B$9,Paramètres!$A$1:$I$89,3,0)*0.475*44/12</f>
        <v>0.35724586470064218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4.7762504119455995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86.383672627901547</v>
      </c>
      <c r="T175" s="62">
        <f t="shared" si="142"/>
        <v>412.49424676672487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4.3323505634001158</v>
      </c>
      <c r="AA175" s="23">
        <f>EXP(-LN(2)/25)*AA174+(1-EXP(-LN(2)/25))/(LN(2)/25)*Calculateur!V175*Calculateur!X175*VLOOKUP('Données projet'!$B$9,Paramètres!$A$1:$I$89,3,0)*0.475*44/12</f>
        <v>0.34747695774365961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4.6798275211437756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86.383672627901547</v>
      </c>
      <c r="T176" s="62">
        <f t="shared" si="142"/>
        <v>412.49424676672487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4.2473958113247603</v>
      </c>
      <c r="AA176" s="23">
        <f>EXP(-LN(2)/25)*AA175+(1-EXP(-LN(2)/25))/(LN(2)/25)*Calculateur!V176*Calculateur!X176*VLOOKUP('Données projet'!$B$9,Paramètres!$A$1:$I$89,3,0)*0.475*44/12</f>
        <v>0.33797518206114019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4.5853709933859008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86.383672627901547</v>
      </c>
      <c r="T177" s="62">
        <f t="shared" si="142"/>
        <v>412.49424676672487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4.1641069701203204</v>
      </c>
      <c r="AA177" s="23">
        <f>EXP(-LN(2)/25)*AA176+(1-EXP(-LN(2)/25))/(LN(2)/25)*Calculateur!V177*Calculateur!X177*VLOOKUP('Données projet'!$B$9,Paramètres!$A$1:$I$89,3,0)*0.475*44/12</f>
        <v>0.32873323293433593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4.4928402030546559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86.383672627901547</v>
      </c>
      <c r="T178" s="62">
        <f t="shared" si="142"/>
        <v>412.49424676672487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4.0824513722907225</v>
      </c>
      <c r="AA178" s="23">
        <f>EXP(-LN(2)/25)*AA177+(1-EXP(-LN(2)/25))/(LN(2)/25)*Calculateur!V178*Calculateur!X178*VLOOKUP('Données projet'!$B$9,Paramètres!$A$1:$I$89,3,0)*0.475*44/12</f>
        <v>0.3197440053924171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4.4021953776831397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86.383672627901547</v>
      </c>
      <c r="T179" s="62">
        <f t="shared" si="142"/>
        <v>412.49424676672487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4.0023969909295669</v>
      </c>
      <c r="AA179" s="23">
        <f>EXP(-LN(2)/25)*AA178+(1-EXP(-LN(2)/25))/(LN(2)/25)*Calculateur!V179*Calculateur!X179*VLOOKUP('Données projet'!$B$9,Paramètres!$A$1:$I$89,3,0)*0.475*44/12</f>
        <v>0.31100058875035497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4.313397579679922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86.383672627901547</v>
      </c>
      <c r="T180" s="62">
        <f t="shared" si="142"/>
        <v>412.49424676672487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3.9239124271585522</v>
      </c>
      <c r="AA180" s="23">
        <f>EXP(-LN(2)/25)*AA179+(1-EXP(-LN(2)/25))/(LN(2)/25)*Calculateur!V180*Calculateur!X180*VLOOKUP('Données projet'!$B$9,Paramètres!$A$1:$I$89,3,0)*0.475*44/12</f>
        <v>0.30249626129616636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4.2264086884547183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86.383672627901547</v>
      </c>
      <c r="T181" s="62">
        <f t="shared" si="142"/>
        <v>412.49424676672487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3.84696689781223</v>
      </c>
      <c r="AA181" s="23">
        <f>EXP(-LN(2)/25)*AA180+(1-EXP(-LN(2)/25))/(LN(2)/25)*Calculateur!V181*Calculateur!X181*VLOOKUP('Données projet'!$B$9,Paramètres!$A$1:$I$89,3,0)*0.475*44/12</f>
        <v>0.29422448512343569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4.1411913829356655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86.383672627901547</v>
      </c>
      <c r="T182" s="62">
        <f t="shared" si="142"/>
        <v>412.49424676672487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3.7715302233642505</v>
      </c>
      <c r="AA182" s="23">
        <f>EXP(-LN(2)/25)*AA181+(1-EXP(-LN(2)/25))/(LN(2)/25)*Calculateur!V182*Calculateur!X182*VLOOKUP('Données projet'!$B$9,Paramètres!$A$1:$I$89,3,0)*0.475*44/12</f>
        <v>0.2861789011051421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4.0577091244693921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86.383672627901547</v>
      </c>
      <c r="T183" s="62">
        <f t="shared" si="142"/>
        <v>412.49424676672487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3.6975728160903674</v>
      </c>
      <c r="AA183" s="23">
        <f>EXP(-LN(2)/25)*AA182+(1-EXP(-LN(2)/25))/(LN(2)/25)*Calculateur!V183*Calculateur!X183*VLOOKUP('Données projet'!$B$9,Paramètres!$A$1:$I$89,3,0)*0.475*44/12</f>
        <v>0.27835332400492763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3.9759261400952948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86.383672627901547</v>
      </c>
      <c r="T184" s="62">
        <f t="shared" si="142"/>
        <v>412.49424676672487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3.6250656684635612</v>
      </c>
      <c r="AA184" s="23">
        <f>EXP(-LN(2)/25)*AA183+(1-EXP(-LN(2)/25))/(LN(2)/25)*Calculateur!V184*Calculateur!X184*VLOOKUP('Données projet'!$B$9,Paramètres!$A$1:$I$89,3,0)*0.475*44/12</f>
        <v>0.27074173772204774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3.8958074061856087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86.383672627901547</v>
      </c>
      <c r="T185" s="62">
        <f t="shared" si="142"/>
        <v>412.49424676672487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3.5539803417767231</v>
      </c>
      <c r="AA185" s="23">
        <f>EXP(-LN(2)/25)*AA184+(1-EXP(-LN(2)/25))/(LN(2)/25)*Calculateur!V185*Calculateur!X185*VLOOKUP('Données projet'!$B$9,Paramètres!$A$1:$I$89,3,0)*0.475*44/12</f>
        <v>0.26333829066634912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3.8173186324430723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86.383672627901547</v>
      </c>
      <c r="T186" s="62">
        <f t="shared" si="142"/>
        <v>412.49424676672487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3.4842889549884459</v>
      </c>
      <c r="AA186" s="23">
        <f>EXP(-LN(2)/25)*AA185+(1-EXP(-LN(2)/25))/(LN(2)/25)*Calculateur!V186*Calculateur!X186*VLOOKUP('Données projet'!$B$9,Paramètres!$A$1:$I$89,3,0)*0.475*44/12</f>
        <v>0.25613729125971896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3.7404262462481648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86.383672627901547</v>
      </c>
      <c r="T187" s="62">
        <f t="shared" si="142"/>
        <v>412.49424676672487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3.4159641737875384</v>
      </c>
      <c r="AA187" s="23">
        <f>EXP(-LN(2)/25)*AA186+(1-EXP(-LN(2)/25))/(LN(2)/25)*Calculateur!V187*Calculateur!X187*VLOOKUP('Données projet'!$B$9,Paramètres!$A$1:$I$89,3,0)*0.475*44/12</f>
        <v>0.24913320356054722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3.6650973773480855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86.383672627901547</v>
      </c>
      <c r="T188" s="62">
        <f t="shared" si="142"/>
        <v>412.49424676672487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3.3489791998719789</v>
      </c>
      <c r="AA188" s="23">
        <f>EXP(-LN(2)/25)*AA187+(1-EXP(-LN(2)/25))/(LN(2)/25)*Calculateur!V188*Calculateur!X188*VLOOKUP('Données projet'!$B$9,Paramètres!$A$1:$I$89,3,0)*0.475*44/12</f>
        <v>0.24232064300783829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3.5912998428798173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86.383672627901547</v>
      </c>
      <c r="T189" s="62">
        <f t="shared" si="142"/>
        <v>412.49424676672487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3.2833077604381038</v>
      </c>
      <c r="AA189" s="23">
        <f>EXP(-LN(2)/25)*AA188+(1-EXP(-LN(2)/25))/(LN(2)/25)*Calculateur!V189*Calculateur!X189*VLOOKUP('Données projet'!$B$9,Paramètres!$A$1:$I$89,3,0)*0.475*44/12</f>
        <v>0.23569437228170018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3.519002132719804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86.383672627901547</v>
      </c>
      <c r="T190" s="62">
        <f t="shared" si="142"/>
        <v>412.49424676672487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3.2189240978759042</v>
      </c>
      <c r="AA190" s="23">
        <f>EXP(-LN(2)/25)*AA189+(1-EXP(-LN(2)/25))/(LN(2)/25)*Calculateur!V190*Calculateur!X190*VLOOKUP('Données projet'!$B$9,Paramètres!$A$1:$I$89,3,0)*0.475*44/12</f>
        <v>0.22924929727702872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3.4481733951529328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86.383672627901547</v>
      </c>
      <c r="T191" s="62">
        <f t="shared" si="142"/>
        <v>412.49424676672487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3.1558029596663926</v>
      </c>
      <c r="AA191" s="23">
        <f>EXP(-LN(2)/25)*AA190+(1-EXP(-LN(2)/25))/(LN(2)/25)*Calculateur!V191*Calculateur!X191*VLOOKUP('Données projet'!$B$9,Paramètres!$A$1:$I$89,3,0)*0.475*44/12</f>
        <v>0.22298046318729178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3.3787834228536844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86.383672627901547</v>
      </c>
      <c r="T192" s="62">
        <f t="shared" si="142"/>
        <v>412.49424676672487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3.0939195884770769</v>
      </c>
      <c r="AA192" s="23">
        <f>EXP(-LN(2)/25)*AA191+(1-EXP(-LN(2)/25))/(LN(2)/25)*Calculateur!V192*Calculateur!X192*VLOOKUP('Données projet'!$B$9,Paramètres!$A$1:$I$89,3,0)*0.475*44/12</f>
        <v>0.21688305069540237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3.3108026391724792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86.383672627901547</v>
      </c>
      <c r="T193" s="62">
        <f t="shared" si="142"/>
        <v>412.49424676672487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3.0332497124516542</v>
      </c>
      <c r="AA193" s="23">
        <f>EXP(-LN(2)/25)*AA192+(1-EXP(-LN(2)/25))/(LN(2)/25)*Calculateur!V193*Calculateur!X193*VLOOKUP('Données projet'!$B$9,Paramètres!$A$1:$I$89,3,0)*0.475*44/12</f>
        <v>0.21095237226875266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3.2442020847204067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86.383672627901547</v>
      </c>
      <c r="T194" s="62">
        <f t="shared" si="142"/>
        <v>412.49424676672487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2.9737695356901197</v>
      </c>
      <c r="AA194" s="23">
        <f>EXP(-LN(2)/25)*AA193+(1-EXP(-LN(2)/25))/(LN(2)/25)*Calculateur!V194*Calculateur!X194*VLOOKUP('Données projet'!$B$9,Paramètres!$A$1:$I$89,3,0)*0.475*44/12</f>
        <v>0.20518386855556051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3.1789534042456804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86.383672627901547</v>
      </c>
      <c r="T195" s="62">
        <f t="shared" si="142"/>
        <v>412.49424676672487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2.9154557289155534</v>
      </c>
      <c r="AA195" s="23">
        <f>EXP(-LN(2)/25)*AA194+(1-EXP(-LN(2)/25))/(LN(2)/25)*Calculateur!V195*Calculateur!X195*VLOOKUP('Données projet'!$B$9,Paramètres!$A$1:$I$89,3,0)*0.475*44/12</f>
        <v>0.19957310487975802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3.1150288337953116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86.383672627901547</v>
      </c>
      <c r="T196" s="62">
        <f t="shared" si="142"/>
        <v>412.49424676672487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2.8582854203239263</v>
      </c>
      <c r="AA196" s="23">
        <f>EXP(-LN(2)/25)*AA195+(1-EXP(-LN(2)/25))/(LN(2)/25)*Calculateur!V196*Calculateur!X196*VLOOKUP('Données projet'!$B$9,Paramètres!$A$1:$I$89,3,0)*0.475*44/12</f>
        <v>0.19411576783172757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3.0524011881556539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86.383672627901547</v>
      </c>
      <c r="T197" s="62">
        <f t="shared" ref="T197:T203" si="204">$T$3</f>
        <v>412.49424676672487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2.8022361866133356</v>
      </c>
      <c r="AA197" s="23">
        <f>EXP(-LN(2)/25)*AA196+(1-EXP(-LN(2)/25))/(LN(2)/25)*Calculateur!V197*Calculateur!X197*VLOOKUP('Données projet'!$B$9,Paramètres!$A$1:$I$89,3,0)*0.475*44/12</f>
        <v>0.18880766195226439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2.9910438485655999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86.383672627901547</v>
      </c>
      <c r="T198" s="62">
        <f t="shared" si="204"/>
        <v>412.49424676672487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2.7472860441891531</v>
      </c>
      <c r="AA198" s="23">
        <f>EXP(-LN(2)/25)*AA197+(1-EXP(-LN(2)/25))/(LN(2)/25)*Calculateur!V198*Calculateur!X198*VLOOKUP('Données projet'!$B$9,Paramètres!$A$1:$I$89,3,0)*0.475*44/12</f>
        <v>0.18364470650721632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2.9309307506963695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86.383672627901547</v>
      </c>
      <c r="T199" s="62">
        <f t="shared" si="204"/>
        <v>412.49424676672487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2.6934134405416312</v>
      </c>
      <c r="AA199" s="23">
        <f>EXP(-LN(2)/25)*AA198+(1-EXP(-LN(2)/25))/(LN(2)/25)*Calculateur!V199*Calculateur!X199*VLOOKUP('Données projet'!$B$9,Paramètres!$A$1:$I$89,3,0)*0.475*44/12</f>
        <v>0.17862293235032109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2.8720363728919525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86.383672627901547</v>
      </c>
      <c r="T200" s="62">
        <f t="shared" si="204"/>
        <v>412.49424676672487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2.6405972457925935</v>
      </c>
      <c r="AA200" s="23">
        <f>EXP(-LN(2)/25)*AA199+(1-EXP(-LN(2)/25))/(LN(2)/25)*Calculateur!V200*Calculateur!X200*VLOOKUP('Données projet'!$B$9,Paramètres!$A$1:$I$89,3,0)*0.475*44/12</f>
        <v>0.1737384788718298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2.8143357246644234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86.383672627901547</v>
      </c>
      <c r="T201" s="62">
        <f t="shared" si="204"/>
        <v>412.49424676672487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2.5888167444078864</v>
      </c>
      <c r="AA201" s="23">
        <f>EXP(-LN(2)/25)*AA200+(1-EXP(-LN(2)/25))/(LN(2)/25)*Calculateur!V201*Calculateur!X201*VLOOKUP('Données projet'!$B$9,Paramètres!$A$1:$I$89,3,0)*0.475*44/12</f>
        <v>0.16898759103057009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2.7578043354384567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86.383672627901547</v>
      </c>
      <c r="T202" s="62">
        <f t="shared" si="204"/>
        <v>412.49424676672487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2.5380516270723463</v>
      </c>
      <c r="AA202" s="23">
        <f>EXP(-LN(2)/25)*AA201+(1-EXP(-LN(2)/25))/(LN(2)/25)*Calculateur!V202*Calculateur!X202*VLOOKUP('Données projet'!$B$9,Paramètres!$A$1:$I$89,3,0)*0.475*44/12</f>
        <v>0.16436661646716796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2.7024182435395141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86.383672627901547</v>
      </c>
      <c r="T203" s="62">
        <f t="shared" si="204"/>
        <v>412.49424676672487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2.4882819827240921</v>
      </c>
      <c r="AA203" s="23">
        <f>EXP(-LN(2)/25)*AA202+(1-EXP(-LN(2)/25))/(LN(2)/25)*Calculateur!V203*Calculateur!X203*VLOOKUP('Données projet'!$B$9,Paramètres!$A$1:$I$89,3,0)*0.475*44/12</f>
        <v>0.15987200269620855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2.6481539854203007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1.3846407653603228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30" sqref="J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I-45/51</v>
      </c>
      <c r="B6" s="155">
        <f>'Données projet'!D9</f>
        <v>1.7</v>
      </c>
      <c r="C6" s="156">
        <f ca="1">IF(OR('Données projet'!B9="",'Données projet'!C9="",'Données projet'!C9=0%),0,Calculateur!S3)</f>
        <v>86.383672627901547</v>
      </c>
      <c r="D6" s="156">
        <f>IF(OR('Données projet'!B9="",'Données projet'!C9="",'Données projet'!C9=0%),0,Calculateur!T3)</f>
        <v>412.49424676672487</v>
      </c>
      <c r="E6" s="156">
        <f ca="1">MIN(C6,D6)</f>
        <v>86.383672627901547</v>
      </c>
      <c r="F6" s="156">
        <f ca="1">E6*B6</f>
        <v>146.85224346743263</v>
      </c>
      <c r="G6" s="156">
        <f ca="1">F6*(100%-'Données projet'!$C$24)*(100%-'Données projet'!$C$25)*(100%-'Données projet'!$C$26)*(100%-'Données projet'!$C$27)</f>
        <v>100.44693453172391</v>
      </c>
      <c r="H6" s="157">
        <f>IF(OR('Données projet'!B9="",'Données projet'!C9="",'Données projet'!C9=0%),0,AVERAGE(Calculateur!$AC$3:$AC$33)*B6)</f>
        <v>73.138975722032043</v>
      </c>
      <c r="I6" s="158">
        <f>H6*(100%-'Données projet'!$C$24)*(100%-'Données projet'!$C$25)*(100%-'Données projet'!$C$26)*(100%-'Données projet'!$C$27)</f>
        <v>50.027059393869919</v>
      </c>
      <c r="J6" s="159">
        <f>IF(OR('Données projet'!B9="",'Données projet'!C9="",'Données projet'!C9=0%),0,SUM(Calculateur!$V$3:$V$33)*VLOOKUP('Données projet'!$B$9,Paramètres!$A$1:$I$89,9,0)*B6)</f>
        <v>612.85</v>
      </c>
      <c r="K6" s="160">
        <f>J6*(100%-'Données projet'!$C$24)*(100%-'Données projet'!$C$25)*(100%-'Données projet'!$C$26)*(100%-'Données projet'!$C$27)</f>
        <v>419.18939999999998</v>
      </c>
      <c r="L6" s="161">
        <f ca="1">G6+I6+K6</f>
        <v>569.66339392559382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146.85224346743263</v>
      </c>
      <c r="G16" s="175">
        <f t="shared" ca="1" si="3"/>
        <v>100.44693453172391</v>
      </c>
      <c r="H16" s="176">
        <f t="shared" si="3"/>
        <v>73.138975722032043</v>
      </c>
      <c r="I16" s="176">
        <f t="shared" si="3"/>
        <v>50.027059393869919</v>
      </c>
      <c r="J16" s="177">
        <f t="shared" si="3"/>
        <v>612.85</v>
      </c>
      <c r="K16" s="177">
        <f t="shared" si="3"/>
        <v>419.18939999999998</v>
      </c>
      <c r="L16" s="178">
        <f t="shared" ca="1" si="3"/>
        <v>569.66339392559382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I-45/51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H37" sqref="H3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I-45/51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I-45/51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350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2024-10-11T15:32:23Z</dcterms:modified>
</cp:coreProperties>
</file>