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34 COURS-LES-BAINS [IND. REBOUD]\Docs LBC\"/>
    </mc:Choice>
  </mc:AlternateContent>
  <xr:revisionPtr revIDLastSave="0" documentId="13_ncr:1_{EE3DE264-61AA-430A-9E41-E6A7F3E34AF8}" xr6:coauthVersionLast="47" xr6:coauthVersionMax="47" xr10:uidLastSave="{00000000-0000-0000-0000-000000000000}"/>
  <bookViews>
    <workbookView xWindow="-120" yWindow="-1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  <definedName name="_xlnm.Print_Area" localSheetId="1">'Données projet'!$A$1:$P$290</definedName>
    <definedName name="_xlnm.Print_Area" localSheetId="5">REE!$A$1:$L$201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" l="1"/>
  <c r="B70" i="1"/>
  <c r="B69" i="1"/>
  <c r="B68" i="1"/>
  <c r="B67" i="1"/>
  <c r="B66" i="1"/>
  <c r="B65" i="1"/>
  <c r="B64" i="1"/>
  <c r="B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B7" i="2"/>
  <c r="HI7" i="2"/>
  <c r="EA7" i="2"/>
  <c r="EW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V18" i="2"/>
  <c r="EX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EW20" i="2"/>
  <c r="FS20" i="2"/>
  <c r="EC20" i="2"/>
  <c r="HH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I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A22" i="2"/>
  <c r="EB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HI28" i="2"/>
  <c r="FS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FS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W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I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EV60" i="2"/>
  <c r="EW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EX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FS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V85" i="2"/>
  <c r="EW85" i="2"/>
  <c r="EC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A105" i="2"/>
  <c r="EB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C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G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EX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I130" i="2"/>
  <c r="EW130" i="2"/>
  <c r="FS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B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FR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G146" i="2"/>
  <c r="FS146" i="2"/>
  <c r="HI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B154" i="2"/>
  <c r="EX154" i="2"/>
  <c r="AA154" i="2"/>
  <c r="EV154" i="2"/>
  <c r="EY154" i="2" s="1"/>
  <c r="EC154" i="2"/>
  <c r="EA154" i="2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D154" i="2"/>
  <c r="EX155" i="2"/>
  <c r="AC154" i="2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G156" i="2" l="1"/>
  <c r="HH156" i="2"/>
  <c r="HI156" i="2"/>
  <c r="ED155" i="2"/>
  <c r="FS156" i="2"/>
  <c r="EX156" i="2"/>
  <c r="EB156" i="2"/>
  <c r="DH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EV158" i="2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ED158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FS160" i="2"/>
  <c r="HI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EA161" i="2"/>
  <c r="EX161" i="2"/>
  <c r="ED160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D161" i="2"/>
  <c r="DI161" i="2"/>
  <c r="EY161" i="2"/>
  <c r="EW162" i="2"/>
  <c r="EC162" i="2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D162" i="2"/>
  <c r="EY162" i="2"/>
  <c r="EA163" i="2"/>
  <c r="EB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V164" i="2"/>
  <c r="EY163" i="2"/>
  <c r="FR164" i="2"/>
  <c r="DI163" i="2"/>
  <c r="EA164" i="2"/>
  <c r="EX164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A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FS166" i="2"/>
  <c r="EC166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DG167" i="2"/>
  <c r="EA167" i="2"/>
  <c r="HH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B168" i="2"/>
  <c r="EC168" i="2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A172" i="2"/>
  <c r="EY171" i="2"/>
  <c r="EV172" i="2"/>
  <c r="EW172" i="2"/>
  <c r="EB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X173" i="2"/>
  <c r="HH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B175" i="2"/>
  <c r="EW175" i="2"/>
  <c r="EA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H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Q178" i="2"/>
  <c r="EW178" i="2"/>
  <c r="HG178" i="2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B179" i="2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V185" i="2"/>
  <c r="EB185" i="2"/>
  <c r="EA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G186" i="2"/>
  <c r="ED185" i="2"/>
  <c r="EW186" i="2"/>
  <c r="FS186" i="2"/>
  <c r="EA186" i="2"/>
  <c r="HH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EY188" i="2" s="1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V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D190" i="2"/>
  <c r="EW191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C192" i="2"/>
  <c r="EW192" i="2"/>
  <c r="HG192" i="2"/>
  <c r="EA192" i="2"/>
  <c r="EV192" i="2"/>
  <c r="EY192" i="2" s="1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A193" i="2"/>
  <c r="EB193" i="2"/>
  <c r="EX193" i="2"/>
  <c r="FQ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B194" i="2"/>
  <c r="ED193" i="2"/>
  <c r="EA194" i="2"/>
  <c r="HG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I195" i="2"/>
  <c r="HG195" i="2"/>
  <c r="EB195" i="2"/>
  <c r="ED194" i="2"/>
  <c r="DH195" i="2"/>
  <c r="FQ195" i="2"/>
  <c r="EX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H197" i="2"/>
  <c r="FS197" i="2"/>
  <c r="EY196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Y198" i="2"/>
  <c r="FS199" i="2"/>
  <c r="EW199" i="2"/>
  <c r="EA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J199" i="2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DI200" i="2"/>
  <c r="FS201" i="2"/>
  <c r="ED200" i="2"/>
  <c r="EA201" i="2"/>
  <c r="ED201" i="2" s="1"/>
  <c r="EB201" i="2"/>
  <c r="HH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FZ6" i="2"/>
  <c r="FS202" i="2"/>
  <c r="HI202" i="2"/>
  <c r="EX202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69" i="2" a="1"/>
  <c r="FY69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2" i="2" a="1"/>
  <c r="EI16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113" i="2" a="1"/>
  <c r="EI113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4" i="2" l="1" a="1"/>
  <c r="BC34" i="2" s="1"/>
  <c r="AH163" i="2" a="1"/>
  <c r="AH163" i="2" s="1"/>
  <c r="AH62" i="2" a="1"/>
  <c r="AH62" i="2" s="1"/>
  <c r="AH151" i="2" a="1"/>
  <c r="AH151" i="2" s="1"/>
  <c r="AH166" i="2" a="1"/>
  <c r="AH166" i="2" s="1"/>
  <c r="AH19" i="2" a="1"/>
  <c r="AH19" i="2" s="1"/>
  <c r="AH90" i="2" a="1"/>
  <c r="AH90" i="2" s="1"/>
  <c r="AH92" i="2" a="1"/>
  <c r="AH92" i="2" s="1"/>
  <c r="AH199" i="2" a="1"/>
  <c r="AH199" i="2" s="1"/>
  <c r="HG203" i="2"/>
  <c r="FY186" i="2" a="1"/>
  <c r="FY186" i="2" s="1"/>
  <c r="EI128" i="2" a="1"/>
  <c r="EI128" i="2" s="1"/>
  <c r="EI109" i="2" a="1"/>
  <c r="EI109" i="2" s="1"/>
  <c r="EI150" i="2" a="1"/>
  <c r="EI150" i="2" s="1"/>
  <c r="EI20" i="2" a="1"/>
  <c r="EI20" i="2" s="1"/>
  <c r="EI38" i="2" a="1"/>
  <c r="EI38" i="2" s="1"/>
  <c r="EI29" i="2" a="1"/>
  <c r="EI29" i="2" s="1"/>
  <c r="EI37" i="2" a="1"/>
  <c r="EI37" i="2" s="1"/>
  <c r="EI35" i="2" a="1"/>
  <c r="EI35" i="2" s="1"/>
  <c r="EI34" i="2" a="1"/>
  <c r="EI34" i="2" s="1"/>
  <c r="EI195" i="2" a="1"/>
  <c r="EI195" i="2" s="1"/>
  <c r="EI106" i="2" a="1"/>
  <c r="EI106" i="2" s="1"/>
  <c r="EI165" i="2" a="1"/>
  <c r="EI165" i="2" s="1"/>
  <c r="EI67" i="2" a="1"/>
  <c r="EI67" i="2" s="1"/>
  <c r="EI71" i="2" a="1"/>
  <c r="EI71" i="2" s="1"/>
  <c r="EI142" i="2" a="1"/>
  <c r="EI142" i="2" s="1"/>
  <c r="EI166" i="2" a="1"/>
  <c r="EI166" i="2" s="1"/>
  <c r="EI139" i="2" a="1"/>
  <c r="EI139" i="2" s="1"/>
  <c r="EI170" i="2" a="1"/>
  <c r="EI170" i="2" s="1"/>
  <c r="EI57" i="2" a="1"/>
  <c r="EI57" i="2" s="1"/>
  <c r="EI178" i="2" a="1"/>
  <c r="EI178" i="2" s="1"/>
  <c r="EI198" i="2" a="1"/>
  <c r="EI198" i="2" s="1"/>
  <c r="EI153" i="2" a="1"/>
  <c r="EI153" i="2" s="1"/>
  <c r="EI16" i="2" a="1"/>
  <c r="EI16" i="2" s="1"/>
  <c r="EI36" i="2" a="1"/>
  <c r="EI36" i="2" s="1"/>
  <c r="EI145" i="2" a="1"/>
  <c r="EI145" i="2" s="1"/>
  <c r="DN186" i="2" a="1"/>
  <c r="DN186" i="2" s="1"/>
  <c r="FY35" i="2" a="1"/>
  <c r="FY35" i="2" s="1"/>
  <c r="FY50" i="2" a="1"/>
  <c r="FY50" i="2" s="1"/>
  <c r="FY104" i="2" a="1"/>
  <c r="FY104" i="2" s="1"/>
  <c r="FY190" i="2" a="1"/>
  <c r="FY190" i="2" s="1"/>
  <c r="FY78" i="2" a="1"/>
  <c r="FY78" i="2" s="1"/>
  <c r="FD107" i="2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EY203" i="2"/>
  <c r="DI203" i="2"/>
  <c r="ED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J23" i="2" l="1"/>
  <c r="FJ105" i="2"/>
  <c r="FJ203" i="2"/>
  <c r="FJ165" i="2"/>
  <c r="FJ52" i="2"/>
  <c r="FJ185" i="2"/>
  <c r="FJ176" i="2"/>
  <c r="FJ108" i="2"/>
  <c r="FJ101" i="2"/>
  <c r="FJ111" i="2"/>
  <c r="FJ192" i="2"/>
  <c r="FJ86" i="2"/>
  <c r="FJ169" i="2"/>
  <c r="FJ46" i="2"/>
  <c r="FJ69" i="2"/>
  <c r="FJ139" i="2"/>
  <c r="FJ155" i="2"/>
  <c r="FJ80" i="2"/>
  <c r="FJ96" i="2"/>
  <c r="FJ73" i="2"/>
  <c r="FJ61" i="2"/>
  <c r="FJ146" i="2"/>
  <c r="FJ93" i="2"/>
  <c r="FJ190" i="2"/>
  <c r="FJ67" i="2"/>
  <c r="FJ160" i="2"/>
  <c r="FJ16" i="2"/>
  <c r="FJ181" i="2"/>
  <c r="FJ99" i="2"/>
  <c r="FJ21" i="2"/>
  <c r="FJ135" i="2"/>
  <c r="FJ27" i="2"/>
  <c r="FJ14" i="2"/>
  <c r="FE84" i="2"/>
  <c r="FF83" i="2"/>
  <c r="FG83" i="2" s="1"/>
  <c r="FH83" i="2" s="1"/>
  <c r="FI83" i="2" s="1"/>
  <c r="FJ60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61" i="2" l="1"/>
  <c r="FJ175" i="2"/>
  <c r="FJ195" i="2"/>
  <c r="FJ182" i="2"/>
  <c r="FJ142" i="2"/>
  <c r="FJ140" i="2"/>
  <c r="FJ45" i="2"/>
  <c r="FJ143" i="2"/>
  <c r="FJ84" i="2"/>
  <c r="FJ154" i="2"/>
  <c r="FJ7" i="2"/>
  <c r="FJ50" i="2"/>
  <c r="FJ134" i="2"/>
  <c r="FJ149" i="2"/>
  <c r="FJ183" i="2"/>
  <c r="FJ8" i="2"/>
  <c r="FJ107" i="2"/>
  <c r="FJ49" i="2"/>
  <c r="FJ114" i="2"/>
  <c r="FJ88" i="2"/>
  <c r="FJ103" i="2"/>
  <c r="FJ115" i="2"/>
  <c r="FJ20" i="2"/>
  <c r="FJ186" i="2"/>
  <c r="FJ180" i="2"/>
  <c r="FJ158" i="2"/>
  <c r="FJ121" i="2"/>
  <c r="FJ98" i="2"/>
  <c r="FJ51" i="2"/>
  <c r="FJ100" i="2"/>
  <c r="FJ191" i="2"/>
  <c r="FJ18" i="2"/>
  <c r="FJ95" i="2"/>
  <c r="FJ55" i="2"/>
  <c r="FJ44" i="2"/>
  <c r="FJ126" i="2"/>
  <c r="FJ5" i="2"/>
  <c r="FJ194" i="2"/>
  <c r="GE188" i="2"/>
  <c r="GE164" i="2"/>
  <c r="GE59" i="2"/>
  <c r="GE80" i="2"/>
  <c r="GE153" i="2"/>
  <c r="GE16" i="2"/>
  <c r="GE203" i="2"/>
  <c r="GE68" i="2"/>
  <c r="GE124" i="2"/>
  <c r="GE123" i="2"/>
  <c r="GE186" i="2"/>
  <c r="GE125" i="2"/>
  <c r="GE131" i="2"/>
  <c r="GE92" i="2"/>
  <c r="GE9" i="2"/>
  <c r="GE179" i="2"/>
  <c r="GE42" i="2"/>
  <c r="GE10" i="2"/>
  <c r="GE17" i="2"/>
  <c r="GE139" i="2"/>
  <c r="GE81" i="2"/>
  <c r="GE158" i="2"/>
  <c r="GE129" i="2"/>
  <c r="GE159" i="2"/>
  <c r="GE3" i="2"/>
  <c r="C14" i="4" s="1"/>
  <c r="E14" i="4" s="1"/>
  <c r="F14" i="4" s="1"/>
  <c r="G14" i="4" s="1"/>
  <c r="L14" i="4" s="1"/>
  <c r="GE11" i="2"/>
  <c r="GE141" i="2"/>
  <c r="GE103" i="2"/>
  <c r="GE95" i="2"/>
  <c r="GE198" i="2"/>
  <c r="GE115" i="2"/>
  <c r="GE122" i="2"/>
  <c r="GE105" i="2"/>
  <c r="GE134" i="2"/>
  <c r="GE178" i="2"/>
  <c r="GE64" i="2"/>
  <c r="GE116" i="2"/>
  <c r="GE19" i="2"/>
  <c r="GE189" i="2"/>
  <c r="GE201" i="2"/>
  <c r="GE72" i="2"/>
  <c r="GE106" i="2"/>
  <c r="GE23" i="2"/>
  <c r="GE77" i="2"/>
  <c r="GE6" i="2"/>
  <c r="GE29" i="2"/>
  <c r="GE91" i="2"/>
  <c r="GE145" i="2"/>
  <c r="GE45" i="2"/>
  <c r="GE44" i="2"/>
  <c r="GE146" i="2"/>
  <c r="GE22" i="2"/>
  <c r="GE172" i="2"/>
  <c r="GE151" i="2"/>
  <c r="GE195" i="2"/>
  <c r="GE82" i="2"/>
  <c r="GE49" i="2"/>
  <c r="GE126" i="2"/>
  <c r="GE79" i="2"/>
  <c r="GE70" i="2"/>
  <c r="GE33" i="2"/>
  <c r="GE190" i="2"/>
  <c r="GE50" i="2"/>
  <c r="GE114" i="2"/>
  <c r="GE183" i="2"/>
  <c r="GE138" i="2"/>
  <c r="GE47" i="2"/>
  <c r="GE147" i="2"/>
  <c r="GE170" i="2"/>
  <c r="GE52" i="2"/>
  <c r="GE133" i="2"/>
  <c r="GE107" i="2"/>
  <c r="GE4" i="2"/>
  <c r="GE53" i="2"/>
  <c r="GE168" i="2"/>
  <c r="GE97" i="2"/>
  <c r="GE86" i="2"/>
  <c r="GE83" i="2"/>
  <c r="GE35" i="2"/>
  <c r="GE27" i="2"/>
  <c r="GE58" i="2"/>
  <c r="GE78" i="2"/>
  <c r="GE112" i="2"/>
  <c r="GE18" i="2"/>
  <c r="GE127" i="2"/>
  <c r="GE20" i="2"/>
  <c r="GE94" i="2"/>
  <c r="GE173" i="2"/>
  <c r="GE89" i="2"/>
  <c r="GE119" i="2"/>
  <c r="GE192" i="2"/>
  <c r="GE130" i="2"/>
  <c r="GE185" i="2"/>
  <c r="GE152" i="2"/>
  <c r="GE136" i="2"/>
  <c r="GE74" i="2"/>
  <c r="GE61" i="2"/>
  <c r="GE75" i="2"/>
  <c r="GE21" i="2"/>
  <c r="GE163" i="2"/>
  <c r="GE171" i="2"/>
  <c r="GE166" i="2"/>
  <c r="GE110" i="2"/>
  <c r="GE174" i="2"/>
  <c r="GE38" i="2"/>
  <c r="GE149" i="2"/>
  <c r="GE157" i="2"/>
  <c r="GE165" i="2"/>
  <c r="GE113" i="2"/>
  <c r="GE39" i="2"/>
  <c r="GE143" i="2"/>
  <c r="GE194" i="2"/>
  <c r="GE111" i="2"/>
  <c r="GE184" i="2"/>
  <c r="GE118" i="2"/>
  <c r="GE51" i="2"/>
  <c r="GE24" i="2"/>
  <c r="GE196" i="2"/>
  <c r="GE191" i="2"/>
  <c r="GE169" i="2"/>
  <c r="GE109" i="2"/>
  <c r="GE46" i="2"/>
  <c r="GE175" i="2"/>
  <c r="GE156" i="2"/>
  <c r="GE41" i="2"/>
  <c r="GE154" i="2"/>
  <c r="GE96" i="2"/>
  <c r="GE36" i="2"/>
  <c r="GE197" i="2"/>
  <c r="GE5" i="2"/>
  <c r="GE15" i="2"/>
  <c r="GE26" i="2"/>
  <c r="GE104" i="2"/>
  <c r="GE160" i="2"/>
  <c r="GE167" i="2"/>
  <c r="GE150" i="2"/>
  <c r="GE187" i="2"/>
  <c r="GE140" i="2"/>
  <c r="GE117" i="2"/>
  <c r="GE63" i="2"/>
  <c r="GE200" i="2"/>
  <c r="GE99" i="2"/>
  <c r="GE84" i="2"/>
  <c r="GE32" i="2"/>
  <c r="GE12" i="2"/>
  <c r="GE93" i="2"/>
  <c r="GE66" i="2"/>
  <c r="GE161" i="2"/>
  <c r="GE85" i="2"/>
  <c r="GE55" i="2"/>
  <c r="GE57" i="2"/>
  <c r="GE137" i="2"/>
  <c r="GE14" i="2"/>
  <c r="GE144" i="2"/>
  <c r="GE180" i="2"/>
  <c r="GE71" i="2"/>
  <c r="GE98" i="2"/>
  <c r="GE90" i="2"/>
  <c r="GE181" i="2"/>
  <c r="GE48" i="2"/>
  <c r="GE13" i="2"/>
  <c r="GE193" i="2"/>
  <c r="GE177" i="2"/>
  <c r="GE69" i="2"/>
  <c r="GE25" i="2"/>
  <c r="GE128" i="2"/>
  <c r="GE182" i="2"/>
  <c r="GE62" i="2"/>
  <c r="GE108" i="2"/>
  <c r="GE54" i="2"/>
  <c r="GE56" i="2"/>
  <c r="GE155" i="2"/>
  <c r="GE199" i="2"/>
  <c r="GE8" i="2"/>
  <c r="GE34" i="2"/>
  <c r="GE101" i="2"/>
  <c r="GE162" i="2"/>
  <c r="GE31" i="2"/>
  <c r="GE120" i="2"/>
  <c r="GE60" i="2"/>
  <c r="GE40" i="2"/>
  <c r="GE28" i="2"/>
  <c r="GE87" i="2"/>
  <c r="GE73" i="2"/>
  <c r="GE135" i="2"/>
  <c r="GE67" i="2"/>
  <c r="GE142" i="2"/>
  <c r="GE65" i="2"/>
  <c r="GE121" i="2"/>
  <c r="GE37" i="2"/>
  <c r="GE88" i="2"/>
  <c r="GE202" i="2"/>
  <c r="GE30" i="2"/>
  <c r="GE176" i="2"/>
  <c r="GE43" i="2"/>
  <c r="GE100" i="2"/>
  <c r="GE76" i="2"/>
  <c r="GE132" i="2"/>
  <c r="GE7" i="2"/>
  <c r="GE148" i="2"/>
  <c r="GE102" i="2"/>
  <c r="FJ136" i="2"/>
  <c r="FJ166" i="2"/>
  <c r="FJ56" i="2"/>
  <c r="FJ102" i="2"/>
  <c r="FJ28" i="2"/>
  <c r="FJ43" i="2"/>
  <c r="FJ124" i="2"/>
  <c r="FJ81" i="2"/>
  <c r="FJ31" i="2"/>
  <c r="FJ189" i="2"/>
  <c r="FJ201" i="2"/>
  <c r="FJ156" i="2"/>
  <c r="FJ37" i="2"/>
  <c r="FJ144" i="2"/>
  <c r="FJ188" i="2"/>
  <c r="FJ152" i="2"/>
  <c r="FJ71" i="2"/>
  <c r="FJ187" i="2"/>
  <c r="FJ170" i="2"/>
  <c r="FJ173" i="2"/>
  <c r="FJ64" i="2"/>
  <c r="FJ202" i="2"/>
  <c r="FJ171" i="2"/>
  <c r="FJ30" i="2"/>
  <c r="FJ47" i="2"/>
  <c r="FJ40" i="2"/>
  <c r="FJ87" i="2"/>
  <c r="FJ92" i="2"/>
  <c r="FJ4" i="2"/>
  <c r="FJ48" i="2"/>
  <c r="FJ168" i="2"/>
  <c r="FJ151" i="2"/>
  <c r="FJ131" i="2"/>
  <c r="FJ199" i="2"/>
  <c r="FJ120" i="2"/>
  <c r="FJ59" i="2"/>
  <c r="FJ200" i="2"/>
  <c r="FJ15" i="2"/>
  <c r="FJ123" i="2"/>
  <c r="FJ94" i="2"/>
  <c r="FJ75" i="2"/>
  <c r="FJ132" i="2"/>
  <c r="FJ79" i="2"/>
  <c r="FJ116" i="2"/>
  <c r="FJ172" i="2"/>
  <c r="FJ10" i="2"/>
  <c r="FJ24" i="2"/>
  <c r="FJ148" i="2"/>
  <c r="FJ163" i="2"/>
  <c r="FJ125" i="2"/>
  <c r="FJ117" i="2"/>
  <c r="FJ198" i="2"/>
  <c r="FJ85" i="2"/>
  <c r="FJ112" i="2"/>
  <c r="FJ138" i="2"/>
  <c r="FJ6" i="2"/>
  <c r="FJ13" i="2"/>
  <c r="FJ141" i="2"/>
  <c r="FJ54" i="2"/>
  <c r="FJ113" i="2"/>
  <c r="FJ130" i="2"/>
  <c r="FJ70" i="2"/>
  <c r="FJ90" i="2"/>
  <c r="FJ162" i="2"/>
  <c r="FJ97" i="2"/>
  <c r="FJ12" i="2"/>
  <c r="FJ11" i="2"/>
  <c r="FJ153" i="2"/>
  <c r="FJ76" i="2"/>
  <c r="FJ110" i="2"/>
  <c r="FJ147" i="2"/>
  <c r="FJ150" i="2"/>
  <c r="FJ78" i="2"/>
  <c r="FJ42" i="2"/>
  <c r="FJ104" i="2"/>
  <c r="FJ159" i="2"/>
  <c r="FJ193" i="2"/>
  <c r="FJ127" i="2"/>
  <c r="FJ83" i="2"/>
  <c r="FJ58" i="2"/>
  <c r="FJ35" i="2"/>
  <c r="FJ178" i="2"/>
  <c r="FJ32" i="2"/>
  <c r="FJ145" i="2"/>
  <c r="FJ129" i="2"/>
  <c r="FJ174" i="2"/>
  <c r="FJ122" i="2"/>
  <c r="FJ119" i="2"/>
  <c r="FJ39" i="2"/>
  <c r="FJ106" i="2"/>
  <c r="FJ22" i="2"/>
  <c r="FJ66" i="2"/>
  <c r="FJ53" i="2"/>
  <c r="FJ197" i="2"/>
  <c r="FJ29" i="2"/>
  <c r="FJ77" i="2"/>
  <c r="FJ68" i="2"/>
  <c r="FJ89" i="2"/>
  <c r="FJ63" i="2"/>
  <c r="FJ34" i="2"/>
  <c r="FJ177" i="2"/>
  <c r="FJ41" i="2"/>
  <c r="FJ33" i="2"/>
  <c r="FJ57" i="2"/>
  <c r="FJ26" i="2"/>
  <c r="FJ3" i="2"/>
  <c r="C13" i="4" s="1"/>
  <c r="E13" i="4" s="1"/>
  <c r="F13" i="4" s="1"/>
  <c r="G13" i="4" s="1"/>
  <c r="L13" i="4" s="1"/>
  <c r="FJ137" i="2"/>
  <c r="FJ17" i="2"/>
  <c r="FJ167" i="2"/>
  <c r="FJ196" i="2"/>
  <c r="FJ36" i="2"/>
  <c r="FJ133" i="2"/>
  <c r="FJ38" i="2"/>
  <c r="FJ19" i="2"/>
  <c r="FJ128" i="2"/>
  <c r="FJ74" i="2"/>
  <c r="FJ157" i="2"/>
  <c r="FJ9" i="2"/>
  <c r="FJ91" i="2"/>
  <c r="FJ82" i="2"/>
  <c r="FJ25" i="2"/>
  <c r="FJ184" i="2"/>
  <c r="FJ62" i="2"/>
  <c r="FJ72" i="2"/>
  <c r="FJ109" i="2"/>
  <c r="FJ118" i="2"/>
  <c r="FJ164" i="2"/>
  <c r="FJ179" i="2"/>
  <c r="FJ65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Z172" i="2" l="1"/>
  <c r="GZ45" i="2"/>
  <c r="GZ85" i="2"/>
  <c r="GZ83" i="2"/>
  <c r="GZ41" i="2"/>
  <c r="GZ176" i="2"/>
  <c r="GZ102" i="2"/>
  <c r="GZ62" i="2"/>
  <c r="GZ20" i="2"/>
  <c r="GZ157" i="2"/>
  <c r="GZ126" i="2"/>
  <c r="GZ116" i="2"/>
  <c r="GZ179" i="2"/>
  <c r="GZ120" i="2"/>
  <c r="GZ167" i="2"/>
  <c r="GZ117" i="2"/>
  <c r="GZ71" i="2"/>
  <c r="GZ24" i="2"/>
  <c r="GZ35" i="2"/>
  <c r="GZ58" i="2"/>
  <c r="GZ82" i="2"/>
  <c r="GZ9" i="2"/>
  <c r="GZ124" i="2"/>
  <c r="GZ134" i="2"/>
  <c r="GZ84" i="2"/>
  <c r="GZ55" i="2"/>
  <c r="GZ139" i="2"/>
  <c r="GZ26" i="2"/>
  <c r="GZ93" i="2"/>
  <c r="GZ44" i="2"/>
  <c r="GZ119" i="2"/>
  <c r="GZ141" i="2"/>
  <c r="GZ112" i="2"/>
  <c r="GZ103" i="2"/>
  <c r="GZ67" i="2"/>
  <c r="GZ170" i="2"/>
  <c r="GZ89" i="2"/>
  <c r="GZ180" i="2"/>
  <c r="GZ203" i="2"/>
  <c r="GZ149" i="2"/>
  <c r="GZ16" i="2"/>
  <c r="GZ148" i="2"/>
  <c r="GZ113" i="2"/>
  <c r="GZ32" i="2"/>
  <c r="GZ72" i="2"/>
  <c r="GZ25" i="2"/>
  <c r="GZ184" i="2"/>
  <c r="GZ21" i="2"/>
  <c r="GZ101" i="2"/>
  <c r="GZ125" i="2"/>
  <c r="GZ164" i="2"/>
  <c r="GZ23" i="2"/>
  <c r="GZ46" i="2"/>
  <c r="GZ156" i="2"/>
  <c r="GZ52" i="2"/>
  <c r="GZ14" i="2"/>
  <c r="GZ69" i="2"/>
  <c r="GZ11" i="2"/>
  <c r="GZ150" i="2"/>
  <c r="GZ133" i="2"/>
  <c r="GZ155" i="2"/>
  <c r="GZ163" i="2"/>
  <c r="GZ122" i="2"/>
  <c r="GZ96" i="2"/>
  <c r="GZ182" i="2"/>
  <c r="GZ29" i="2"/>
  <c r="GZ144" i="2"/>
  <c r="GZ28" i="2"/>
  <c r="GZ183" i="2"/>
  <c r="GZ78" i="2"/>
  <c r="GZ146" i="2"/>
  <c r="GZ140" i="2"/>
  <c r="GZ166" i="2"/>
  <c r="GZ173" i="2"/>
  <c r="GZ64" i="2"/>
  <c r="GZ143" i="2"/>
  <c r="GZ202" i="2"/>
  <c r="GZ110" i="2"/>
  <c r="GZ18" i="2"/>
  <c r="GZ99" i="2"/>
  <c r="GZ192" i="2"/>
  <c r="GZ160" i="2"/>
  <c r="GZ48" i="2"/>
  <c r="GZ105" i="2"/>
  <c r="GZ49" i="2"/>
  <c r="GZ107" i="2"/>
  <c r="GZ22" i="2"/>
  <c r="GZ98" i="2"/>
  <c r="GZ121" i="2"/>
  <c r="GZ199" i="2"/>
  <c r="GZ177" i="2"/>
  <c r="GZ195" i="2"/>
  <c r="GZ193" i="2"/>
  <c r="GZ188" i="2"/>
  <c r="GZ152" i="2"/>
  <c r="GZ174" i="2"/>
  <c r="GZ79" i="2"/>
  <c r="GZ31" i="2"/>
  <c r="GZ189" i="2"/>
  <c r="GZ159" i="2"/>
  <c r="GZ42" i="2"/>
  <c r="GZ111" i="2"/>
  <c r="GZ56" i="2"/>
  <c r="GZ61" i="2"/>
  <c r="GZ151" i="2"/>
  <c r="GZ75" i="2"/>
  <c r="GZ158" i="2"/>
  <c r="GZ95" i="2"/>
  <c r="GZ194" i="2"/>
  <c r="GZ38" i="2"/>
  <c r="GZ43" i="2"/>
  <c r="GZ7" i="2"/>
  <c r="GZ39" i="2"/>
  <c r="GZ50" i="2"/>
  <c r="GZ131" i="2"/>
  <c r="GZ165" i="2"/>
  <c r="GZ201" i="2"/>
  <c r="GZ10" i="2"/>
  <c r="GZ37" i="2"/>
  <c r="GZ36" i="2"/>
  <c r="GZ8" i="2"/>
  <c r="GZ91" i="2"/>
  <c r="GZ100" i="2"/>
  <c r="GZ53" i="2"/>
  <c r="GZ196" i="2"/>
  <c r="GZ162" i="2"/>
  <c r="GZ187" i="2"/>
  <c r="GZ132" i="2"/>
  <c r="GZ106" i="2"/>
  <c r="GZ200" i="2"/>
  <c r="GZ65" i="2"/>
  <c r="GZ86" i="2"/>
  <c r="GZ60" i="2"/>
  <c r="GZ186" i="2"/>
  <c r="GZ118" i="2"/>
  <c r="GZ135" i="2"/>
  <c r="GZ168" i="2"/>
  <c r="GZ73" i="2"/>
  <c r="GZ15" i="2"/>
  <c r="GZ190" i="2"/>
  <c r="GZ12" i="2"/>
  <c r="GZ114" i="2"/>
  <c r="GZ127" i="2"/>
  <c r="GZ27" i="2"/>
  <c r="GZ181" i="2"/>
  <c r="GZ81" i="2"/>
  <c r="GZ128" i="2"/>
  <c r="GZ90" i="2"/>
  <c r="GZ57" i="2"/>
  <c r="GZ197" i="2"/>
  <c r="GZ4" i="2"/>
  <c r="GZ5" i="2"/>
  <c r="GZ123" i="2"/>
  <c r="GZ77" i="2"/>
  <c r="GZ153" i="2"/>
  <c r="GZ74" i="2"/>
  <c r="GZ70" i="2"/>
  <c r="GZ171" i="2"/>
  <c r="GZ30" i="2"/>
  <c r="GZ94" i="2"/>
  <c r="GZ154" i="2"/>
  <c r="GZ33" i="2"/>
  <c r="GZ76" i="2"/>
  <c r="GZ115" i="2"/>
  <c r="GZ66" i="2"/>
  <c r="GZ68" i="2"/>
  <c r="GZ63" i="2"/>
  <c r="GZ185" i="2"/>
  <c r="GZ198" i="2"/>
  <c r="GZ129" i="2"/>
  <c r="GZ51" i="2"/>
  <c r="GZ161" i="2"/>
  <c r="GZ40" i="2"/>
  <c r="GZ169" i="2"/>
  <c r="GZ145" i="2"/>
  <c r="GZ87" i="2"/>
  <c r="GZ80" i="2"/>
  <c r="GZ137" i="2"/>
  <c r="GZ108" i="2"/>
  <c r="GZ136" i="2"/>
  <c r="GZ138" i="2"/>
  <c r="GZ92" i="2"/>
  <c r="GZ97" i="2"/>
  <c r="GZ34" i="2"/>
  <c r="GZ147" i="2"/>
  <c r="GZ6" i="2"/>
  <c r="GZ178" i="2"/>
  <c r="GZ47" i="2"/>
  <c r="GZ109" i="2"/>
  <c r="GZ130" i="2"/>
  <c r="GZ104" i="2"/>
  <c r="GZ88" i="2"/>
  <c r="GZ13" i="2"/>
  <c r="GZ19" i="2"/>
  <c r="GZ191" i="2"/>
  <c r="GZ142" i="2"/>
  <c r="GZ54" i="2"/>
  <c r="GZ17" i="2"/>
  <c r="GZ59" i="2"/>
  <c r="GZ175" i="2"/>
  <c r="GZ3" i="2"/>
  <c r="C15" i="4" s="1"/>
  <c r="E15" i="4" s="1"/>
  <c r="F15" i="4" s="1"/>
  <c r="G15" i="4" s="1"/>
  <c r="L15" i="4" s="1"/>
  <c r="CD18" i="2"/>
  <c r="CD186" i="2"/>
  <c r="CD15" i="2"/>
  <c r="CD117" i="2"/>
  <c r="CD85" i="2"/>
  <c r="CD89" i="2"/>
  <c r="CD121" i="2"/>
  <c r="CD22" i="2"/>
  <c r="CD158" i="2"/>
  <c r="CD112" i="2"/>
  <c r="CD55" i="2"/>
  <c r="CD25" i="2"/>
  <c r="CD145" i="2"/>
  <c r="CD95" i="2"/>
  <c r="CD196" i="2"/>
  <c r="CD147" i="2"/>
  <c r="CD28" i="2"/>
  <c r="CD164" i="2"/>
  <c r="CD77" i="2"/>
  <c r="CD44" i="2"/>
  <c r="CD126" i="2"/>
  <c r="CD152" i="2"/>
  <c r="CD75" i="2"/>
  <c r="CD142" i="2"/>
  <c r="CD88" i="2"/>
  <c r="CD59" i="2"/>
  <c r="CD10" i="2"/>
  <c r="CD159" i="2"/>
  <c r="CD165" i="2"/>
  <c r="CD12" i="2"/>
  <c r="CD199" i="2"/>
  <c r="CD67" i="2"/>
  <c r="CD23" i="2"/>
  <c r="CD114" i="2"/>
  <c r="CD202" i="2"/>
  <c r="CD178" i="2"/>
  <c r="CD102" i="2"/>
  <c r="CD194" i="2"/>
  <c r="CD141" i="2"/>
  <c r="CD82" i="2"/>
  <c r="CD104" i="2"/>
  <c r="CD30" i="2"/>
  <c r="CD122" i="2"/>
  <c r="CD51" i="2"/>
  <c r="CD72" i="2"/>
  <c r="CD115" i="2"/>
  <c r="CD161" i="2"/>
  <c r="CD193" i="2"/>
  <c r="CD68" i="2"/>
  <c r="CD118" i="2"/>
  <c r="CD35" i="2"/>
  <c r="CD170" i="2"/>
  <c r="CD39" i="2"/>
  <c r="CD92" i="2"/>
  <c r="CD157" i="2"/>
  <c r="CD62" i="2"/>
  <c r="CD181" i="2"/>
  <c r="CD13" i="2"/>
  <c r="CD27" i="2"/>
  <c r="CD132" i="2"/>
  <c r="CD6" i="2"/>
  <c r="CD200" i="2"/>
  <c r="CD166" i="2"/>
  <c r="CD131" i="2"/>
  <c r="CD149" i="2"/>
  <c r="CD198" i="2"/>
  <c r="CD138" i="2"/>
  <c r="CD136" i="2"/>
  <c r="CD107" i="2"/>
  <c r="CD148" i="2"/>
  <c r="CD69" i="2"/>
  <c r="CD203" i="2"/>
  <c r="CD129" i="2"/>
  <c r="CD109" i="2"/>
  <c r="CD61" i="2"/>
  <c r="CD63" i="2"/>
  <c r="CD60" i="2"/>
  <c r="CD151" i="2"/>
  <c r="CD172" i="2"/>
  <c r="CD185" i="2"/>
  <c r="CD176" i="2"/>
  <c r="CD96" i="2"/>
  <c r="CD125" i="2"/>
  <c r="CD16" i="2"/>
  <c r="CD163" i="2"/>
  <c r="CD94" i="2"/>
  <c r="CD106" i="2"/>
  <c r="CD8" i="2"/>
  <c r="CD133" i="2"/>
  <c r="CD9" i="2"/>
  <c r="CD66" i="2"/>
  <c r="CD29" i="2"/>
  <c r="CD188" i="2"/>
  <c r="CD38" i="2"/>
  <c r="CD150" i="2"/>
  <c r="CD24" i="2"/>
  <c r="CD201" i="2"/>
  <c r="CD168" i="2"/>
  <c r="CD135" i="2"/>
  <c r="CD19" i="2"/>
  <c r="CD123" i="2"/>
  <c r="CD41" i="2"/>
  <c r="CD70" i="2"/>
  <c r="CD32" i="2"/>
  <c r="CD43" i="2"/>
  <c r="CD120" i="2"/>
  <c r="CD175" i="2"/>
  <c r="CD33" i="2"/>
  <c r="CD134" i="2"/>
  <c r="CD49" i="2"/>
  <c r="CD46" i="2"/>
  <c r="CD173" i="2"/>
  <c r="CD31" i="2"/>
  <c r="CD124" i="2"/>
  <c r="CD127" i="2"/>
  <c r="CD57" i="2"/>
  <c r="CD183" i="2"/>
  <c r="CD154" i="2"/>
  <c r="CD182" i="2"/>
  <c r="CD171" i="2"/>
  <c r="CD53" i="2"/>
  <c r="CD34" i="2"/>
  <c r="CD191" i="2"/>
  <c r="CD11" i="2"/>
  <c r="CD167" i="2"/>
  <c r="CD21" i="2"/>
  <c r="CD87" i="2"/>
  <c r="CD50" i="2"/>
  <c r="CD177" i="2"/>
  <c r="CD64" i="2"/>
  <c r="CD128" i="2"/>
  <c r="CD155" i="2"/>
  <c r="CD190" i="2"/>
  <c r="CD86" i="2"/>
  <c r="CD91" i="2"/>
  <c r="CD139" i="2"/>
  <c r="CD37" i="2"/>
  <c r="CD162" i="2"/>
  <c r="CD5" i="2"/>
  <c r="CD144" i="2"/>
  <c r="CD146" i="2"/>
  <c r="CD98" i="2"/>
  <c r="CD100" i="2"/>
  <c r="CD137" i="2"/>
  <c r="CD26" i="2"/>
  <c r="CD189" i="2"/>
  <c r="CD192" i="2"/>
  <c r="CD76" i="2"/>
  <c r="CD101" i="2"/>
  <c r="CD184" i="2"/>
  <c r="CD81" i="2"/>
  <c r="CD93" i="2"/>
  <c r="CD74" i="2"/>
  <c r="CD97" i="2"/>
  <c r="CD153" i="2"/>
  <c r="CD73" i="2"/>
  <c r="CD179" i="2"/>
  <c r="CD7" i="2"/>
  <c r="CD71" i="2"/>
  <c r="CD187" i="2"/>
  <c r="CD14" i="2"/>
  <c r="CD17" i="2"/>
  <c r="CD65" i="2"/>
  <c r="CD56" i="2"/>
  <c r="CD90" i="2"/>
  <c r="CD113" i="2"/>
  <c r="CD130" i="2"/>
  <c r="CD79" i="2"/>
  <c r="CD119" i="2"/>
  <c r="CD48" i="2"/>
  <c r="CD80" i="2"/>
  <c r="CD108" i="2"/>
  <c r="CD52" i="2"/>
  <c r="CD40" i="2"/>
  <c r="CD105" i="2"/>
  <c r="CD180" i="2"/>
  <c r="CD54" i="2"/>
  <c r="CD20" i="2"/>
  <c r="CD160" i="2"/>
  <c r="CD195" i="2"/>
  <c r="CD99" i="2"/>
  <c r="CD103" i="2"/>
  <c r="CD111" i="2"/>
  <c r="CD169" i="2"/>
  <c r="CD156" i="2"/>
  <c r="CD58" i="2"/>
  <c r="CD4" i="2"/>
  <c r="CD45" i="2"/>
  <c r="CD110" i="2"/>
  <c r="CD84" i="2"/>
  <c r="CD47" i="2"/>
  <c r="CD140" i="2"/>
  <c r="CD3" i="2"/>
  <c r="C9" i="4" s="1"/>
  <c r="E9" i="4" s="1"/>
  <c r="F9" i="4" s="1"/>
  <c r="G9" i="4" s="1"/>
  <c r="L9" i="4" s="1"/>
  <c r="CD83" i="2"/>
  <c r="CD197" i="2"/>
  <c r="CD42" i="2"/>
  <c r="CD116" i="2"/>
  <c r="CD78" i="2"/>
  <c r="CD174" i="2"/>
  <c r="CD143" i="2"/>
  <c r="CD36" i="2"/>
  <c r="CY24" i="2"/>
  <c r="CY171" i="2"/>
  <c r="CY78" i="2"/>
  <c r="CY166" i="2"/>
  <c r="CY168" i="2"/>
  <c r="CY109" i="2"/>
  <c r="CY120" i="2"/>
  <c r="CY148" i="2"/>
  <c r="CY6" i="2"/>
  <c r="CY172" i="2"/>
  <c r="CY70" i="2"/>
  <c r="CY105" i="2"/>
  <c r="CY158" i="2"/>
  <c r="CY101" i="2"/>
  <c r="CY128" i="2"/>
  <c r="CY91" i="2"/>
  <c r="CY160" i="2"/>
  <c r="CY188" i="2"/>
  <c r="CY190" i="2"/>
  <c r="CY65" i="2"/>
  <c r="CY94" i="2"/>
  <c r="CY68" i="2"/>
  <c r="CY103" i="2"/>
  <c r="CY201" i="2"/>
  <c r="CY200" i="2"/>
  <c r="CY10" i="2"/>
  <c r="CY75" i="2"/>
  <c r="CY123" i="2"/>
  <c r="CY110" i="2"/>
  <c r="CY20" i="2"/>
  <c r="CY131" i="2"/>
  <c r="CY149" i="2"/>
  <c r="CY141" i="2"/>
  <c r="CY3" i="2"/>
  <c r="C10" i="4" s="1"/>
  <c r="E10" i="4" s="1"/>
  <c r="F10" i="4" s="1"/>
  <c r="G10" i="4" s="1"/>
  <c r="L10" i="4" s="1"/>
  <c r="CY163" i="2"/>
  <c r="CY117" i="2"/>
  <c r="CY32" i="2"/>
  <c r="CY12" i="2"/>
  <c r="CY178" i="2"/>
  <c r="CY58" i="2"/>
  <c r="CY104" i="2"/>
  <c r="CY182" i="2"/>
  <c r="CY136" i="2"/>
  <c r="CY27" i="2"/>
  <c r="CY56" i="2"/>
  <c r="CY122" i="2"/>
  <c r="CY60" i="2"/>
  <c r="CY52" i="2"/>
  <c r="CY107" i="2"/>
  <c r="CY169" i="2"/>
  <c r="CY198" i="2"/>
  <c r="CY74" i="2"/>
  <c r="CY152" i="2"/>
  <c r="CY127" i="2"/>
  <c r="CY50" i="2"/>
  <c r="CY194" i="2"/>
  <c r="CY16" i="2"/>
  <c r="CY46" i="2"/>
  <c r="CY34" i="2"/>
  <c r="CY55" i="2"/>
  <c r="CY47" i="2"/>
  <c r="CY57" i="2"/>
  <c r="CY132" i="2"/>
  <c r="CY86" i="2"/>
  <c r="CY37" i="2"/>
  <c r="CY108" i="2"/>
  <c r="CY143" i="2"/>
  <c r="CY99" i="2"/>
  <c r="CY183" i="2"/>
  <c r="CY145" i="2"/>
  <c r="CY36" i="2"/>
  <c r="CY150" i="2"/>
  <c r="CY98" i="2"/>
  <c r="CY165" i="2"/>
  <c r="CY64" i="2"/>
  <c r="CY142" i="2"/>
  <c r="CY9" i="2"/>
  <c r="CY22" i="2"/>
  <c r="CY146" i="2"/>
  <c r="CY192" i="2"/>
  <c r="CY159" i="2"/>
  <c r="CY82" i="2"/>
  <c r="CY53" i="2"/>
  <c r="CY11" i="2"/>
  <c r="CY71" i="2"/>
  <c r="CY174" i="2"/>
  <c r="CY147" i="2"/>
  <c r="CY191" i="2"/>
  <c r="CY175" i="2"/>
  <c r="CY121" i="2"/>
  <c r="CY199" i="2"/>
  <c r="CY43" i="2"/>
  <c r="CY76" i="2"/>
  <c r="CY130" i="2"/>
  <c r="CY196" i="2"/>
  <c r="CY73" i="2"/>
  <c r="CY92" i="2"/>
  <c r="CY14" i="2"/>
  <c r="CY119" i="2"/>
  <c r="CY133" i="2"/>
  <c r="CY13" i="2"/>
  <c r="CY154" i="2"/>
  <c r="CY170" i="2"/>
  <c r="CY62" i="2"/>
  <c r="CY157" i="2"/>
  <c r="CY33" i="2"/>
  <c r="CY35" i="2"/>
  <c r="CY193" i="2"/>
  <c r="CY202" i="2"/>
  <c r="CY81" i="2"/>
  <c r="CY59" i="2"/>
  <c r="CY85" i="2"/>
  <c r="CY48" i="2"/>
  <c r="CY19" i="2"/>
  <c r="CY63" i="2"/>
  <c r="CY177" i="2"/>
  <c r="CY129" i="2"/>
  <c r="CY134" i="2"/>
  <c r="CY61" i="2"/>
  <c r="CY44" i="2"/>
  <c r="CY111" i="2"/>
  <c r="CY184" i="2"/>
  <c r="CY23" i="2"/>
  <c r="CY15" i="2"/>
  <c r="CY139" i="2"/>
  <c r="CY161" i="2"/>
  <c r="CY38" i="2"/>
  <c r="CY28" i="2"/>
  <c r="CY45" i="2"/>
  <c r="CY95" i="2"/>
  <c r="CY180" i="2"/>
  <c r="CY42" i="2"/>
  <c r="CY49" i="2"/>
  <c r="CY203" i="2"/>
  <c r="CY125" i="2"/>
  <c r="CY97" i="2"/>
  <c r="CY51" i="2"/>
  <c r="CY114" i="2"/>
  <c r="CY17" i="2"/>
  <c r="CY151" i="2"/>
  <c r="CY135" i="2"/>
  <c r="CY106" i="2"/>
  <c r="CY156" i="2"/>
  <c r="CY176" i="2"/>
  <c r="CY26" i="2"/>
  <c r="CY90" i="2"/>
  <c r="CY67" i="2"/>
  <c r="CY5" i="2"/>
  <c r="CY80" i="2"/>
  <c r="CY115" i="2"/>
  <c r="CY179" i="2"/>
  <c r="CY186" i="2"/>
  <c r="CY89" i="2"/>
  <c r="CY21" i="2"/>
  <c r="CY155" i="2"/>
  <c r="CY164" i="2"/>
  <c r="CY167" i="2"/>
  <c r="CY25" i="2"/>
  <c r="CY173" i="2"/>
  <c r="CY137" i="2"/>
  <c r="CY118" i="2"/>
  <c r="CY140" i="2"/>
  <c r="CY112" i="2"/>
  <c r="CY153" i="2"/>
  <c r="CY29" i="2"/>
  <c r="CY8" i="2"/>
  <c r="CY126" i="2"/>
  <c r="CY18" i="2"/>
  <c r="CY77" i="2"/>
  <c r="CY39" i="2"/>
  <c r="CY4" i="2"/>
  <c r="CY7" i="2"/>
  <c r="CY30" i="2"/>
  <c r="CY138" i="2"/>
  <c r="CY69" i="2"/>
  <c r="CY96" i="2"/>
  <c r="CY41" i="2"/>
  <c r="CY87" i="2"/>
  <c r="CY195" i="2"/>
  <c r="CY79" i="2"/>
  <c r="CY116" i="2"/>
  <c r="CY83" i="2"/>
  <c r="CY113" i="2"/>
  <c r="CY144" i="2"/>
  <c r="CY72" i="2"/>
  <c r="CY84" i="2"/>
  <c r="CY31" i="2"/>
  <c r="CY93" i="2"/>
  <c r="CY185" i="2"/>
  <c r="CY124" i="2"/>
  <c r="CY88" i="2"/>
  <c r="CY162" i="2"/>
  <c r="CY102" i="2"/>
  <c r="CY181" i="2"/>
  <c r="CY197" i="2"/>
  <c r="CY66" i="2"/>
  <c r="CY54" i="2"/>
  <c r="CY189" i="2"/>
  <c r="CY40" i="2"/>
  <c r="CY187" i="2"/>
  <c r="CY10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99" i="2" l="1"/>
  <c r="BI107" i="2"/>
  <c r="BI76" i="2"/>
  <c r="BI23" i="2"/>
  <c r="BI131" i="2"/>
  <c r="BI146" i="2"/>
  <c r="BI118" i="2"/>
  <c r="BI117" i="2"/>
  <c r="BI186" i="2"/>
  <c r="BI113" i="2"/>
  <c r="BI180" i="2"/>
  <c r="BI192" i="2"/>
  <c r="BI167" i="2"/>
  <c r="BI137" i="2"/>
  <c r="BI48" i="2"/>
  <c r="BI177" i="2"/>
  <c r="BI85" i="2"/>
  <c r="BI121" i="2"/>
  <c r="BI68" i="2"/>
  <c r="BI60" i="2"/>
  <c r="BI163" i="2"/>
  <c r="BI7" i="2"/>
  <c r="BI130" i="2"/>
  <c r="BI75" i="2"/>
  <c r="BI112" i="2"/>
  <c r="BI190" i="2"/>
  <c r="BI196" i="2"/>
  <c r="BI116" i="2"/>
  <c r="BI178" i="2"/>
  <c r="BI168" i="2"/>
  <c r="BI53" i="2"/>
  <c r="BI91" i="2"/>
  <c r="BI158" i="2"/>
  <c r="BI44" i="2"/>
  <c r="BI106" i="2"/>
  <c r="BI72" i="2"/>
  <c r="BI194" i="2"/>
  <c r="BI34" i="2"/>
  <c r="BI127" i="2"/>
  <c r="BI136" i="2"/>
  <c r="BI96" i="2"/>
  <c r="BI164" i="2"/>
  <c r="BI132" i="2"/>
  <c r="BI94" i="2"/>
  <c r="BI154" i="2"/>
  <c r="BI92" i="2"/>
  <c r="BI173" i="2"/>
  <c r="BI26" i="2"/>
  <c r="BI148" i="2"/>
  <c r="BI47" i="2"/>
  <c r="BI147" i="2"/>
  <c r="BI103" i="2"/>
  <c r="BI144" i="2"/>
  <c r="BI201" i="2"/>
  <c r="BI111" i="2"/>
  <c r="BI115" i="2"/>
  <c r="BI89" i="2"/>
  <c r="BI125" i="2"/>
  <c r="BI9" i="2"/>
  <c r="BI129" i="2"/>
  <c r="BI135" i="2"/>
  <c r="BI69" i="2"/>
  <c r="BI14" i="2"/>
  <c r="BI90" i="2"/>
  <c r="BI166" i="2"/>
  <c r="BI161" i="2"/>
  <c r="BI197" i="2"/>
  <c r="BI157" i="2"/>
  <c r="BI46" i="2"/>
  <c r="BI27" i="2"/>
  <c r="BI176" i="2"/>
  <c r="BI37" i="2"/>
  <c r="BI150" i="2"/>
  <c r="BI128" i="2"/>
  <c r="BI119" i="2"/>
  <c r="BI105" i="2"/>
  <c r="BI126" i="2"/>
  <c r="BI74" i="2"/>
  <c r="BI30" i="2"/>
  <c r="BI20" i="2"/>
  <c r="BI95" i="2"/>
  <c r="BI140" i="2"/>
  <c r="BI97" i="2"/>
  <c r="BI134" i="2"/>
  <c r="BI70" i="2"/>
  <c r="BI16" i="2"/>
  <c r="BI55" i="2"/>
  <c r="BI61" i="2"/>
  <c r="BI15" i="2"/>
  <c r="BI54" i="2"/>
  <c r="BI170" i="2"/>
  <c r="BI8" i="2"/>
  <c r="BI79" i="2"/>
  <c r="BI101" i="2"/>
  <c r="BI67" i="2"/>
  <c r="BI77" i="2"/>
  <c r="BI43" i="2"/>
  <c r="BI59" i="2"/>
  <c r="BI141" i="2"/>
  <c r="BI151" i="2"/>
  <c r="BI49" i="2"/>
  <c r="BI45" i="2"/>
  <c r="BI73" i="2"/>
  <c r="BI57" i="2"/>
  <c r="BI21" i="2"/>
  <c r="BI200" i="2"/>
  <c r="BI133" i="2"/>
  <c r="BI32" i="2"/>
  <c r="BI33" i="2"/>
  <c r="BI139" i="2"/>
  <c r="BI184" i="2"/>
  <c r="BI11" i="2"/>
  <c r="BI65" i="2"/>
  <c r="BI156" i="2"/>
  <c r="BI175" i="2"/>
  <c r="BI17" i="2"/>
  <c r="BI83" i="2"/>
  <c r="BI88" i="2"/>
  <c r="BI143" i="2"/>
  <c r="BI153" i="2"/>
  <c r="BI52" i="2"/>
  <c r="BI66" i="2"/>
  <c r="BI56" i="2"/>
  <c r="BI191" i="2"/>
  <c r="BI50" i="2"/>
  <c r="BI174" i="2"/>
  <c r="BI179" i="2"/>
  <c r="BI152" i="2"/>
  <c r="BI172" i="2"/>
  <c r="BI120" i="2"/>
  <c r="BI31" i="2"/>
  <c r="BI41" i="2"/>
  <c r="BI35" i="2"/>
  <c r="BI169" i="2"/>
  <c r="BI187" i="2"/>
  <c r="BI38" i="2"/>
  <c r="BI93" i="2"/>
  <c r="BI98" i="2"/>
  <c r="BI36" i="2"/>
  <c r="BI188" i="2"/>
  <c r="BI124" i="2"/>
  <c r="BI198" i="2"/>
  <c r="BI203" i="2"/>
  <c r="BI78" i="2"/>
  <c r="BI63" i="2"/>
  <c r="BI13" i="2"/>
  <c r="BI25" i="2"/>
  <c r="BI28" i="2"/>
  <c r="BI80" i="2"/>
  <c r="BI39" i="2"/>
  <c r="BI149" i="2"/>
  <c r="BI58" i="2"/>
  <c r="BI109" i="2"/>
  <c r="BI6" i="2"/>
  <c r="BI82" i="2"/>
  <c r="BI3" i="2"/>
  <c r="C8" i="4" s="1"/>
  <c r="E8" i="4" s="1"/>
  <c r="F8" i="4" s="1"/>
  <c r="G8" i="4" s="1"/>
  <c r="L8" i="4" s="1"/>
  <c r="BI42" i="2"/>
  <c r="BI108" i="2"/>
  <c r="BI87" i="2"/>
  <c r="BI189" i="2"/>
  <c r="BI40" i="2"/>
  <c r="BI155" i="2"/>
  <c r="BI202" i="2"/>
  <c r="BI64" i="2"/>
  <c r="BI19" i="2"/>
  <c r="BI183" i="2"/>
  <c r="BI102" i="2"/>
  <c r="BI51" i="2"/>
  <c r="BI24" i="2"/>
  <c r="BI99" i="2"/>
  <c r="BI104" i="2"/>
  <c r="BI114" i="2"/>
  <c r="BI145" i="2"/>
  <c r="BI10" i="2"/>
  <c r="BI12" i="2"/>
  <c r="BI182" i="2"/>
  <c r="BI4" i="2"/>
  <c r="BI62" i="2"/>
  <c r="BI84" i="2"/>
  <c r="BI193" i="2"/>
  <c r="BI159" i="2"/>
  <c r="BI138" i="2"/>
  <c r="BI81" i="2"/>
  <c r="BI122" i="2"/>
  <c r="BI195" i="2"/>
  <c r="BI18" i="2"/>
  <c r="BI165" i="2"/>
  <c r="BI142" i="2"/>
  <c r="BI162" i="2"/>
  <c r="BI22" i="2"/>
  <c r="BI160" i="2"/>
  <c r="BI123" i="2"/>
  <c r="BI5" i="2"/>
  <c r="BI86" i="2"/>
  <c r="BI181" i="2"/>
  <c r="BI171" i="2"/>
  <c r="BI29" i="2"/>
  <c r="BI185" i="2"/>
  <c r="BI110" i="2"/>
  <c r="BI71" i="2"/>
  <c r="BI10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<sst xmlns="http://schemas.openxmlformats.org/spreadsheetml/2006/main" count="1171" uniqueCount="324">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</sst>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2.148603215846097</c:v>
                </c:pt>
                <c:pt idx="2">
                  <c:v>3.5117043403039934</c:v>
                </c:pt>
                <c:pt idx="3">
                  <c:v>5.7438776869541011</c:v>
                </c:pt>
                <c:pt idx="4">
                  <c:v>9.4017854466126103</c:v>
                </c:pt>
                <c:pt idx="5">
                  <c:v>15.400170340987847</c:v>
                </c:pt>
                <c:pt idx="6">
                  <c:v>27.384746764381831</c:v>
                </c:pt>
                <c:pt idx="7">
                  <c:v>39.217794432537779</c:v>
                </c:pt>
                <c:pt idx="8">
                  <c:v>50.952865945292814</c:v>
                </c:pt>
                <c:pt idx="9">
                  <c:v>62.616014099285742</c:v>
                </c:pt>
                <c:pt idx="10">
                  <c:v>74.222623222042117</c:v>
                </c:pt>
                <c:pt idx="11">
                  <c:v>92.9127517705641</c:v>
                </c:pt>
                <c:pt idx="12">
                  <c:v>111.50860680720768</c:v>
                </c:pt>
                <c:pt idx="13">
                  <c:v>130.02819146858539</c:v>
                </c:pt>
                <c:pt idx="14">
                  <c:v>148.48392467861694</c:v>
                </c:pt>
                <c:pt idx="15">
                  <c:v>166.88487133104687</c:v>
                </c:pt>
                <c:pt idx="16">
                  <c:v>190.40822305681618</c:v>
                </c:pt>
                <c:pt idx="17">
                  <c:v>213.86383988487179</c:v>
                </c:pt>
                <c:pt idx="18">
                  <c:v>237.26019761527479</c:v>
                </c:pt>
                <c:pt idx="19">
                  <c:v>260.60396120186584</c:v>
                </c:pt>
                <c:pt idx="20">
                  <c:v>283.90050288631932</c:v>
                </c:pt>
                <c:pt idx="21">
                  <c:v>309.78584007762095</c:v>
                </c:pt>
                <c:pt idx="22">
                  <c:v>335.62316385176194</c:v>
                </c:pt>
                <c:pt idx="23">
                  <c:v>361.41668719243597</c:v>
                </c:pt>
                <c:pt idx="24">
                  <c:v>387.1699728074525</c:v>
                </c:pt>
                <c:pt idx="25">
                  <c:v>412.88607097781693</c:v>
                </c:pt>
                <c:pt idx="26">
                  <c:v>436.49119223200699</c:v>
                </c:pt>
                <c:pt idx="27">
                  <c:v>460.06893157325334</c:v>
                </c:pt>
                <c:pt idx="28">
                  <c:v>483.62088832705763</c:v>
                </c:pt>
                <c:pt idx="29">
                  <c:v>507.14849347040649</c:v>
                </c:pt>
                <c:pt idx="30">
                  <c:v>530.65303449799637</c:v>
                </c:pt>
                <c:pt idx="31">
                  <c:v>551.15357680833756</c:v>
                </c:pt>
                <c:pt idx="32">
                  <c:v>571.63813931103971</c:v>
                </c:pt>
                <c:pt idx="33">
                  <c:v>592.10737472398625</c:v>
                </c:pt>
                <c:pt idx="34">
                  <c:v>612.56188699690631</c:v>
                </c:pt>
                <c:pt idx="35">
                  <c:v>633.00223649477005</c:v>
                </c:pt>
                <c:pt idx="36">
                  <c:v>649.73528910669449</c:v>
                </c:pt>
                <c:pt idx="37">
                  <c:v>666.45945806206771</c:v>
                </c:pt>
                <c:pt idx="38">
                  <c:v>683.17499751194009</c:v>
                </c:pt>
                <c:pt idx="39">
                  <c:v>699.88214816661184</c:v>
                </c:pt>
                <c:pt idx="40">
                  <c:v>716.58113831688297</c:v>
                </c:pt>
                <c:pt idx="41">
                  <c:v>728.95190282393332</c:v>
                </c:pt>
                <c:pt idx="42">
                  <c:v>741.31838886789558</c:v>
                </c:pt>
                <c:pt idx="43">
                  <c:v>753.68067783671643</c:v>
                </c:pt>
                <c:pt idx="44">
                  <c:v>766.03884823237411</c:v>
                </c:pt>
                <c:pt idx="45">
                  <c:v>778.39297581908761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4.5341228827139961</c:v>
                </c:pt>
                <c:pt idx="2">
                  <c:v>8.9098176612830589</c:v>
                </c:pt>
                <c:pt idx="3">
                  <c:v>17.531905187706172</c:v>
                </c:pt>
                <c:pt idx="4">
                  <c:v>34.542455997738053</c:v>
                </c:pt>
                <c:pt idx="5">
                  <c:v>68.14272452108996</c:v>
                </c:pt>
                <c:pt idx="6">
                  <c:v>72.556731149509957</c:v>
                </c:pt>
                <c:pt idx="7">
                  <c:v>92.938513726792451</c:v>
                </c:pt>
                <c:pt idx="8">
                  <c:v>113.20809736584094</c:v>
                </c:pt>
                <c:pt idx="9">
                  <c:v>133.38850565546625</c:v>
                </c:pt>
                <c:pt idx="10">
                  <c:v>153.49516770691642</c:v>
                </c:pt>
                <c:pt idx="11">
                  <c:v>102.8869413436707</c:v>
                </c:pt>
                <c:pt idx="12">
                  <c:v>125.48414136980803</c:v>
                </c:pt>
                <c:pt idx="13">
                  <c:v>147.98234286853781</c:v>
                </c:pt>
                <c:pt idx="14">
                  <c:v>170.39875516780384</c:v>
                </c:pt>
                <c:pt idx="15">
                  <c:v>192.74566644892991</c:v>
                </c:pt>
                <c:pt idx="16">
                  <c:v>156.64322631135607</c:v>
                </c:pt>
                <c:pt idx="17">
                  <c:v>177.46269723406544</c:v>
                </c:pt>
                <c:pt idx="18">
                  <c:v>198.2248532935146</c:v>
                </c:pt>
                <c:pt idx="19">
                  <c:v>218.93654452800624</c:v>
                </c:pt>
                <c:pt idx="20">
                  <c:v>239.60321698163875</c:v>
                </c:pt>
                <c:pt idx="21">
                  <c:v>213.07952740360665</c:v>
                </c:pt>
                <c:pt idx="22">
                  <c:v>231.41961792415614</c:v>
                </c:pt>
                <c:pt idx="23">
                  <c:v>249.7265012785368</c:v>
                </c:pt>
                <c:pt idx="24">
                  <c:v>268.00295415192409</c:v>
                </c:pt>
                <c:pt idx="25">
                  <c:v>286.25134343805456</c:v>
                </c:pt>
                <c:pt idx="26">
                  <c:v>266.44863484368722</c:v>
                </c:pt>
                <c:pt idx="27">
                  <c:v>281.59473028214853</c:v>
                </c:pt>
                <c:pt idx="28">
                  <c:v>296.72257258084227</c:v>
                </c:pt>
                <c:pt idx="29">
                  <c:v>311.83322340404652</c:v>
                </c:pt>
                <c:pt idx="30">
                  <c:v>326.92763310831202</c:v>
                </c:pt>
                <c:pt idx="31">
                  <c:v>312.220458589982</c:v>
                </c:pt>
                <c:pt idx="32">
                  <c:v>324.60643807826517</c:v>
                </c:pt>
                <c:pt idx="33">
                  <c:v>336.98197598742092</c:v>
                </c:pt>
                <c:pt idx="34">
                  <c:v>349.34750990473918</c:v>
                </c:pt>
                <c:pt idx="35">
                  <c:v>361.70344390352301</c:v>
                </c:pt>
                <c:pt idx="36">
                  <c:v>351.66496710247742</c:v>
                </c:pt>
                <c:pt idx="37">
                  <c:v>362.86133414806568</c:v>
                </c:pt>
                <c:pt idx="38">
                  <c:v>374.05015219136271</c:v>
                </c:pt>
                <c:pt idx="39">
                  <c:v>385.23167893646342</c:v>
                </c:pt>
                <c:pt idx="40">
                  <c:v>396.40615590256067</c:v>
                </c:pt>
                <c:pt idx="41">
                  <c:v>389.85644218478751</c:v>
                </c:pt>
                <c:pt idx="42">
                  <c:v>400.64295393582466</c:v>
                </c:pt>
                <c:pt idx="43">
                  <c:v>411.42318205612042</c:v>
                </c:pt>
                <c:pt idx="44">
                  <c:v>422.19731444089251</c:v>
                </c:pt>
                <c:pt idx="45">
                  <c:v>432.96552861089248</c:v>
                </c:pt>
                <c:pt idx="46">
                  <c:v>3.4911917965477528E-12</c:v>
                </c:pt>
                <c:pt idx="47">
                  <c:v>3.4911917965477528E-12</c:v>
                </c:pt>
                <c:pt idx="48">
                  <c:v>3.4911917965477528E-12</c:v>
                </c:pt>
                <c:pt idx="49">
                  <c:v>3.4911917965477528E-12</c:v>
                </c:pt>
                <c:pt idx="50">
                  <c:v>3.4911917965477528E-12</c:v>
                </c:pt>
                <c:pt idx="51">
                  <c:v>3.4911917965477528E-12</c:v>
                </c:pt>
                <c:pt idx="52">
                  <c:v>3.4911917965477528E-12</c:v>
                </c:pt>
                <c:pt idx="53">
                  <c:v>3.4911917965477528E-12</c:v>
                </c:pt>
                <c:pt idx="54">
                  <c:v>3.4911917965477528E-12</c:v>
                </c:pt>
                <c:pt idx="55">
                  <c:v>3.4911917965477528E-12</c:v>
                </c:pt>
                <c:pt idx="56">
                  <c:v>3.4911917965477528E-12</c:v>
                </c:pt>
                <c:pt idx="57">
                  <c:v>3.4911917965477528E-12</c:v>
                </c:pt>
                <c:pt idx="58">
                  <c:v>3.4911917965477528E-12</c:v>
                </c:pt>
                <c:pt idx="59">
                  <c:v>3.4911917965477528E-12</c:v>
                </c:pt>
                <c:pt idx="60">
                  <c:v>3.4911917965477528E-12</c:v>
                </c:pt>
                <c:pt idx="61">
                  <c:v>3.4911917965477528E-12</c:v>
                </c:pt>
                <c:pt idx="62">
                  <c:v>3.4911917965477528E-12</c:v>
                </c:pt>
                <c:pt idx="63">
                  <c:v>3.4911917965477528E-12</c:v>
                </c:pt>
                <c:pt idx="64">
                  <c:v>3.4911917965477528E-12</c:v>
                </c:pt>
                <c:pt idx="65">
                  <c:v>3.4911917965477528E-12</c:v>
                </c:pt>
                <c:pt idx="66">
                  <c:v>3.4911917965477528E-12</c:v>
                </c:pt>
                <c:pt idx="67">
                  <c:v>3.4911917965477528E-12</c:v>
                </c:pt>
                <c:pt idx="68">
                  <c:v>3.4911917965477528E-12</c:v>
                </c:pt>
                <c:pt idx="69">
                  <c:v>3.4911917965477528E-12</c:v>
                </c:pt>
                <c:pt idx="70">
                  <c:v>3.4911917965477528E-12</c:v>
                </c:pt>
                <c:pt idx="71">
                  <c:v>3.4911917965477528E-12</c:v>
                </c:pt>
                <c:pt idx="72">
                  <c:v>3.4911917965477528E-12</c:v>
                </c:pt>
                <c:pt idx="73">
                  <c:v>3.4911917965477528E-12</c:v>
                </c:pt>
                <c:pt idx="74">
                  <c:v>3.4911917965477528E-12</c:v>
                </c:pt>
                <c:pt idx="75">
                  <c:v>3.4911917965477528E-12</c:v>
                </c:pt>
                <c:pt idx="76">
                  <c:v>3.4911917965477528E-12</c:v>
                </c:pt>
                <c:pt idx="77">
                  <c:v>3.4911917965477528E-12</c:v>
                </c:pt>
                <c:pt idx="78">
                  <c:v>3.4911917965477528E-12</c:v>
                </c:pt>
                <c:pt idx="79">
                  <c:v>3.4911917965477528E-12</c:v>
                </c:pt>
                <c:pt idx="80">
                  <c:v>3.4911917965477528E-12</c:v>
                </c:pt>
                <c:pt idx="81">
                  <c:v>3.4911917965477528E-12</c:v>
                </c:pt>
                <c:pt idx="82">
                  <c:v>3.4911917965477528E-12</c:v>
                </c:pt>
                <c:pt idx="83">
                  <c:v>3.4911917965477528E-12</c:v>
                </c:pt>
                <c:pt idx="84">
                  <c:v>3.4911917965477528E-12</c:v>
                </c:pt>
                <c:pt idx="85">
                  <c:v>3.4911917965477528E-12</c:v>
                </c:pt>
                <c:pt idx="86">
                  <c:v>3.4911917965477528E-12</c:v>
                </c:pt>
                <c:pt idx="87">
                  <c:v>3.4911917965477528E-12</c:v>
                </c:pt>
                <c:pt idx="88">
                  <c:v>3.4911917965477528E-12</c:v>
                </c:pt>
                <c:pt idx="89">
                  <c:v>3.4911917965477528E-12</c:v>
                </c:pt>
                <c:pt idx="90">
                  <c:v>3.4911917965477528E-12</c:v>
                </c:pt>
                <c:pt idx="91">
                  <c:v>3.4911917965477528E-12</c:v>
                </c:pt>
                <c:pt idx="92">
                  <c:v>3.4911917965477528E-12</c:v>
                </c:pt>
                <c:pt idx="93">
                  <c:v>3.4911917965477528E-12</c:v>
                </c:pt>
                <c:pt idx="94">
                  <c:v>3.4911917965477528E-12</c:v>
                </c:pt>
                <c:pt idx="95">
                  <c:v>3.4911917965477528E-12</c:v>
                </c:pt>
                <c:pt idx="96">
                  <c:v>3.4911917965477528E-12</c:v>
                </c:pt>
                <c:pt idx="97">
                  <c:v>3.4911917965477528E-12</c:v>
                </c:pt>
                <c:pt idx="98">
                  <c:v>3.4911917965477528E-12</c:v>
                </c:pt>
                <c:pt idx="99">
                  <c:v>3.4911917965477528E-12</c:v>
                </c:pt>
                <c:pt idx="100">
                  <c:v>3.4911917965477528E-12</c:v>
                </c:pt>
                <c:pt idx="101">
                  <c:v>3.4911917965477528E-12</c:v>
                </c:pt>
                <c:pt idx="102">
                  <c:v>3.4911917965477528E-12</c:v>
                </c:pt>
                <c:pt idx="103">
                  <c:v>3.4911917965477528E-12</c:v>
                </c:pt>
                <c:pt idx="104">
                  <c:v>3.4911917965477528E-12</c:v>
                </c:pt>
                <c:pt idx="105">
                  <c:v>3.4911917965477528E-12</c:v>
                </c:pt>
                <c:pt idx="106">
                  <c:v>3.4911917965477528E-12</c:v>
                </c:pt>
                <c:pt idx="107">
                  <c:v>3.4911917965477528E-12</c:v>
                </c:pt>
                <c:pt idx="108">
                  <c:v>3.4911917965477528E-12</c:v>
                </c:pt>
                <c:pt idx="109">
                  <c:v>3.4911917965477528E-12</c:v>
                </c:pt>
                <c:pt idx="110">
                  <c:v>3.4911917965477528E-12</c:v>
                </c:pt>
                <c:pt idx="111">
                  <c:v>3.4911917965477528E-12</c:v>
                </c:pt>
                <c:pt idx="112">
                  <c:v>3.4911917965477528E-12</c:v>
                </c:pt>
                <c:pt idx="113">
                  <c:v>3.4911917965477528E-12</c:v>
                </c:pt>
                <c:pt idx="114">
                  <c:v>3.4911917965477528E-12</c:v>
                </c:pt>
                <c:pt idx="115">
                  <c:v>3.4911917965477528E-12</c:v>
                </c:pt>
                <c:pt idx="116">
                  <c:v>3.4911917965477528E-12</c:v>
                </c:pt>
                <c:pt idx="117">
                  <c:v>3.4911917965477528E-12</c:v>
                </c:pt>
                <c:pt idx="118">
                  <c:v>3.4911917965477528E-12</c:v>
                </c:pt>
                <c:pt idx="119">
                  <c:v>3.4911917965477528E-12</c:v>
                </c:pt>
                <c:pt idx="120">
                  <c:v>3.4911917965477528E-12</c:v>
                </c:pt>
                <c:pt idx="121">
                  <c:v>3.4911917965477528E-12</c:v>
                </c:pt>
                <c:pt idx="122">
                  <c:v>3.4911917965477528E-12</c:v>
                </c:pt>
                <c:pt idx="123">
                  <c:v>3.4911917965477528E-12</c:v>
                </c:pt>
                <c:pt idx="124">
                  <c:v>3.4911917965477528E-12</c:v>
                </c:pt>
                <c:pt idx="125">
                  <c:v>3.4911917965477528E-12</c:v>
                </c:pt>
                <c:pt idx="126">
                  <c:v>3.4911917965477528E-12</c:v>
                </c:pt>
                <c:pt idx="127">
                  <c:v>3.4911917965477528E-12</c:v>
                </c:pt>
                <c:pt idx="128">
                  <c:v>3.4911917965477528E-12</c:v>
                </c:pt>
                <c:pt idx="129">
                  <c:v>3.4911917965477528E-12</c:v>
                </c:pt>
                <c:pt idx="130">
                  <c:v>3.4911917965477528E-12</c:v>
                </c:pt>
                <c:pt idx="131">
                  <c:v>3.4911917965477528E-12</c:v>
                </c:pt>
                <c:pt idx="132">
                  <c:v>3.4911917965477528E-12</c:v>
                </c:pt>
                <c:pt idx="133">
                  <c:v>3.4911917965477528E-12</c:v>
                </c:pt>
                <c:pt idx="134">
                  <c:v>3.4911917965477528E-12</c:v>
                </c:pt>
                <c:pt idx="135">
                  <c:v>3.4911917965477528E-12</c:v>
                </c:pt>
                <c:pt idx="136">
                  <c:v>3.4911917965477528E-12</c:v>
                </c:pt>
                <c:pt idx="137">
                  <c:v>3.4911917965477528E-12</c:v>
                </c:pt>
                <c:pt idx="138">
                  <c:v>3.4911917965477528E-12</c:v>
                </c:pt>
                <c:pt idx="139">
                  <c:v>3.4911917965477528E-12</c:v>
                </c:pt>
                <c:pt idx="140">
                  <c:v>3.4911917965477528E-12</c:v>
                </c:pt>
                <c:pt idx="141">
                  <c:v>3.4911917965477528E-12</c:v>
                </c:pt>
                <c:pt idx="142">
                  <c:v>3.4911917965477528E-12</c:v>
                </c:pt>
                <c:pt idx="143">
                  <c:v>3.4911917965477528E-12</c:v>
                </c:pt>
                <c:pt idx="144">
                  <c:v>3.4911917965477528E-12</c:v>
                </c:pt>
                <c:pt idx="145">
                  <c:v>3.4911917965477528E-12</c:v>
                </c:pt>
                <c:pt idx="146">
                  <c:v>3.4911917965477528E-12</c:v>
                </c:pt>
                <c:pt idx="147">
                  <c:v>3.4911917965477528E-12</c:v>
                </c:pt>
                <c:pt idx="148">
                  <c:v>3.4911917965477528E-12</c:v>
                </c:pt>
                <c:pt idx="149">
                  <c:v>3.4911917965477528E-12</c:v>
                </c:pt>
                <c:pt idx="150">
                  <c:v>3.4911917965477528E-12</c:v>
                </c:pt>
                <c:pt idx="151">
                  <c:v>3.4911917965477528E-12</c:v>
                </c:pt>
                <c:pt idx="152">
                  <c:v>3.4911917965477528E-12</c:v>
                </c:pt>
                <c:pt idx="153">
                  <c:v>3.4911917965477528E-12</c:v>
                </c:pt>
                <c:pt idx="154">
                  <c:v>3.4911917965477528E-12</c:v>
                </c:pt>
                <c:pt idx="155">
                  <c:v>3.4911917965477528E-12</c:v>
                </c:pt>
                <c:pt idx="156">
                  <c:v>3.4911917965477528E-12</c:v>
                </c:pt>
                <c:pt idx="157">
                  <c:v>3.4911917965477528E-12</c:v>
                </c:pt>
                <c:pt idx="158">
                  <c:v>3.4911917965477528E-12</c:v>
                </c:pt>
                <c:pt idx="159">
                  <c:v>3.4911917965477528E-12</c:v>
                </c:pt>
                <c:pt idx="160">
                  <c:v>3.4911917965477528E-12</c:v>
                </c:pt>
                <c:pt idx="161">
                  <c:v>3.4911917965477528E-12</c:v>
                </c:pt>
                <c:pt idx="162">
                  <c:v>3.4911917965477528E-12</c:v>
                </c:pt>
                <c:pt idx="163">
                  <c:v>3.4911917965477528E-12</c:v>
                </c:pt>
                <c:pt idx="164">
                  <c:v>3.4911917965477528E-12</c:v>
                </c:pt>
                <c:pt idx="165">
                  <c:v>3.4911917965477528E-12</c:v>
                </c:pt>
                <c:pt idx="166">
                  <c:v>3.4911917965477528E-12</c:v>
                </c:pt>
                <c:pt idx="167">
                  <c:v>3.4911917965477528E-12</c:v>
                </c:pt>
                <c:pt idx="168">
                  <c:v>3.4911917965477528E-12</c:v>
                </c:pt>
                <c:pt idx="169">
                  <c:v>3.4911917965477528E-12</c:v>
                </c:pt>
                <c:pt idx="170">
                  <c:v>3.4911917965477528E-12</c:v>
                </c:pt>
                <c:pt idx="171">
                  <c:v>3.4911917965477528E-12</c:v>
                </c:pt>
                <c:pt idx="172">
                  <c:v>3.4911917965477528E-12</c:v>
                </c:pt>
                <c:pt idx="173">
                  <c:v>3.4911917965477528E-12</c:v>
                </c:pt>
                <c:pt idx="174">
                  <c:v>3.4911917965477528E-12</c:v>
                </c:pt>
                <c:pt idx="175">
                  <c:v>3.4911917965477528E-12</c:v>
                </c:pt>
                <c:pt idx="176">
                  <c:v>3.4911917965477528E-12</c:v>
                </c:pt>
                <c:pt idx="177">
                  <c:v>3.4911917965477528E-12</c:v>
                </c:pt>
                <c:pt idx="178">
                  <c:v>3.4911917965477528E-12</c:v>
                </c:pt>
                <c:pt idx="179">
                  <c:v>3.4911917965477528E-12</c:v>
                </c:pt>
                <c:pt idx="180">
                  <c:v>3.4911917965477528E-12</c:v>
                </c:pt>
                <c:pt idx="181">
                  <c:v>3.4911917965477528E-12</c:v>
                </c:pt>
                <c:pt idx="182">
                  <c:v>3.4911917965477528E-12</c:v>
                </c:pt>
                <c:pt idx="183">
                  <c:v>3.4911917965477528E-12</c:v>
                </c:pt>
                <c:pt idx="184">
                  <c:v>3.4911917965477528E-12</c:v>
                </c:pt>
                <c:pt idx="185">
                  <c:v>3.4911917965477528E-12</c:v>
                </c:pt>
                <c:pt idx="186">
                  <c:v>3.4911917965477528E-12</c:v>
                </c:pt>
                <c:pt idx="187">
                  <c:v>3.4911917965477528E-12</c:v>
                </c:pt>
                <c:pt idx="188">
                  <c:v>3.4911917965477528E-12</c:v>
                </c:pt>
                <c:pt idx="189">
                  <c:v>3.4911917965477528E-12</c:v>
                </c:pt>
                <c:pt idx="190">
                  <c:v>3.4911917965477528E-12</c:v>
                </c:pt>
                <c:pt idx="191">
                  <c:v>3.4911917965477528E-12</c:v>
                </c:pt>
                <c:pt idx="192">
                  <c:v>3.4911917965477528E-12</c:v>
                </c:pt>
                <c:pt idx="193">
                  <c:v>3.4911917965477528E-12</c:v>
                </c:pt>
                <c:pt idx="194">
                  <c:v>3.4911917965477528E-12</c:v>
                </c:pt>
                <c:pt idx="195">
                  <c:v>3.4911917965477528E-12</c:v>
                </c:pt>
                <c:pt idx="196">
                  <c:v>3.4911917965477528E-12</c:v>
                </c:pt>
                <c:pt idx="197">
                  <c:v>3.4911917965477528E-12</c:v>
                </c:pt>
                <c:pt idx="198">
                  <c:v>3.4911917965477528E-12</c:v>
                </c:pt>
                <c:pt idx="199">
                  <c:v>3.4911917965477528E-12</c:v>
                </c:pt>
                <c:pt idx="200">
                  <c:v>3.4911917965477528E-12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opLeftCell="A54" zoomScale="70" zoomScaleNormal="70" zoomScaleSheetLayoutView="40" workbookViewId="0">
      <selection activeCell="G47" sqref="G47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1.8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128</v>
      </c>
      <c r="C9" s="32">
        <v>0.56000000000000005</v>
      </c>
      <c r="D9" s="33">
        <f t="shared" ref="D9:D18" si="0">C9*$C$5</f>
        <v>1.0080000000000002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44</v>
      </c>
      <c r="C10" s="32">
        <v>0.44</v>
      </c>
      <c r="D10" s="33">
        <f t="shared" si="0"/>
        <v>0.79200000000000004</v>
      </c>
      <c r="E10" s="34">
        <v>45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1.8000000000000003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Peuplier Raspalje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5</v>
      </c>
      <c r="B36" s="60">
        <v>12.8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2.56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10</v>
      </c>
      <c r="B37" s="60">
        <v>64.7</v>
      </c>
      <c r="C37" s="60">
        <v>2</v>
      </c>
      <c r="D37" s="60">
        <v>0</v>
      </c>
      <c r="E37" s="51"/>
      <c r="F37" s="51"/>
      <c r="G37" s="51"/>
      <c r="H37" s="51"/>
      <c r="I37" s="53">
        <f t="shared" ref="I37:I55" si="1">IF(A37&lt;&gt;0,(B37-(B36-D36))/(A37-A36),"")</f>
        <v>10.38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15</v>
      </c>
      <c r="B38" s="60">
        <v>148.69999999999999</v>
      </c>
      <c r="C38" s="60">
        <v>3</v>
      </c>
      <c r="D38" s="60">
        <v>0</v>
      </c>
      <c r="E38" s="51"/>
      <c r="F38" s="51"/>
      <c r="G38" s="51"/>
      <c r="H38" s="51"/>
      <c r="I38" s="53">
        <f t="shared" si="1"/>
        <v>16.799999999999997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20</v>
      </c>
      <c r="B39" s="60">
        <v>256.39999999999998</v>
      </c>
      <c r="C39" s="60">
        <v>4</v>
      </c>
      <c r="D39" s="60">
        <v>0</v>
      </c>
      <c r="E39" s="51"/>
      <c r="F39" s="51"/>
      <c r="G39" s="51"/>
      <c r="H39" s="51"/>
      <c r="I39" s="49">
        <f t="shared" si="1"/>
        <v>21.54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25</v>
      </c>
      <c r="B40" s="60">
        <v>376.3</v>
      </c>
      <c r="C40" s="60">
        <v>5</v>
      </c>
      <c r="D40" s="60">
        <v>0</v>
      </c>
      <c r="E40" s="51"/>
      <c r="F40" s="51"/>
      <c r="G40" s="51"/>
      <c r="H40" s="51"/>
      <c r="I40" s="49">
        <f t="shared" si="1"/>
        <v>23.980000000000008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30</v>
      </c>
      <c r="B41" s="60">
        <v>486.5</v>
      </c>
      <c r="C41" s="60">
        <v>6</v>
      </c>
      <c r="D41" s="60">
        <v>0</v>
      </c>
      <c r="E41" s="51"/>
      <c r="F41" s="51"/>
      <c r="G41" s="51"/>
      <c r="H41" s="51"/>
      <c r="I41" s="53">
        <f t="shared" si="1"/>
        <v>22.04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35</v>
      </c>
      <c r="B42" s="60">
        <v>582.70000000000005</v>
      </c>
      <c r="C42" s="60">
        <v>7</v>
      </c>
      <c r="D42" s="60">
        <v>0</v>
      </c>
      <c r="E42" s="51"/>
      <c r="F42" s="51"/>
      <c r="G42" s="51"/>
      <c r="H42" s="51"/>
      <c r="I42" s="53">
        <f t="shared" si="1"/>
        <v>19.240000000000009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40</v>
      </c>
      <c r="B43" s="60">
        <v>661.5</v>
      </c>
      <c r="C43" s="60">
        <v>8</v>
      </c>
      <c r="D43" s="60">
        <v>0</v>
      </c>
      <c r="E43" s="51"/>
      <c r="F43" s="51"/>
      <c r="G43" s="51"/>
      <c r="H43" s="51"/>
      <c r="I43" s="49">
        <f t="shared" si="1"/>
        <v>15.759999999999991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45</v>
      </c>
      <c r="B44" s="60">
        <v>719.9</v>
      </c>
      <c r="C44" s="60">
        <v>9</v>
      </c>
      <c r="D44" s="60">
        <v>719.9</v>
      </c>
      <c r="E44" s="51">
        <v>0.85</v>
      </c>
      <c r="F44" s="51"/>
      <c r="G44" s="51">
        <v>0.15</v>
      </c>
      <c r="H44" s="51"/>
      <c r="I44" s="49">
        <f t="shared" si="1"/>
        <v>11.679999999999996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Robinier faux-acacia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5</v>
      </c>
      <c r="B62" s="60">
        <v>33</v>
      </c>
      <c r="C62" s="60">
        <v>1</v>
      </c>
      <c r="D62" s="60">
        <v>8</v>
      </c>
      <c r="E62" s="51"/>
      <c r="F62" s="51"/>
      <c r="G62" s="51"/>
      <c r="H62" s="51"/>
      <c r="I62" s="53">
        <f>IFERROR(B62/A62,"")</f>
        <v>6.6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10</v>
      </c>
      <c r="B63" s="60">
        <f>84-SUM(D62)</f>
        <v>76</v>
      </c>
      <c r="C63" s="60">
        <v>2</v>
      </c>
      <c r="D63" s="60">
        <v>37</v>
      </c>
      <c r="E63" s="51"/>
      <c r="F63" s="51"/>
      <c r="G63" s="51"/>
      <c r="H63" s="51"/>
      <c r="I63" s="49">
        <f>IF(A63&lt;&gt;0,(B63-(B62-D62))/(A63-A62),"")</f>
        <v>10.199999999999999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15</v>
      </c>
      <c r="B64" s="60">
        <f>141-SUM(D62:D63)</f>
        <v>96</v>
      </c>
      <c r="C64" s="60">
        <v>3</v>
      </c>
      <c r="D64" s="60">
        <v>29</v>
      </c>
      <c r="E64" s="51"/>
      <c r="F64" s="51"/>
      <c r="G64" s="51"/>
      <c r="H64" s="51"/>
      <c r="I64" s="49">
        <f>IF(A64&lt;&gt;0,(B64-(B63-D63))/(A64-A63),"")</f>
        <v>11.4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20</v>
      </c>
      <c r="B65" s="60">
        <f>194-SUM(D62:D64)</f>
        <v>120</v>
      </c>
      <c r="C65" s="60">
        <v>4</v>
      </c>
      <c r="D65" s="60">
        <v>23</v>
      </c>
      <c r="E65" s="51"/>
      <c r="F65" s="51"/>
      <c r="G65" s="51"/>
      <c r="H65" s="51"/>
      <c r="I65" s="49">
        <f>IF(A65&lt;&gt;0,(B65-(B64-D64))/(A65-A64),"")</f>
        <v>10.6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25</v>
      </c>
      <c r="B66" s="60">
        <f>241-SUM(D62:D65)</f>
        <v>144</v>
      </c>
      <c r="C66" s="60">
        <v>5</v>
      </c>
      <c r="D66" s="60">
        <v>18</v>
      </c>
      <c r="E66" s="51"/>
      <c r="F66" s="51"/>
      <c r="G66" s="51"/>
      <c r="H66" s="51"/>
      <c r="I66" s="49">
        <f t="shared" ref="I66:I81" si="2">IF(A66&lt;&gt;0,(B66-(B65-D65))/(A66-A65),"")</f>
        <v>9.4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30</v>
      </c>
      <c r="B67" s="60">
        <f>280-SUM(D62:D66)</f>
        <v>165</v>
      </c>
      <c r="C67" s="60">
        <v>6</v>
      </c>
      <c r="D67" s="60">
        <v>14</v>
      </c>
      <c r="E67" s="51"/>
      <c r="F67" s="51"/>
      <c r="G67" s="51"/>
      <c r="H67" s="51"/>
      <c r="I67" s="49">
        <f t="shared" si="2"/>
        <v>7.8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35</v>
      </c>
      <c r="B68" s="60">
        <f>312-SUM(D62:D67)</f>
        <v>183</v>
      </c>
      <c r="C68" s="60">
        <v>7</v>
      </c>
      <c r="D68" s="60">
        <v>11</v>
      </c>
      <c r="E68" s="51"/>
      <c r="F68" s="51"/>
      <c r="G68" s="51"/>
      <c r="H68" s="51"/>
      <c r="I68" s="49">
        <f t="shared" si="2"/>
        <v>6.4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40</v>
      </c>
      <c r="B69" s="50">
        <f>341-SUM(D62:D68)</f>
        <v>201</v>
      </c>
      <c r="C69" s="50">
        <v>8</v>
      </c>
      <c r="D69" s="50">
        <v>9</v>
      </c>
      <c r="E69" s="51"/>
      <c r="F69" s="51"/>
      <c r="G69" s="51"/>
      <c r="H69" s="51"/>
      <c r="I69" s="49">
        <f t="shared" si="2"/>
        <v>5.8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45</v>
      </c>
      <c r="B70" s="50">
        <f>369-SUM(D62:D69)</f>
        <v>220</v>
      </c>
      <c r="C70" s="50">
        <v>9</v>
      </c>
      <c r="D70" s="50">
        <f>B70</f>
        <v>220</v>
      </c>
      <c r="E70" s="51">
        <v>0.9</v>
      </c>
      <c r="F70" s="51"/>
      <c r="G70" s="51">
        <v>0.1</v>
      </c>
      <c r="H70" s="51"/>
      <c r="I70" s="49">
        <f t="shared" si="2"/>
        <v>5.6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33" fitToHeight="0" orientation="portrait" r:id="rId1"/>
  <rowBreaks count="2" manualBreakCount="2">
    <brk id="82" max="15" man="1"/>
    <brk id="212" max="16383" man="1"/>
  </rowBreaks>
  <colBreaks count="1" manualBreakCount="1">
    <brk id="9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C26" sqref="C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Raspalje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Robinier faux-acacia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382.92025877425675</v>
      </c>
      <c r="T3" s="59">
        <f>IF('Données projet'!E9&gt;30,$R$33-$H$33,LOOKUP('Données projet'!$E$9,$A$3:$A$203,R3:R203)-LOOKUP('Données projet'!$E$9,$A$3:$A$203,$H$3:$H$203))</f>
        <v>567.319701164663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258.52426163313947</v>
      </c>
      <c r="AO3" s="59">
        <f>IF('Données projet'!E10&gt;30,$AM$33-$H$33,LOOKUP('Données projet'!$E$10,$A$3:$A$203,AM3:AM203)-LOOKUP('Données projet'!$E$10,$A$3:$A$203,$H$3:$H$203))</f>
        <v>363.59429977497865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2.56</v>
      </c>
      <c r="N4" s="13">
        <f>IF('Données projet'!$A$36&gt;35,N3+M4-V3,IF(A4&lt;'Données projet'!$A$36,$K$205^A4,IF(A4='Données projet'!$A$36,'Données projet'!$B$36,N3+M4-V3)))</f>
        <v>1.6651064148037464</v>
      </c>
      <c r="O4" s="13">
        <f>N4*VLOOKUP('Données projet'!$B$9,Paramètres!$A$1:$I$89,3,0)*VLOOKUP('Données projet'!$B$9,Paramètres!$A$1:$I$89,5,0)</f>
        <v>0.83901382029131177</v>
      </c>
      <c r="P4" s="13">
        <f>EXP(-1.0587+0.8836*LN(O4)+0.284)</f>
        <v>0.39463395914185401</v>
      </c>
      <c r="Q4" s="20">
        <f t="shared" ref="Q4:Q34" si="2">(O4+P4)*0.475*44/12</f>
        <v>2.148603215846097</v>
      </c>
      <c r="R4" s="59">
        <f t="shared" si="0"/>
        <v>260.03749210473495</v>
      </c>
      <c r="S4" s="59">
        <f ca="1">AVERAGE(OFFSET($R$3,0,0,'Données projet'!$E$9+1,1))-AVERAGE(OFFSET($H$3,0,0,'Données projet'!$E$9+1,1))</f>
        <v>382.92025877425675</v>
      </c>
      <c r="T4" s="59">
        <f>$T$3</f>
        <v>567.319701164663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6.6</v>
      </c>
      <c r="AI4" s="13">
        <f>IF('Données projet'!$A$62&gt;35,AI3+AH4-AQ3,IF(A4&lt;'Données projet'!$A$62,$AF$205^A4,IF(A4='Données projet'!$A$62,'Données projet'!$B$62,AI3+AH4-AQ3)))</f>
        <v>2.0123466170855582</v>
      </c>
      <c r="AJ4" s="13">
        <f>AI4*VLOOKUP('Données projet'!$B$10,Paramètres!$A$1:$I$89,3,0)*VLOOKUP('Données projet'!$B$10,Paramètres!$A$1:$I$89,5,0)</f>
        <v>1.8207712191390129</v>
      </c>
      <c r="AK4" s="13">
        <f>EXP(-1.0587+0.8836*LN(AJ4)+0.284)</f>
        <v>0.78255292404605692</v>
      </c>
      <c r="AL4" s="20">
        <f t="shared" ref="AL4:AL67" si="4">(AJ4+AK4)*0.475*44/12</f>
        <v>4.5341228827139961</v>
      </c>
      <c r="AM4" s="59">
        <f t="shared" ref="AM4:AM67" si="5">AL4+(AD4+AE4)*44/12</f>
        <v>262.42301177160283</v>
      </c>
      <c r="AN4" s="59">
        <f ca="1">AVERAGE(OFFSET($AM$3,0,0,'Données projet'!$E$10+1,1))-AVERAGE(OFFSET($H$3,0,0,'Données projet'!$E$10+1,1))</f>
        <v>258.52426163313947</v>
      </c>
      <c r="AO4" s="59">
        <f>$AO$3</f>
        <v>363.59429977497865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2.56</v>
      </c>
      <c r="N5" s="13">
        <f>IF('Données projet'!$A$36&gt;35,N4+M5-V4,IF(A5&lt;'Données projet'!$A$36,$K$205^A5,IF(A5='Données projet'!$A$36,'Données projet'!$B$36,N4+M5-V4)))</f>
        <v>2.7725793726205863</v>
      </c>
      <c r="O5" s="13">
        <f>N5*VLOOKUP('Données projet'!$B$9,Paramètres!$A$1:$I$89,3,0)*VLOOKUP('Données projet'!$B$9,Paramètres!$A$1:$I$89,5,0)</f>
        <v>1.3970472942760612</v>
      </c>
      <c r="P5" s="13">
        <f t="shared" ref="P5:P68" si="33">EXP(-1.0587+0.8836*LN(O5)+0.284)</f>
        <v>0.61924227910422258</v>
      </c>
      <c r="Q5" s="20">
        <f t="shared" si="2"/>
        <v>3.5117043403039934</v>
      </c>
      <c r="R5" s="59">
        <f t="shared" si="0"/>
        <v>262.62281545141514</v>
      </c>
      <c r="S5" s="59">
        <f ca="1">AVERAGE(OFFSET($R$3,0,0,'Données projet'!$E$9+1,1))-AVERAGE(OFFSET($H$3,0,0,'Données projet'!$E$9+1,1))</f>
        <v>382.92025877425675</v>
      </c>
      <c r="T5" s="59">
        <f t="shared" ref="T5:T68" si="34">$T$3</f>
        <v>567.319701164663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6.6</v>
      </c>
      <c r="AI5" s="13">
        <f>IF('Données projet'!$A$62&gt;35,AI4+AH5-AQ4,IF(A5&lt;'Données projet'!$A$62,$AF$205^A5,IF(A5='Données projet'!$A$62,'Données projet'!$B$62,AI4+AH5-AQ4)))</f>
        <v>4.0495389072956902</v>
      </c>
      <c r="AJ5" s="13">
        <f>AI5*VLOOKUP('Données projet'!$B$10,Paramètres!$A$1:$I$89,3,0)*VLOOKUP('Données projet'!$B$10,Paramètres!$A$1:$I$89,5,0)</f>
        <v>3.6640228033211399</v>
      </c>
      <c r="AK5" s="13">
        <f t="shared" ref="AK5:AK68" si="35">EXP(-1.0587+0.8836*LN(AJ5)+0.284)</f>
        <v>1.4516619782767888</v>
      </c>
      <c r="AL5" s="20">
        <f t="shared" si="4"/>
        <v>8.9098176612830589</v>
      </c>
      <c r="AM5" s="59">
        <f t="shared" si="5"/>
        <v>268.0209287723942</v>
      </c>
      <c r="AN5" s="59">
        <f ca="1">AVERAGE(OFFSET($AM$3,0,0,'Données projet'!$E$10+1,1))-AVERAGE(OFFSET($H$3,0,0,'Données projet'!$E$10+1,1))</f>
        <v>258.52426163313947</v>
      </c>
      <c r="AO5" s="59">
        <f t="shared" ref="AO5:AO68" si="36">$AO$3</f>
        <v>363.59429977497865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2.56</v>
      </c>
      <c r="N6" s="13">
        <f>IF('Données projet'!$A$36&gt;35,N5+M6-V5,IF(A6&lt;'Données projet'!$A$36,$K$205^A6,IF(A6='Données projet'!$A$36,'Données projet'!$B$36,N5+M6-V5)))</f>
        <v>4.6166396989030849</v>
      </c>
      <c r="O6" s="13">
        <f>N6*VLOOKUP('Données projet'!$B$9,Paramètres!$A$1:$I$89,3,0)*VLOOKUP('Données projet'!$B$9,Paramètres!$A$1:$I$89,5,0)</f>
        <v>2.3262324114832866</v>
      </c>
      <c r="P6" s="13">
        <f t="shared" si="33"/>
        <v>0.97168779155256091</v>
      </c>
      <c r="Q6" s="20">
        <f t="shared" si="2"/>
        <v>5.7438776869541011</v>
      </c>
      <c r="R6" s="59">
        <f t="shared" si="0"/>
        <v>266.07721102028739</v>
      </c>
      <c r="S6" s="59">
        <f ca="1">AVERAGE(OFFSET($R$3,0,0,'Données projet'!$E$9+1,1))-AVERAGE(OFFSET($H$3,0,0,'Données projet'!$E$9+1,1))</f>
        <v>382.92025877425675</v>
      </c>
      <c r="T6" s="59">
        <f t="shared" si="34"/>
        <v>567.319701164663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6.6</v>
      </c>
      <c r="AI6" s="13">
        <f>IF('Données projet'!$A$62&gt;35,AI5+AH6-AQ5,IF(A6&lt;'Données projet'!$A$62,$AF$205^A6,IF(A6='Données projet'!$A$62,'Données projet'!$B$62,AI5+AH6-AQ5)))</f>
        <v>8.1490759208528303</v>
      </c>
      <c r="AJ6" s="13">
        <f>AI6*VLOOKUP('Données projet'!$B$10,Paramètres!$A$1:$I$89,3,0)*VLOOKUP('Données projet'!$B$10,Paramètres!$A$1:$I$89,5,0)</f>
        <v>7.3732838931876401</v>
      </c>
      <c r="AK6" s="13">
        <f t="shared" si="35"/>
        <v>2.6928817648254739</v>
      </c>
      <c r="AL6" s="20">
        <f t="shared" si="4"/>
        <v>17.531905187706172</v>
      </c>
      <c r="AM6" s="59">
        <f t="shared" si="5"/>
        <v>277.86523852103949</v>
      </c>
      <c r="AN6" s="59">
        <f ca="1">AVERAGE(OFFSET($AM$3,0,0,'Données projet'!$E$10+1,1))-AVERAGE(OFFSET($H$3,0,0,'Données projet'!$E$10+1,1))</f>
        <v>258.52426163313947</v>
      </c>
      <c r="AO6" s="59">
        <f t="shared" si="36"/>
        <v>363.59429977497865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2.56</v>
      </c>
      <c r="N7" s="13">
        <f>IF('Données projet'!$A$36&gt;35,N6+M7-V6,IF(A7&lt;'Données projet'!$A$36,$K$205^A7,IF(A7='Données projet'!$A$36,'Données projet'!$B$36,N6+M7-V6)))</f>
        <v>7.6871963774811638</v>
      </c>
      <c r="O7" s="13">
        <f>N7*VLOOKUP('Données projet'!$B$9,Paramètres!$A$1:$I$89,3,0)*VLOOKUP('Données projet'!$B$9,Paramètres!$A$1:$I$89,5,0)</f>
        <v>3.8734245106852092</v>
      </c>
      <c r="P7" s="13">
        <f t="shared" si="33"/>
        <v>1.5247298127287301</v>
      </c>
      <c r="Q7" s="20">
        <f t="shared" si="2"/>
        <v>9.4017854466126103</v>
      </c>
      <c r="R7" s="59">
        <f t="shared" si="0"/>
        <v>270.95734100216816</v>
      </c>
      <c r="S7" s="59">
        <f ca="1">AVERAGE(OFFSET($R$3,0,0,'Données projet'!$E$9+1,1))-AVERAGE(OFFSET($H$3,0,0,'Données projet'!$E$9+1,1))</f>
        <v>382.92025877425675</v>
      </c>
      <c r="T7" s="59">
        <f t="shared" si="34"/>
        <v>567.319701164663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6.6</v>
      </c>
      <c r="AI7" s="13">
        <f>IF('Données projet'!$A$62&gt;35,AI6+AH7-AQ6,IF(A7&lt;'Données projet'!$A$62,$AF$205^A7,IF(A7='Données projet'!$A$62,'Données projet'!$B$62,AI6+AH7-AQ6)))</f>
        <v>16.398765361701571</v>
      </c>
      <c r="AJ7" s="13">
        <f>AI7*VLOOKUP('Données projet'!$B$10,Paramètres!$A$1:$I$89,3,0)*VLOOKUP('Données projet'!$B$10,Paramètres!$A$1:$I$89,5,0)</f>
        <v>14.837602899267582</v>
      </c>
      <c r="AK7" s="13">
        <f t="shared" si="35"/>
        <v>4.9953861903427841</v>
      </c>
      <c r="AL7" s="20">
        <f t="shared" si="4"/>
        <v>34.542455997738053</v>
      </c>
      <c r="AM7" s="59">
        <f t="shared" si="5"/>
        <v>296.09801155329359</v>
      </c>
      <c r="AN7" s="59">
        <f ca="1">AVERAGE(OFFSET($AM$3,0,0,'Données projet'!$E$10+1,1))-AVERAGE(OFFSET($H$3,0,0,'Données projet'!$E$10+1,1))</f>
        <v>258.52426163313947</v>
      </c>
      <c r="AO7" s="59">
        <f t="shared" si="36"/>
        <v>363.59429977497865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12.8</v>
      </c>
      <c r="L8" s="12">
        <f>VLOOKUP(A8,'Données projet'!$A$35:$I$55,9,0)</f>
        <v>2.56</v>
      </c>
      <c r="M8" s="12">
        <f t="array" ref="M8">INDEX(L:L,MIN(IF(ISNUMBER(L8:L204),ROW(L8:L204),"")))</f>
        <v>2.56</v>
      </c>
      <c r="N8" s="13">
        <f>IF('Données projet'!$A$36&gt;35,N7+M8-V7,IF(A8&lt;'Données projet'!$A$36,$K$205^A8,IF(A8='Données projet'!$A$36,'Données projet'!$B$36,N7+M8-V7)))</f>
        <v>12.8</v>
      </c>
      <c r="O8" s="13">
        <f>N8*VLOOKUP('Données projet'!$B$9,Paramètres!$A$1:$I$89,3,0)*VLOOKUP('Données projet'!$B$9,Paramètres!$A$1:$I$89,5,0)</f>
        <v>6.4496640000000003</v>
      </c>
      <c r="P8" s="13">
        <f t="shared" si="33"/>
        <v>2.3925390665958921</v>
      </c>
      <c r="Q8" s="20">
        <f t="shared" si="2"/>
        <v>15.400170340987847</v>
      </c>
      <c r="R8" s="59">
        <f t="shared" si="0"/>
        <v>278.17794811876564</v>
      </c>
      <c r="S8" s="59">
        <f ca="1">AVERAGE(OFFSET($R$3,0,0,'Données projet'!$E$9+1,1))-AVERAGE(OFFSET($H$3,0,0,'Données projet'!$E$9+1,1))</f>
        <v>382.92025877425675</v>
      </c>
      <c r="T8" s="59">
        <f t="shared" si="34"/>
        <v>567.319701164663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33</v>
      </c>
      <c r="AG8" s="12">
        <f>VLOOKUP(A8,'Données projet'!$A$61:$I$81,9,0)</f>
        <v>6.6</v>
      </c>
      <c r="AH8" s="12">
        <f t="array" ref="AH8">INDEX(AG:AG,MIN(IF(ISNUMBER(AG8:AG204),ROW(AG8:AG204),"")))</f>
        <v>6.6</v>
      </c>
      <c r="AI8" s="13">
        <f>IF('Données projet'!$A$62&gt;35,AI7+AH8-AQ7,IF(A8&lt;'Données projet'!$A$62,$AF$205^A8,IF(A8='Données projet'!$A$62,'Données projet'!$B$62,AI7+AH8-AQ7)))</f>
        <v>33</v>
      </c>
      <c r="AJ8" s="13">
        <f>AI8*VLOOKUP('Données projet'!$B$10,Paramètres!$A$1:$I$89,3,0)*VLOOKUP('Données projet'!$B$10,Paramètres!$A$1:$I$89,5,0)</f>
        <v>29.858399999999996</v>
      </c>
      <c r="AK8" s="13">
        <f t="shared" si="35"/>
        <v>9.2666092944057148</v>
      </c>
      <c r="AL8" s="20">
        <f t="shared" si="4"/>
        <v>68.14272452108996</v>
      </c>
      <c r="AM8" s="59">
        <f t="shared" si="5"/>
        <v>330.92050229886775</v>
      </c>
      <c r="AN8" s="59">
        <f ca="1">AVERAGE(OFFSET($AM$3,0,0,'Données projet'!$E$10+1,1))-AVERAGE(OFFSET($H$3,0,0,'Données projet'!$E$10+1,1))</f>
        <v>258.52426163313947</v>
      </c>
      <c r="AO8" s="59">
        <f t="shared" si="36"/>
        <v>363.59429977497865</v>
      </c>
      <c r="AP8" s="15">
        <f>IF(ISNA(VLOOKUP(A8,'Données projet'!$A$61:$I$81,3,0)),0,VLOOKUP(A8,'Données projet'!$A$61:$I$81,3,0))</f>
        <v>1</v>
      </c>
      <c r="AQ8" s="15">
        <f>IF(ISNA(VLOOKUP(A8,'Données projet'!$A$61:$I$81,4,0)),0,VLOOKUP(A8,'Données projet'!$A$61:$I$81,4,0))</f>
        <v>8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10.38</v>
      </c>
      <c r="N9" s="13">
        <f>IF('Données projet'!$A$36&gt;35,N8+M9-V8,IF(A9&lt;'Données projet'!$A$36,$K$205^A9,IF(A9='Données projet'!$A$36,'Données projet'!$B$36,N8+M9-V8)))</f>
        <v>23.18</v>
      </c>
      <c r="O9" s="13">
        <f>N9*VLOOKUP('Données projet'!$B$9,Paramètres!$A$1:$I$89,3,0)*VLOOKUP('Données projet'!$B$9,Paramètres!$A$1:$I$89,5,0)</f>
        <v>11.679938400000001</v>
      </c>
      <c r="P9" s="13">
        <f t="shared" si="33"/>
        <v>4.0433611776355001</v>
      </c>
      <c r="Q9" s="20">
        <f t="shared" si="2"/>
        <v>27.384746764381831</v>
      </c>
      <c r="R9" s="59">
        <f t="shared" si="0"/>
        <v>291.38474676438182</v>
      </c>
      <c r="S9" s="59">
        <f ca="1">AVERAGE(OFFSET($R$3,0,0,'Données projet'!$E$9+1,1))-AVERAGE(OFFSET($H$3,0,0,'Données projet'!$E$9+1,1))</f>
        <v>382.92025877425675</v>
      </c>
      <c r="T9" s="59">
        <f t="shared" si="34"/>
        <v>567.319701164663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10.199999999999999</v>
      </c>
      <c r="AI9" s="13">
        <f>IF('Données projet'!$A$62&gt;35,AI8+AH9-AQ8,IF(A9&lt;'Données projet'!$A$62,$AF$205^A9,IF(A9='Données projet'!$A$62,'Données projet'!$B$62,AI8+AH9-AQ8)))</f>
        <v>35.200000000000003</v>
      </c>
      <c r="AJ9" s="13">
        <f>AI9*VLOOKUP('Données projet'!$B$10,Paramètres!$A$1:$I$89,3,0)*VLOOKUP('Données projet'!$B$10,Paramètres!$A$1:$I$89,5,0)</f>
        <v>31.848960000000002</v>
      </c>
      <c r="AK9" s="13">
        <f t="shared" si="35"/>
        <v>9.8104071671827455</v>
      </c>
      <c r="AL9" s="20">
        <f t="shared" si="4"/>
        <v>72.556731149509957</v>
      </c>
      <c r="AM9" s="59">
        <f t="shared" si="5"/>
        <v>336.55673114950997</v>
      </c>
      <c r="AN9" s="59">
        <f ca="1">AVERAGE(OFFSET($AM$3,0,0,'Données projet'!$E$10+1,1))-AVERAGE(OFFSET($H$3,0,0,'Données projet'!$E$10+1,1))</f>
        <v>258.52426163313947</v>
      </c>
      <c r="AO9" s="59">
        <f t="shared" si="36"/>
        <v>363.59429977497865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10.38</v>
      </c>
      <c r="N10" s="13">
        <f>IF('Données projet'!$A$36&gt;35,N9+M10-V9,IF(A10&lt;'Données projet'!$A$36,$K$205^A10,IF(A10='Données projet'!$A$36,'Données projet'!$B$36,N9+M10-V9)))</f>
        <v>33.56</v>
      </c>
      <c r="O10" s="13">
        <f>N10*VLOOKUP('Données projet'!$B$9,Paramètres!$A$1:$I$89,3,0)*VLOOKUP('Données projet'!$B$9,Paramètres!$A$1:$I$89,5,0)</f>
        <v>16.910212800000004</v>
      </c>
      <c r="P10" s="13">
        <f t="shared" si="33"/>
        <v>5.6071811325575753</v>
      </c>
      <c r="Q10" s="20">
        <f t="shared" si="2"/>
        <v>39.217794432537779</v>
      </c>
      <c r="R10" s="59">
        <f t="shared" si="0"/>
        <v>304.44001665476003</v>
      </c>
      <c r="S10" s="59">
        <f ca="1">AVERAGE(OFFSET($R$3,0,0,'Données projet'!$E$9+1,1))-AVERAGE(OFFSET($H$3,0,0,'Données projet'!$E$9+1,1))</f>
        <v>382.92025877425675</v>
      </c>
      <c r="T10" s="59">
        <f t="shared" si="34"/>
        <v>567.319701164663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10.199999999999999</v>
      </c>
      <c r="AI10" s="13">
        <f>IF('Données projet'!$A$62&gt;35,AI9+AH10-AQ9,IF(A10&lt;'Données projet'!$A$62,$AF$205^A10,IF(A10='Données projet'!$A$62,'Données projet'!$B$62,AI9+AH10-AQ9)))</f>
        <v>45.400000000000006</v>
      </c>
      <c r="AJ10" s="13">
        <f>AI10*VLOOKUP('Données projet'!$B$10,Paramètres!$A$1:$I$89,3,0)*VLOOKUP('Données projet'!$B$10,Paramètres!$A$1:$I$89,5,0)</f>
        <v>41.077920000000006</v>
      </c>
      <c r="AK10" s="13">
        <f t="shared" si="35"/>
        <v>12.283906063230113</v>
      </c>
      <c r="AL10" s="20">
        <f t="shared" si="4"/>
        <v>92.938513726792451</v>
      </c>
      <c r="AM10" s="59">
        <f t="shared" si="5"/>
        <v>358.16073594901468</v>
      </c>
      <c r="AN10" s="59">
        <f ca="1">AVERAGE(OFFSET($AM$3,0,0,'Données projet'!$E$10+1,1))-AVERAGE(OFFSET($H$3,0,0,'Données projet'!$E$10+1,1))</f>
        <v>258.52426163313947</v>
      </c>
      <c r="AO10" s="59">
        <f t="shared" si="36"/>
        <v>363.59429977497865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10.38</v>
      </c>
      <c r="N11" s="13">
        <f>IF('Données projet'!$A$36&gt;35,N10+M11-V10,IF(A11&lt;'Données projet'!$A$36,$K$205^A11,IF(A11='Données projet'!$A$36,'Données projet'!$B$36,N10+M11-V10)))</f>
        <v>43.940000000000005</v>
      </c>
      <c r="O11" s="13">
        <f>N11*VLOOKUP('Données projet'!$B$9,Paramètres!$A$1:$I$89,3,0)*VLOOKUP('Données projet'!$B$9,Paramètres!$A$1:$I$89,5,0)</f>
        <v>22.140487200000003</v>
      </c>
      <c r="P11" s="13">
        <f t="shared" si="33"/>
        <v>7.1147468355748211</v>
      </c>
      <c r="Q11" s="20">
        <f t="shared" si="2"/>
        <v>50.952865945292814</v>
      </c>
      <c r="R11" s="59">
        <f t="shared" si="0"/>
        <v>317.3973103897373</v>
      </c>
      <c r="S11" s="59">
        <f ca="1">AVERAGE(OFFSET($R$3,0,0,'Données projet'!$E$9+1,1))-AVERAGE(OFFSET($H$3,0,0,'Données projet'!$E$9+1,1))</f>
        <v>382.92025877425675</v>
      </c>
      <c r="T11" s="59">
        <f t="shared" si="34"/>
        <v>567.319701164663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10.199999999999999</v>
      </c>
      <c r="AI11" s="13">
        <f>IF('Données projet'!$A$62&gt;35,AI10+AH11-AQ10,IF(A11&lt;'Données projet'!$A$62,$AF$205^A11,IF(A11='Données projet'!$A$62,'Données projet'!$B$62,AI10+AH11-AQ10)))</f>
        <v>55.600000000000009</v>
      </c>
      <c r="AJ11" s="13">
        <f>AI11*VLOOKUP('Données projet'!$B$10,Paramètres!$A$1:$I$89,3,0)*VLOOKUP('Données projet'!$B$10,Paramètres!$A$1:$I$89,5,0)</f>
        <v>50.306880000000007</v>
      </c>
      <c r="AK11" s="13">
        <f t="shared" si="35"/>
        <v>14.692984516272311</v>
      </c>
      <c r="AL11" s="20">
        <f t="shared" si="4"/>
        <v>113.20809736584094</v>
      </c>
      <c r="AM11" s="59">
        <f t="shared" si="5"/>
        <v>379.65254181028541</v>
      </c>
      <c r="AN11" s="59">
        <f ca="1">AVERAGE(OFFSET($AM$3,0,0,'Données projet'!$E$10+1,1))-AVERAGE(OFFSET($H$3,0,0,'Données projet'!$E$10+1,1))</f>
        <v>258.52426163313947</v>
      </c>
      <c r="AO11" s="59">
        <f t="shared" si="36"/>
        <v>363.59429977497865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10.38</v>
      </c>
      <c r="N12" s="13">
        <f>IF('Données projet'!$A$36&gt;35,N11+M12-V11,IF(A12&lt;'Données projet'!$A$36,$K$205^A12,IF(A12='Données projet'!$A$36,'Données projet'!$B$36,N11+M12-V11)))</f>
        <v>54.320000000000007</v>
      </c>
      <c r="O12" s="13">
        <f>N12*VLOOKUP('Données projet'!$B$9,Paramètres!$A$1:$I$89,3,0)*VLOOKUP('Données projet'!$B$9,Paramètres!$A$1:$I$89,5,0)</f>
        <v>27.370761600000005</v>
      </c>
      <c r="P12" s="13">
        <f t="shared" si="33"/>
        <v>8.5810168302119045</v>
      </c>
      <c r="Q12" s="20">
        <f t="shared" si="2"/>
        <v>62.616014099285742</v>
      </c>
      <c r="R12" s="59">
        <f t="shared" si="0"/>
        <v>330.28268076595242</v>
      </c>
      <c r="S12" s="59">
        <f ca="1">AVERAGE(OFFSET($R$3,0,0,'Données projet'!$E$9+1,1))-AVERAGE(OFFSET($H$3,0,0,'Données projet'!$E$9+1,1))</f>
        <v>382.92025877425675</v>
      </c>
      <c r="T12" s="59">
        <f t="shared" si="34"/>
        <v>567.319701164663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10.199999999999999</v>
      </c>
      <c r="AI12" s="13">
        <f>IF('Données projet'!$A$62&gt;35,AI11+AH12-AQ11,IF(A12&lt;'Données projet'!$A$62,$AF$205^A12,IF(A12='Données projet'!$A$62,'Données projet'!$B$62,AI11+AH12-AQ11)))</f>
        <v>65.800000000000011</v>
      </c>
      <c r="AJ12" s="13">
        <f>AI12*VLOOKUP('Données projet'!$B$10,Paramètres!$A$1:$I$89,3,0)*VLOOKUP('Données projet'!$B$10,Paramètres!$A$1:$I$89,5,0)</f>
        <v>59.535840000000007</v>
      </c>
      <c r="AK12" s="13">
        <f t="shared" si="35"/>
        <v>17.050861811750952</v>
      </c>
      <c r="AL12" s="20">
        <f t="shared" si="4"/>
        <v>133.38850565546625</v>
      </c>
      <c r="AM12" s="59">
        <f t="shared" si="5"/>
        <v>401.05517232213293</v>
      </c>
      <c r="AN12" s="59">
        <f ca="1">AVERAGE(OFFSET($AM$3,0,0,'Données projet'!$E$10+1,1))-AVERAGE(OFFSET($H$3,0,0,'Données projet'!$E$10+1,1))</f>
        <v>258.52426163313947</v>
      </c>
      <c r="AO12" s="59">
        <f t="shared" si="36"/>
        <v>363.59429977497865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64.7</v>
      </c>
      <c r="L13" s="12">
        <f>VLOOKUP(A13,'Données projet'!$A$35:$I$55,9,0)</f>
        <v>10.38</v>
      </c>
      <c r="M13" s="12">
        <f t="array" ref="M13">INDEX(L:L,MIN(IF(ISNUMBER(L13:L209),ROW(L13:L209),"")))</f>
        <v>10.38</v>
      </c>
      <c r="N13" s="13">
        <f>IF('Données projet'!$A$36&gt;35,N12+M13-V12,IF(A13&lt;'Données projet'!$A$36,$K$205^A13,IF(A13='Données projet'!$A$36,'Données projet'!$B$36,N12+M13-V12)))</f>
        <v>64.7</v>
      </c>
      <c r="O13" s="13">
        <f>N13*VLOOKUP('Données projet'!$B$9,Paramètres!$A$1:$I$89,3,0)*VLOOKUP('Données projet'!$B$9,Paramètres!$A$1:$I$89,5,0)</f>
        <v>32.601036000000008</v>
      </c>
      <c r="P13" s="13">
        <f t="shared" si="33"/>
        <v>10.014824223182069</v>
      </c>
      <c r="Q13" s="20">
        <f t="shared" si="2"/>
        <v>74.222623222042117</v>
      </c>
      <c r="R13" s="59">
        <f t="shared" si="0"/>
        <v>343.11151211093096</v>
      </c>
      <c r="S13" s="59">
        <f ca="1">AVERAGE(OFFSET($R$3,0,0,'Données projet'!$E$9+1,1))-AVERAGE(OFFSET($H$3,0,0,'Données projet'!$E$9+1,1))</f>
        <v>382.92025877425675</v>
      </c>
      <c r="T13" s="59">
        <f t="shared" si="34"/>
        <v>567.319701164663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76</v>
      </c>
      <c r="AG13" s="12">
        <f>VLOOKUP(A13,'Données projet'!$A$61:$I$81,9,0)</f>
        <v>10.199999999999999</v>
      </c>
      <c r="AH13" s="12">
        <f t="array" ref="AH13">INDEX(AG:AG,MIN(IF(ISNUMBER(AG13:AG209),ROW(AG13:AG209),"")))</f>
        <v>10.199999999999999</v>
      </c>
      <c r="AI13" s="13">
        <f>IF('Données projet'!$A$62&gt;35,AI12+AH13-AQ12,IF(A13&lt;'Données projet'!$A$62,$AF$205^A13,IF(A13='Données projet'!$A$62,'Données projet'!$B$62,AI12+AH13-AQ12)))</f>
        <v>76.000000000000014</v>
      </c>
      <c r="AJ13" s="13">
        <f>AI13*VLOOKUP('Données projet'!$B$10,Paramètres!$A$1:$I$89,3,0)*VLOOKUP('Données projet'!$B$10,Paramètres!$A$1:$I$89,5,0)</f>
        <v>68.764800000000008</v>
      </c>
      <c r="AK13" s="13">
        <f t="shared" si="35"/>
        <v>19.366396769521369</v>
      </c>
      <c r="AL13" s="20">
        <f t="shared" si="4"/>
        <v>153.49516770691642</v>
      </c>
      <c r="AM13" s="59">
        <f t="shared" si="5"/>
        <v>422.3840565958053</v>
      </c>
      <c r="AN13" s="59">
        <f ca="1">AVERAGE(OFFSET($AM$3,0,0,'Données projet'!$E$10+1,1))-AVERAGE(OFFSET($H$3,0,0,'Données projet'!$E$10+1,1))</f>
        <v>258.52426163313947</v>
      </c>
      <c r="AO13" s="59">
        <f t="shared" si="36"/>
        <v>363.59429977497865</v>
      </c>
      <c r="AP13" s="15">
        <f>IF(ISNA(VLOOKUP(A13,'Données projet'!$A$61:$I$81,3,0)),0,VLOOKUP(A13,'Données projet'!$A$61:$I$81,3,0))</f>
        <v>2</v>
      </c>
      <c r="AQ13" s="15">
        <f>IF(ISNA(VLOOKUP(A13,'Données projet'!$A$61:$I$81,4,0)),0,VLOOKUP(A13,'Données projet'!$A$61:$I$81,4,0))</f>
        <v>37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16.799999999999997</v>
      </c>
      <c r="N14" s="13">
        <f>IF('Données projet'!$A$36&gt;35,N13+M14-V13,IF(A14&lt;'Données projet'!$A$36,$K$205^A14,IF(A14='Données projet'!$A$36,'Données projet'!$B$36,N13+M14-V13)))</f>
        <v>81.5</v>
      </c>
      <c r="O14" s="13">
        <f>N14*VLOOKUP('Données projet'!$B$9,Paramètres!$A$1:$I$89,3,0)*VLOOKUP('Données projet'!$B$9,Paramètres!$A$1:$I$89,5,0)</f>
        <v>41.066220000000001</v>
      </c>
      <c r="P14" s="13">
        <f t="shared" si="33"/>
        <v>12.280814509414798</v>
      </c>
      <c r="Q14" s="20">
        <f t="shared" si="2"/>
        <v>92.9127517705641</v>
      </c>
      <c r="R14" s="59">
        <f t="shared" si="0"/>
        <v>363.02386288167526</v>
      </c>
      <c r="S14" s="59">
        <f ca="1">AVERAGE(OFFSET($R$3,0,0,'Données projet'!$E$9+1,1))-AVERAGE(OFFSET($H$3,0,0,'Données projet'!$E$9+1,1))</f>
        <v>382.92025877425675</v>
      </c>
      <c r="T14" s="59">
        <f t="shared" si="34"/>
        <v>567.319701164663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11.4</v>
      </c>
      <c r="AI14" s="13">
        <f>IF('Données projet'!$A$62&gt;35,AI13+AH14-AQ13,IF(A14&lt;'Données projet'!$A$62,$AF$205^A14,IF(A14='Données projet'!$A$62,'Données projet'!$B$62,AI13+AH14-AQ13)))</f>
        <v>50.40000000000002</v>
      </c>
      <c r="AJ14" s="13">
        <f>AI14*VLOOKUP('Données projet'!$B$10,Paramètres!$A$1:$I$89,3,0)*VLOOKUP('Données projet'!$B$10,Paramètres!$A$1:$I$89,5,0)</f>
        <v>45.601920000000014</v>
      </c>
      <c r="AK14" s="13">
        <f t="shared" si="35"/>
        <v>13.471921919810917</v>
      </c>
      <c r="AL14" s="20">
        <f t="shared" si="4"/>
        <v>102.8869413436707</v>
      </c>
      <c r="AM14" s="59">
        <f t="shared" si="5"/>
        <v>372.99805245478183</v>
      </c>
      <c r="AN14" s="59">
        <f ca="1">AVERAGE(OFFSET($AM$3,0,0,'Données projet'!$E$10+1,1))-AVERAGE(OFFSET($H$3,0,0,'Données projet'!$E$10+1,1))</f>
        <v>258.52426163313947</v>
      </c>
      <c r="AO14" s="59">
        <f t="shared" si="36"/>
        <v>363.59429977497865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16.799999999999997</v>
      </c>
      <c r="N15" s="13">
        <f>IF('Données projet'!$A$36&gt;35,N14+M15-V14,IF(A15&lt;'Données projet'!$A$36,$K$205^A15,IF(A15='Données projet'!$A$36,'Données projet'!$B$36,N14+M15-V14)))</f>
        <v>98.3</v>
      </c>
      <c r="O15" s="13">
        <f>N15*VLOOKUP('Données projet'!$B$9,Paramètres!$A$1:$I$89,3,0)*VLOOKUP('Données projet'!$B$9,Paramètres!$A$1:$I$89,5,0)</f>
        <v>49.531404000000002</v>
      </c>
      <c r="P15" s="13">
        <f t="shared" si="33"/>
        <v>14.492676463468534</v>
      </c>
      <c r="Q15" s="20">
        <f t="shared" si="2"/>
        <v>111.50860680720768</v>
      </c>
      <c r="R15" s="59">
        <f t="shared" si="0"/>
        <v>382.841940140541</v>
      </c>
      <c r="S15" s="59">
        <f ca="1">AVERAGE(OFFSET($R$3,0,0,'Données projet'!$E$9+1,1))-AVERAGE(OFFSET($H$3,0,0,'Données projet'!$E$9+1,1))</f>
        <v>382.92025877425675</v>
      </c>
      <c r="T15" s="59">
        <f t="shared" si="34"/>
        <v>567.319701164663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11.4</v>
      </c>
      <c r="AI15" s="13">
        <f>IF('Données projet'!$A$62&gt;35,AI14+AH15-AQ14,IF(A15&lt;'Données projet'!$A$62,$AF$205^A15,IF(A15='Données projet'!$A$62,'Données projet'!$B$62,AI14+AH15-AQ14)))</f>
        <v>61.800000000000018</v>
      </c>
      <c r="AJ15" s="13">
        <f>AI15*VLOOKUP('Données projet'!$B$10,Paramètres!$A$1:$I$89,3,0)*VLOOKUP('Données projet'!$B$10,Paramètres!$A$1:$I$89,5,0)</f>
        <v>55.916640000000015</v>
      </c>
      <c r="AK15" s="13">
        <f t="shared" si="35"/>
        <v>16.131670834339534</v>
      </c>
      <c r="AL15" s="20">
        <f t="shared" si="4"/>
        <v>125.48414136980803</v>
      </c>
      <c r="AM15" s="59">
        <f t="shared" si="5"/>
        <v>396.81747470314133</v>
      </c>
      <c r="AN15" s="59">
        <f ca="1">AVERAGE(OFFSET($AM$3,0,0,'Données projet'!$E$10+1,1))-AVERAGE(OFFSET($H$3,0,0,'Données projet'!$E$10+1,1))</f>
        <v>258.52426163313947</v>
      </c>
      <c r="AO15" s="59">
        <f t="shared" si="36"/>
        <v>363.59429977497865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16.799999999999997</v>
      </c>
      <c r="N16" s="13">
        <f>IF('Données projet'!$A$36&gt;35,N15+M16-V15,IF(A16&lt;'Données projet'!$A$36,$K$205^A16,IF(A16='Données projet'!$A$36,'Données projet'!$B$36,N15+M16-V15)))</f>
        <v>115.1</v>
      </c>
      <c r="O16" s="13">
        <f>N16*VLOOKUP('Données projet'!$B$9,Paramètres!$A$1:$I$89,3,0)*VLOOKUP('Données projet'!$B$9,Paramètres!$A$1:$I$89,5,0)</f>
        <v>57.996588000000003</v>
      </c>
      <c r="P16" s="13">
        <f t="shared" si="33"/>
        <v>16.660746814498786</v>
      </c>
      <c r="Q16" s="20">
        <f t="shared" si="2"/>
        <v>130.02819146858539</v>
      </c>
      <c r="R16" s="59">
        <f t="shared" si="0"/>
        <v>402.58374702414096</v>
      </c>
      <c r="S16" s="59">
        <f ca="1">AVERAGE(OFFSET($R$3,0,0,'Données projet'!$E$9+1,1))-AVERAGE(OFFSET($H$3,0,0,'Données projet'!$E$9+1,1))</f>
        <v>382.92025877425675</v>
      </c>
      <c r="T16" s="59">
        <f t="shared" si="34"/>
        <v>567.319701164663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11.4</v>
      </c>
      <c r="AI16" s="13">
        <f>IF('Données projet'!$A$62&gt;35,AI15+AH16-AQ15,IF(A16&lt;'Données projet'!$A$62,$AF$205^A16,IF(A16='Données projet'!$A$62,'Données projet'!$B$62,AI15+AH16-AQ15)))</f>
        <v>73.200000000000017</v>
      </c>
      <c r="AJ16" s="13">
        <f>AI16*VLOOKUP('Données projet'!$B$10,Paramètres!$A$1:$I$89,3,0)*VLOOKUP('Données projet'!$B$10,Paramètres!$A$1:$I$89,5,0)</f>
        <v>66.231360000000024</v>
      </c>
      <c r="AK16" s="13">
        <f t="shared" si="35"/>
        <v>18.734578489112593</v>
      </c>
      <c r="AL16" s="20">
        <f t="shared" si="4"/>
        <v>147.98234286853781</v>
      </c>
      <c r="AM16" s="59">
        <f t="shared" si="5"/>
        <v>420.53789842409333</v>
      </c>
      <c r="AN16" s="59">
        <f ca="1">AVERAGE(OFFSET($AM$3,0,0,'Données projet'!$E$10+1,1))-AVERAGE(OFFSET($H$3,0,0,'Données projet'!$E$10+1,1))</f>
        <v>258.52426163313947</v>
      </c>
      <c r="AO16" s="59">
        <f t="shared" si="36"/>
        <v>363.59429977497865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16.799999999999997</v>
      </c>
      <c r="N17" s="13">
        <f>IF('Données projet'!$A$36&gt;35,N16+M17-V16,IF(A17&lt;'Données projet'!$A$36,$K$205^A17,IF(A17='Données projet'!$A$36,'Données projet'!$B$36,N16+M17-V16)))</f>
        <v>131.89999999999998</v>
      </c>
      <c r="O17" s="13">
        <f>N17*VLOOKUP('Données projet'!$B$9,Paramètres!$A$1:$I$89,3,0)*VLOOKUP('Données projet'!$B$9,Paramètres!$A$1:$I$89,5,0)</f>
        <v>66.461771999999996</v>
      </c>
      <c r="P17" s="13">
        <f t="shared" si="33"/>
        <v>18.79215604513892</v>
      </c>
      <c r="Q17" s="20">
        <f t="shared" si="2"/>
        <v>148.48392467861694</v>
      </c>
      <c r="R17" s="59">
        <f t="shared" si="0"/>
        <v>422.26170245639469</v>
      </c>
      <c r="S17" s="59">
        <f ca="1">AVERAGE(OFFSET($R$3,0,0,'Données projet'!$E$9+1,1))-AVERAGE(OFFSET($H$3,0,0,'Données projet'!$E$9+1,1))</f>
        <v>382.92025877425675</v>
      </c>
      <c r="T17" s="59">
        <f t="shared" si="34"/>
        <v>567.319701164663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11.4</v>
      </c>
      <c r="AI17" s="13">
        <f>IF('Données projet'!$A$62&gt;35,AI16+AH17-AQ16,IF(A17&lt;'Données projet'!$A$62,$AF$205^A17,IF(A17='Données projet'!$A$62,'Données projet'!$B$62,AI16+AH17-AQ16)))</f>
        <v>84.600000000000023</v>
      </c>
      <c r="AJ17" s="13">
        <f>AI17*VLOOKUP('Données projet'!$B$10,Paramètres!$A$1:$I$89,3,0)*VLOOKUP('Données projet'!$B$10,Paramètres!$A$1:$I$89,5,0)</f>
        <v>76.546080000000018</v>
      </c>
      <c r="AK17" s="13">
        <f t="shared" si="35"/>
        <v>21.290525837973497</v>
      </c>
      <c r="AL17" s="20">
        <f t="shared" si="4"/>
        <v>170.39875516780384</v>
      </c>
      <c r="AM17" s="59">
        <f t="shared" si="5"/>
        <v>444.17653294558158</v>
      </c>
      <c r="AN17" s="59">
        <f ca="1">AVERAGE(OFFSET($AM$3,0,0,'Données projet'!$E$10+1,1))-AVERAGE(OFFSET($H$3,0,0,'Données projet'!$E$10+1,1))</f>
        <v>258.52426163313947</v>
      </c>
      <c r="AO17" s="59">
        <f t="shared" si="36"/>
        <v>363.59429977497865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148.69999999999999</v>
      </c>
      <c r="L18" s="12">
        <f>VLOOKUP(A18,'Données projet'!$A$35:$I$55,9,0)</f>
        <v>16.799999999999997</v>
      </c>
      <c r="M18" s="12">
        <f t="array" ref="M18">INDEX(L:L,MIN(IF(ISNUMBER(L18:L214),ROW(L18:L214),"")))</f>
        <v>16.799999999999997</v>
      </c>
      <c r="N18" s="13">
        <f>IF('Données projet'!$A$36&gt;35,N17+M18-V17,IF(A18&lt;'Données projet'!$A$36,$K$205^A18,IF(A18='Données projet'!$A$36,'Données projet'!$B$36,N17+M18-V17)))</f>
        <v>148.69999999999999</v>
      </c>
      <c r="O18" s="13">
        <f>N18*VLOOKUP('Données projet'!$B$9,Paramètres!$A$1:$I$89,3,0)*VLOOKUP('Données projet'!$B$9,Paramètres!$A$1:$I$89,5,0)</f>
        <v>74.926956000000004</v>
      </c>
      <c r="P18" s="13">
        <f t="shared" si="33"/>
        <v>20.892108879069966</v>
      </c>
      <c r="Q18" s="20">
        <f t="shared" si="2"/>
        <v>166.88487133104687</v>
      </c>
      <c r="R18" s="59">
        <f t="shared" si="0"/>
        <v>441.88487133104684</v>
      </c>
      <c r="S18" s="59">
        <f ca="1">AVERAGE(OFFSET($R$3,0,0,'Données projet'!$E$9+1,1))-AVERAGE(OFFSET($H$3,0,0,'Données projet'!$E$9+1,1))</f>
        <v>382.92025877425675</v>
      </c>
      <c r="T18" s="59">
        <f t="shared" si="34"/>
        <v>567.319701164663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96</v>
      </c>
      <c r="AG18" s="12">
        <f>VLOOKUP(A18,'Données projet'!$A$61:$I$81,9,0)</f>
        <v>11.4</v>
      </c>
      <c r="AH18" s="12">
        <f t="array" ref="AH18">INDEX(AG:AG,MIN(IF(ISNUMBER(AG18:AG214),ROW(AG18:AG214),"")))</f>
        <v>11.4</v>
      </c>
      <c r="AI18" s="13">
        <f>IF('Données projet'!$A$62&gt;35,AI17+AH18-AQ17,IF(A18&lt;'Données projet'!$A$62,$AF$205^A18,IF(A18='Données projet'!$A$62,'Données projet'!$B$62,AI17+AH18-AQ17)))</f>
        <v>96.000000000000028</v>
      </c>
      <c r="AJ18" s="13">
        <f>AI18*VLOOKUP('Données projet'!$B$10,Paramètres!$A$1:$I$89,3,0)*VLOOKUP('Données projet'!$B$10,Paramètres!$A$1:$I$89,5,0)</f>
        <v>86.860800000000026</v>
      </c>
      <c r="AK18" s="13">
        <f t="shared" si="35"/>
        <v>23.806568296036296</v>
      </c>
      <c r="AL18" s="20">
        <f t="shared" si="4"/>
        <v>192.74566644892991</v>
      </c>
      <c r="AM18" s="59">
        <f t="shared" si="5"/>
        <v>467.74566644892991</v>
      </c>
      <c r="AN18" s="59">
        <f ca="1">AVERAGE(OFFSET($AM$3,0,0,'Données projet'!$E$10+1,1))-AVERAGE(OFFSET($H$3,0,0,'Données projet'!$E$10+1,1))</f>
        <v>258.52426163313947</v>
      </c>
      <c r="AO18" s="59">
        <f t="shared" si="36"/>
        <v>363.59429977497865</v>
      </c>
      <c r="AP18" s="15">
        <f>IF(ISNA(VLOOKUP(A18,'Données projet'!$A$61:$I$81,3,0)),0,VLOOKUP(A18,'Données projet'!$A$61:$I$81,3,0))</f>
        <v>3</v>
      </c>
      <c r="AQ18" s="15">
        <f>IF(ISNA(VLOOKUP(A18,'Données projet'!$A$61:$I$81,4,0)),0,VLOOKUP(A18,'Données projet'!$A$61:$I$81,4,0))</f>
        <v>29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21.54</v>
      </c>
      <c r="N19" s="13">
        <f>IF('Données projet'!$A$36&gt;35,N18+M19-V18,IF(A19&lt;'Données projet'!$A$36,$K$205^A19,IF(A19='Données projet'!$A$36,'Données projet'!$B$36,N18+M19-V18)))</f>
        <v>170.23999999999998</v>
      </c>
      <c r="O19" s="13">
        <f>N19*VLOOKUP('Données projet'!$B$9,Paramètres!$A$1:$I$89,3,0)*VLOOKUP('Données projet'!$B$9,Paramètres!$A$1:$I$89,5,0)</f>
        <v>85.780531199999999</v>
      </c>
      <c r="P19" s="13">
        <f t="shared" si="33"/>
        <v>23.544764335014094</v>
      </c>
      <c r="Q19" s="20">
        <f t="shared" si="2"/>
        <v>190.40822305681618</v>
      </c>
      <c r="R19" s="59">
        <f t="shared" si="0"/>
        <v>466.63044527903844</v>
      </c>
      <c r="S19" s="59">
        <f ca="1">AVERAGE(OFFSET($R$3,0,0,'Données projet'!$E$9+1,1))-AVERAGE(OFFSET($H$3,0,0,'Données projet'!$E$9+1,1))</f>
        <v>382.92025877425675</v>
      </c>
      <c r="T19" s="59">
        <f t="shared" si="34"/>
        <v>567.319701164663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10.6</v>
      </c>
      <c r="AI19" s="13">
        <f>IF('Données projet'!$A$62&gt;35,AI18+AH19-AQ18,IF(A19&lt;'Données projet'!$A$62,$AF$205^A19,IF(A19='Données projet'!$A$62,'Données projet'!$B$62,AI18+AH19-AQ18)))</f>
        <v>77.600000000000023</v>
      </c>
      <c r="AJ19" s="13">
        <f>AI19*VLOOKUP('Données projet'!$B$10,Paramètres!$A$1:$I$89,3,0)*VLOOKUP('Données projet'!$B$10,Paramètres!$A$1:$I$89,5,0)</f>
        <v>70.212480000000014</v>
      </c>
      <c r="AK19" s="13">
        <f t="shared" si="35"/>
        <v>19.726214532836028</v>
      </c>
      <c r="AL19" s="20">
        <f t="shared" si="4"/>
        <v>156.64322631135607</v>
      </c>
      <c r="AM19" s="59">
        <f t="shared" si="5"/>
        <v>432.86544853357827</v>
      </c>
      <c r="AN19" s="59">
        <f ca="1">AVERAGE(OFFSET($AM$3,0,0,'Données projet'!$E$10+1,1))-AVERAGE(OFFSET($H$3,0,0,'Données projet'!$E$10+1,1))</f>
        <v>258.52426163313947</v>
      </c>
      <c r="AO19" s="59">
        <f t="shared" si="36"/>
        <v>363.59429977497865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21.54</v>
      </c>
      <c r="N20" s="13">
        <f>IF('Données projet'!$A$36&gt;35,N19+M20-V19,IF(A20&lt;'Données projet'!$A$36,$K$205^A20,IF(A20='Données projet'!$A$36,'Données projet'!$B$36,N19+M20-V19)))</f>
        <v>191.77999999999997</v>
      </c>
      <c r="O20" s="13">
        <f>N20*VLOOKUP('Données projet'!$B$9,Paramètres!$A$1:$I$89,3,0)*VLOOKUP('Données projet'!$B$9,Paramètres!$A$1:$I$89,5,0)</f>
        <v>96.634106399999993</v>
      </c>
      <c r="P20" s="13">
        <f t="shared" si="33"/>
        <v>26.158528940596259</v>
      </c>
      <c r="Q20" s="20">
        <f t="shared" si="2"/>
        <v>213.86383988487179</v>
      </c>
      <c r="R20" s="59">
        <f t="shared" si="0"/>
        <v>491.30828432931628</v>
      </c>
      <c r="S20" s="59">
        <f ca="1">AVERAGE(OFFSET($R$3,0,0,'Données projet'!$E$9+1,1))-AVERAGE(OFFSET($H$3,0,0,'Données projet'!$E$9+1,1))</f>
        <v>382.92025877425675</v>
      </c>
      <c r="T20" s="59">
        <f t="shared" si="34"/>
        <v>567.319701164663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10.6</v>
      </c>
      <c r="AI20" s="13">
        <f>IF('Données projet'!$A$62&gt;35,AI19+AH20-AQ19,IF(A20&lt;'Données projet'!$A$62,$AF$205^A20,IF(A20='Données projet'!$A$62,'Données projet'!$B$62,AI19+AH20-AQ19)))</f>
        <v>88.200000000000017</v>
      </c>
      <c r="AJ20" s="13">
        <f>AI20*VLOOKUP('Données projet'!$B$10,Paramètres!$A$1:$I$89,3,0)*VLOOKUP('Données projet'!$B$10,Paramètres!$A$1:$I$89,5,0)</f>
        <v>79.803360000000012</v>
      </c>
      <c r="AK20" s="13">
        <f t="shared" si="35"/>
        <v>22.089097742047148</v>
      </c>
      <c r="AL20" s="20">
        <f t="shared" si="4"/>
        <v>177.46269723406544</v>
      </c>
      <c r="AM20" s="59">
        <f t="shared" si="5"/>
        <v>454.9071416785099</v>
      </c>
      <c r="AN20" s="59">
        <f ca="1">AVERAGE(OFFSET($AM$3,0,0,'Données projet'!$E$10+1,1))-AVERAGE(OFFSET($H$3,0,0,'Données projet'!$E$10+1,1))</f>
        <v>258.52426163313947</v>
      </c>
      <c r="AO20" s="59">
        <f t="shared" si="36"/>
        <v>363.59429977497865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21.54</v>
      </c>
      <c r="N21" s="13">
        <f>IF('Données projet'!$A$36&gt;35,N20+M21-V20,IF(A21&lt;'Données projet'!$A$36,$K$205^A21,IF(A21='Données projet'!$A$36,'Données projet'!$B$36,N20+M21-V20)))</f>
        <v>213.31999999999996</v>
      </c>
      <c r="O21" s="13">
        <f>N21*VLOOKUP('Données projet'!$B$9,Paramètres!$A$1:$I$89,3,0)*VLOOKUP('Données projet'!$B$9,Paramètres!$A$1:$I$89,5,0)</f>
        <v>107.48768159999999</v>
      </c>
      <c r="P21" s="13">
        <f t="shared" si="33"/>
        <v>28.738269183889841</v>
      </c>
      <c r="Q21" s="20">
        <f t="shared" si="2"/>
        <v>237.26019761527479</v>
      </c>
      <c r="R21" s="59">
        <f t="shared" si="0"/>
        <v>515.92686428194145</v>
      </c>
      <c r="S21" s="59">
        <f ca="1">AVERAGE(OFFSET($R$3,0,0,'Données projet'!$E$9+1,1))-AVERAGE(OFFSET($H$3,0,0,'Données projet'!$E$9+1,1))</f>
        <v>382.92025877425675</v>
      </c>
      <c r="T21" s="59">
        <f t="shared" si="34"/>
        <v>567.319701164663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10.6</v>
      </c>
      <c r="AI21" s="13">
        <f>IF('Données projet'!$A$62&gt;35,AI20+AH21-AQ20,IF(A21&lt;'Données projet'!$A$62,$AF$205^A21,IF(A21='Données projet'!$A$62,'Données projet'!$B$62,AI20+AH21-AQ20)))</f>
        <v>98.800000000000011</v>
      </c>
      <c r="AJ21" s="13">
        <f>AI21*VLOOKUP('Données projet'!$B$10,Paramètres!$A$1:$I$89,3,0)*VLOOKUP('Données projet'!$B$10,Paramètres!$A$1:$I$89,5,0)</f>
        <v>89.394240000000011</v>
      </c>
      <c r="AK21" s="13">
        <f t="shared" si="35"/>
        <v>24.419072895797868</v>
      </c>
      <c r="AL21" s="20">
        <f t="shared" si="4"/>
        <v>198.2248532935146</v>
      </c>
      <c r="AM21" s="59">
        <f t="shared" si="5"/>
        <v>476.89151996018131</v>
      </c>
      <c r="AN21" s="59">
        <f ca="1">AVERAGE(OFFSET($AM$3,0,0,'Données projet'!$E$10+1,1))-AVERAGE(OFFSET($H$3,0,0,'Données projet'!$E$10+1,1))</f>
        <v>258.52426163313947</v>
      </c>
      <c r="AO21" s="59">
        <f t="shared" si="36"/>
        <v>363.59429977497865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21.54</v>
      </c>
      <c r="N22" s="13">
        <f>IF('Données projet'!$A$36&gt;35,N21+M22-V21,IF(A22&lt;'Données projet'!$A$36,$K$205^A22,IF(A22='Données projet'!$A$36,'Données projet'!$B$36,N21+M22-V21)))</f>
        <v>234.85999999999996</v>
      </c>
      <c r="O22" s="13">
        <f>N22*VLOOKUP('Données projet'!$B$9,Paramètres!$A$1:$I$89,3,0)*VLOOKUP('Données projet'!$B$9,Paramètres!$A$1:$I$89,5,0)</f>
        <v>118.34125679999998</v>
      </c>
      <c r="P22" s="13">
        <f t="shared" si="33"/>
        <v>31.287811832650267</v>
      </c>
      <c r="Q22" s="20">
        <f t="shared" si="2"/>
        <v>260.60396120186584</v>
      </c>
      <c r="R22" s="59">
        <f t="shared" si="0"/>
        <v>540.4928500907547</v>
      </c>
      <c r="S22" s="59">
        <f ca="1">AVERAGE(OFFSET($R$3,0,0,'Données projet'!$E$9+1,1))-AVERAGE(OFFSET($H$3,0,0,'Données projet'!$E$9+1,1))</f>
        <v>382.92025877425675</v>
      </c>
      <c r="T22" s="59">
        <f t="shared" si="34"/>
        <v>567.319701164663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10.6</v>
      </c>
      <c r="AI22" s="13">
        <f>IF('Données projet'!$A$62&gt;35,AI21+AH22-AQ21,IF(A22&lt;'Données projet'!$A$62,$AF$205^A22,IF(A22='Données projet'!$A$62,'Données projet'!$B$62,AI21+AH22-AQ21)))</f>
        <v>109.4</v>
      </c>
      <c r="AJ22" s="13">
        <f>AI22*VLOOKUP('Données projet'!$B$10,Paramètres!$A$1:$I$89,3,0)*VLOOKUP('Données projet'!$B$10,Paramètres!$A$1:$I$89,5,0)</f>
        <v>98.985119999999995</v>
      </c>
      <c r="AK22" s="13">
        <f t="shared" si="35"/>
        <v>26.720073030434214</v>
      </c>
      <c r="AL22" s="20">
        <f t="shared" si="4"/>
        <v>218.93654452800624</v>
      </c>
      <c r="AM22" s="59">
        <f t="shared" si="5"/>
        <v>498.82543341689507</v>
      </c>
      <c r="AN22" s="59">
        <f ca="1">AVERAGE(OFFSET($AM$3,0,0,'Données projet'!$E$10+1,1))-AVERAGE(OFFSET($H$3,0,0,'Données projet'!$E$10+1,1))</f>
        <v>258.52426163313947</v>
      </c>
      <c r="AO22" s="59">
        <f t="shared" si="36"/>
        <v>363.59429977497865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256.39999999999998</v>
      </c>
      <c r="L23" s="12">
        <f>VLOOKUP(A23,'Données projet'!$A$35:$I$55,9,0)</f>
        <v>21.54</v>
      </c>
      <c r="M23" s="12">
        <f t="array" ref="M23">INDEX(L:L,MIN(IF(ISNUMBER(L23:L219),ROW(L23:L219),"")))</f>
        <v>21.54</v>
      </c>
      <c r="N23" s="13">
        <f>IF('Données projet'!$A$36&gt;35,N22+M23-V22,IF(A23&lt;'Données projet'!$A$36,$K$205^A23,IF(A23='Données projet'!$A$36,'Données projet'!$B$36,N22+M23-V22)))</f>
        <v>256.39999999999998</v>
      </c>
      <c r="O23" s="13">
        <f>N23*VLOOKUP('Données projet'!$B$9,Paramètres!$A$1:$I$89,3,0)*VLOOKUP('Données projet'!$B$9,Paramètres!$A$1:$I$89,5,0)</f>
        <v>129.19483199999999</v>
      </c>
      <c r="P23" s="13">
        <f t="shared" si="33"/>
        <v>33.81024142755173</v>
      </c>
      <c r="Q23" s="20">
        <f t="shared" si="2"/>
        <v>283.90050288631932</v>
      </c>
      <c r="R23" s="59">
        <f t="shared" si="0"/>
        <v>565.01161399743046</v>
      </c>
      <c r="S23" s="59">
        <f ca="1">AVERAGE(OFFSET($R$3,0,0,'Données projet'!$E$9+1,1))-AVERAGE(OFFSET($H$3,0,0,'Données projet'!$E$9+1,1))</f>
        <v>382.92025877425675</v>
      </c>
      <c r="T23" s="59">
        <f t="shared" si="34"/>
        <v>567.319701164663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120</v>
      </c>
      <c r="AG23" s="12">
        <f>VLOOKUP(A23,'Données projet'!$A$61:$I$81,9,0)</f>
        <v>10.6</v>
      </c>
      <c r="AH23" s="12">
        <f t="array" ref="AH23">INDEX(AG:AG,MIN(IF(ISNUMBER(AG23:AG219),ROW(AG23:AG219),"")))</f>
        <v>10.6</v>
      </c>
      <c r="AI23" s="13">
        <f>IF('Données projet'!$A$62&gt;35,AI22+AH23-AQ22,IF(A23&lt;'Données projet'!$A$62,$AF$205^A23,IF(A23='Données projet'!$A$62,'Données projet'!$B$62,AI22+AH23-AQ22)))</f>
        <v>120</v>
      </c>
      <c r="AJ23" s="13">
        <f>AI23*VLOOKUP('Données projet'!$B$10,Paramètres!$A$1:$I$89,3,0)*VLOOKUP('Données projet'!$B$10,Paramètres!$A$1:$I$89,5,0)</f>
        <v>108.57599999999999</v>
      </c>
      <c r="AK23" s="13">
        <f t="shared" si="35"/>
        <v>28.995225061228002</v>
      </c>
      <c r="AL23" s="20">
        <f t="shared" si="4"/>
        <v>239.60321698163875</v>
      </c>
      <c r="AM23" s="59">
        <f t="shared" si="5"/>
        <v>520.71432809274984</v>
      </c>
      <c r="AN23" s="59">
        <f ca="1">AVERAGE(OFFSET($AM$3,0,0,'Données projet'!$E$10+1,1))-AVERAGE(OFFSET($H$3,0,0,'Données projet'!$E$10+1,1))</f>
        <v>258.52426163313947</v>
      </c>
      <c r="AO23" s="59">
        <f t="shared" si="36"/>
        <v>363.59429977497865</v>
      </c>
      <c r="AP23" s="15">
        <f>IF(ISNA(VLOOKUP(A23,'Données projet'!$A$61:$I$81,3,0)),0,VLOOKUP(A23,'Données projet'!$A$61:$I$81,3,0))</f>
        <v>4</v>
      </c>
      <c r="AQ23" s="15">
        <f>IF(ISNA(VLOOKUP(A23,'Données projet'!$A$61:$I$81,4,0)),0,VLOOKUP(A23,'Données projet'!$A$61:$I$81,4,0))</f>
        <v>23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23.980000000000008</v>
      </c>
      <c r="N24" s="13">
        <f>IF('Données projet'!$A$36&gt;35,N23+M24-V23,IF(A24&lt;'Données projet'!$A$36,$K$205^A24,IF(A24='Données projet'!$A$36,'Données projet'!$B$36,N23+M24-V23)))</f>
        <v>280.38</v>
      </c>
      <c r="O24" s="13">
        <f>N24*VLOOKUP('Données projet'!$B$9,Paramètres!$A$1:$I$89,3,0)*VLOOKUP('Données projet'!$B$9,Paramètres!$A$1:$I$89,5,0)</f>
        <v>141.2778744</v>
      </c>
      <c r="P24" s="13">
        <f t="shared" si="33"/>
        <v>36.589593587150787</v>
      </c>
      <c r="Q24" s="20">
        <f t="shared" si="2"/>
        <v>309.78584007762095</v>
      </c>
      <c r="R24" s="59">
        <f t="shared" si="0"/>
        <v>592.11917341095432</v>
      </c>
      <c r="S24" s="59">
        <f ca="1">AVERAGE(OFFSET($R$3,0,0,'Données projet'!$E$9+1,1))-AVERAGE(OFFSET($H$3,0,0,'Données projet'!$E$9+1,1))</f>
        <v>382.92025877425675</v>
      </c>
      <c r="T24" s="59">
        <f t="shared" si="34"/>
        <v>567.319701164663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9.4</v>
      </c>
      <c r="AI24" s="13">
        <f>IF('Données projet'!$A$62&gt;35,AI23+AH24-AQ23,IF(A24&lt;'Données projet'!$A$62,$AF$205^A24,IF(A24='Données projet'!$A$62,'Données projet'!$B$62,AI23+AH24-AQ23)))</f>
        <v>106.4</v>
      </c>
      <c r="AJ24" s="13">
        <f>AI24*VLOOKUP('Données projet'!$B$10,Paramètres!$A$1:$I$89,3,0)*VLOOKUP('Données projet'!$B$10,Paramètres!$A$1:$I$89,5,0)</f>
        <v>96.270719999999997</v>
      </c>
      <c r="AK24" s="13">
        <f t="shared" si="35"/>
        <v>26.071592384845928</v>
      </c>
      <c r="AL24" s="20">
        <f t="shared" si="4"/>
        <v>213.07952740360665</v>
      </c>
      <c r="AM24" s="59">
        <f t="shared" si="5"/>
        <v>495.41286073693993</v>
      </c>
      <c r="AN24" s="59">
        <f ca="1">AVERAGE(OFFSET($AM$3,0,0,'Données projet'!$E$10+1,1))-AVERAGE(OFFSET($H$3,0,0,'Données projet'!$E$10+1,1))</f>
        <v>258.52426163313947</v>
      </c>
      <c r="AO24" s="59">
        <f t="shared" si="36"/>
        <v>363.59429977497865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23.980000000000008</v>
      </c>
      <c r="N25" s="13">
        <f>IF('Données projet'!$A$36&gt;35,N24+M25-V24,IF(A25&lt;'Données projet'!$A$36,$K$205^A25,IF(A25='Données projet'!$A$36,'Données projet'!$B$36,N24+M25-V24)))</f>
        <v>304.36</v>
      </c>
      <c r="O25" s="13">
        <f>N25*VLOOKUP('Données projet'!$B$9,Paramètres!$A$1:$I$89,3,0)*VLOOKUP('Données projet'!$B$9,Paramètres!$A$1:$I$89,5,0)</f>
        <v>153.36091680000001</v>
      </c>
      <c r="P25" s="13">
        <f t="shared" si="33"/>
        <v>39.341378234504482</v>
      </c>
      <c r="Q25" s="20">
        <f t="shared" si="2"/>
        <v>335.62316385176194</v>
      </c>
      <c r="R25" s="59">
        <f t="shared" si="0"/>
        <v>619.17871940731743</v>
      </c>
      <c r="S25" s="59">
        <f ca="1">AVERAGE(OFFSET($R$3,0,0,'Données projet'!$E$9+1,1))-AVERAGE(OFFSET($H$3,0,0,'Données projet'!$E$9+1,1))</f>
        <v>382.92025877425675</v>
      </c>
      <c r="T25" s="59">
        <f t="shared" si="34"/>
        <v>567.319701164663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9.4</v>
      </c>
      <c r="AI25" s="13">
        <f>IF('Données projet'!$A$62&gt;35,AI24+AH25-AQ24,IF(A25&lt;'Données projet'!$A$62,$AF$205^A25,IF(A25='Données projet'!$A$62,'Données projet'!$B$62,AI24+AH25-AQ24)))</f>
        <v>115.80000000000001</v>
      </c>
      <c r="AJ25" s="13">
        <f>AI25*VLOOKUP('Données projet'!$B$10,Paramètres!$A$1:$I$89,3,0)*VLOOKUP('Données projet'!$B$10,Paramètres!$A$1:$I$89,5,0)</f>
        <v>104.77584</v>
      </c>
      <c r="AK25" s="13">
        <f t="shared" si="35"/>
        <v>28.096667899037026</v>
      </c>
      <c r="AL25" s="20">
        <f t="shared" si="4"/>
        <v>231.41961792415614</v>
      </c>
      <c r="AM25" s="59">
        <f t="shared" si="5"/>
        <v>514.97517347971166</v>
      </c>
      <c r="AN25" s="59">
        <f ca="1">AVERAGE(OFFSET($AM$3,0,0,'Données projet'!$E$10+1,1))-AVERAGE(OFFSET($H$3,0,0,'Données projet'!$E$10+1,1))</f>
        <v>258.52426163313947</v>
      </c>
      <c r="AO25" s="59">
        <f t="shared" si="36"/>
        <v>363.59429977497865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23.980000000000008</v>
      </c>
      <c r="N26" s="13">
        <f>IF('Données projet'!$A$36&gt;35,N25+M26-V25,IF(A26&lt;'Données projet'!$A$36,$K$205^A26,IF(A26='Données projet'!$A$36,'Données projet'!$B$36,N25+M26-V25)))</f>
        <v>328.34000000000003</v>
      </c>
      <c r="O26" s="13">
        <f>N26*VLOOKUP('Données projet'!$B$9,Paramètres!$A$1:$I$89,3,0)*VLOOKUP('Données projet'!$B$9,Paramètres!$A$1:$I$89,5,0)</f>
        <v>165.44395920000002</v>
      </c>
      <c r="P26" s="13">
        <f t="shared" si="33"/>
        <v>42.068014307618697</v>
      </c>
      <c r="Q26" s="20">
        <f t="shared" si="2"/>
        <v>361.41668719243597</v>
      </c>
      <c r="R26" s="59">
        <f t="shared" si="0"/>
        <v>646.19446497021374</v>
      </c>
      <c r="S26" s="59">
        <f ca="1">AVERAGE(OFFSET($R$3,0,0,'Données projet'!$E$9+1,1))-AVERAGE(OFFSET($H$3,0,0,'Données projet'!$E$9+1,1))</f>
        <v>382.92025877425675</v>
      </c>
      <c r="T26" s="59">
        <f t="shared" si="34"/>
        <v>567.319701164663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9.4</v>
      </c>
      <c r="AI26" s="13">
        <f>IF('Données projet'!$A$62&gt;35,AI25+AH26-AQ25,IF(A26&lt;'Données projet'!$A$62,$AF$205^A26,IF(A26='Données projet'!$A$62,'Données projet'!$B$62,AI25+AH26-AQ25)))</f>
        <v>125.20000000000002</v>
      </c>
      <c r="AJ26" s="13">
        <f>AI26*VLOOKUP('Données projet'!$B$10,Paramètres!$A$1:$I$89,3,0)*VLOOKUP('Données projet'!$B$10,Paramètres!$A$1:$I$89,5,0)</f>
        <v>113.28096000000001</v>
      </c>
      <c r="AK26" s="13">
        <f t="shared" si="35"/>
        <v>30.102677097724484</v>
      </c>
      <c r="AL26" s="20">
        <f t="shared" si="4"/>
        <v>249.7265012785368</v>
      </c>
      <c r="AM26" s="59">
        <f t="shared" si="5"/>
        <v>534.50427905631454</v>
      </c>
      <c r="AN26" s="59">
        <f ca="1">AVERAGE(OFFSET($AM$3,0,0,'Données projet'!$E$10+1,1))-AVERAGE(OFFSET($H$3,0,0,'Données projet'!$E$10+1,1))</f>
        <v>258.52426163313947</v>
      </c>
      <c r="AO26" s="59">
        <f t="shared" si="36"/>
        <v>363.59429977497865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23.980000000000008</v>
      </c>
      <c r="N27" s="13">
        <f>IF('Données projet'!$A$36&gt;35,N26+M27-V26,IF(A27&lt;'Données projet'!$A$36,$K$205^A27,IF(A27='Données projet'!$A$36,'Données projet'!$B$36,N26+M27-V26)))</f>
        <v>352.32000000000005</v>
      </c>
      <c r="O27" s="13">
        <f>N27*VLOOKUP('Données projet'!$B$9,Paramètres!$A$1:$I$89,3,0)*VLOOKUP('Données projet'!$B$9,Paramètres!$A$1:$I$89,5,0)</f>
        <v>177.52700160000003</v>
      </c>
      <c r="P27" s="13">
        <f t="shared" si="33"/>
        <v>44.77154738035545</v>
      </c>
      <c r="Q27" s="20">
        <f t="shared" si="2"/>
        <v>387.1699728074525</v>
      </c>
      <c r="R27" s="59">
        <f t="shared" si="0"/>
        <v>673.1699728074525</v>
      </c>
      <c r="S27" s="59">
        <f ca="1">AVERAGE(OFFSET($R$3,0,0,'Données projet'!$E$9+1,1))-AVERAGE(OFFSET($H$3,0,0,'Données projet'!$E$9+1,1))</f>
        <v>382.92025877425675</v>
      </c>
      <c r="T27" s="59">
        <f t="shared" si="34"/>
        <v>567.319701164663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9.4</v>
      </c>
      <c r="AI27" s="13">
        <f>IF('Données projet'!$A$62&gt;35,AI26+AH27-AQ26,IF(A27&lt;'Données projet'!$A$62,$AF$205^A27,IF(A27='Données projet'!$A$62,'Données projet'!$B$62,AI26+AH27-AQ26)))</f>
        <v>134.60000000000002</v>
      </c>
      <c r="AJ27" s="13">
        <f>AI27*VLOOKUP('Données projet'!$B$10,Paramètres!$A$1:$I$89,3,0)*VLOOKUP('Données projet'!$B$10,Paramètres!$A$1:$I$89,5,0)</f>
        <v>121.78608000000003</v>
      </c>
      <c r="AK27" s="13">
        <f t="shared" si="35"/>
        <v>32.091214249908539</v>
      </c>
      <c r="AL27" s="20">
        <f t="shared" si="4"/>
        <v>268.00295415192409</v>
      </c>
      <c r="AM27" s="59">
        <f t="shared" si="5"/>
        <v>554.00295415192409</v>
      </c>
      <c r="AN27" s="59">
        <f ca="1">AVERAGE(OFFSET($AM$3,0,0,'Données projet'!$E$10+1,1))-AVERAGE(OFFSET($H$3,0,0,'Données projet'!$E$10+1,1))</f>
        <v>258.52426163313947</v>
      </c>
      <c r="AO27" s="59">
        <f t="shared" si="36"/>
        <v>363.59429977497865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376.3</v>
      </c>
      <c r="L28" s="12">
        <f>VLOOKUP(A28,'Données projet'!$A$35:$I$55,9,0)</f>
        <v>23.980000000000008</v>
      </c>
      <c r="M28" s="12">
        <f t="array" ref="M28">INDEX(L:L,MIN(IF(ISNUMBER(L28:L224),ROW(L28:L224),"")))</f>
        <v>23.980000000000008</v>
      </c>
      <c r="N28" s="13">
        <f>IF('Données projet'!$A$36&gt;35,N27+M28-V27,IF(A28&lt;'Données projet'!$A$36,$K$205^A28,IF(A28='Données projet'!$A$36,'Données projet'!$B$36,N27+M28-V27)))</f>
        <v>376.30000000000007</v>
      </c>
      <c r="O28" s="13">
        <f>N28*VLOOKUP('Données projet'!$B$9,Paramètres!$A$1:$I$89,3,0)*VLOOKUP('Données projet'!$B$9,Paramètres!$A$1:$I$89,5,0)</f>
        <v>189.61004400000004</v>
      </c>
      <c r="P28" s="13">
        <f t="shared" si="33"/>
        <v>47.453728810229748</v>
      </c>
      <c r="Q28" s="20">
        <f t="shared" si="2"/>
        <v>412.88607097781693</v>
      </c>
      <c r="R28" s="59">
        <f t="shared" si="0"/>
        <v>700.10829320003916</v>
      </c>
      <c r="S28" s="59">
        <f ca="1">AVERAGE(OFFSET($R$3,0,0,'Données projet'!$E$9+1,1))-AVERAGE(OFFSET($H$3,0,0,'Données projet'!$E$9+1,1))</f>
        <v>382.92025877425675</v>
      </c>
      <c r="T28" s="59">
        <f t="shared" si="34"/>
        <v>567.319701164663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144</v>
      </c>
      <c r="AG28" s="12">
        <f>VLOOKUP(A28,'Données projet'!$A$61:$I$81,9,0)</f>
        <v>9.4</v>
      </c>
      <c r="AH28" s="12">
        <f t="array" ref="AH28">INDEX(AG:AG,MIN(IF(ISNUMBER(AG28:AG224),ROW(AG28:AG224),"")))</f>
        <v>9.4</v>
      </c>
      <c r="AI28" s="13">
        <f>IF('Données projet'!$A$62&gt;35,AI27+AH28-AQ27,IF(A28&lt;'Données projet'!$A$62,$AF$205^A28,IF(A28='Données projet'!$A$62,'Données projet'!$B$62,AI27+AH28-AQ27)))</f>
        <v>144.00000000000003</v>
      </c>
      <c r="AJ28" s="13">
        <f>AI28*VLOOKUP('Données projet'!$B$10,Paramètres!$A$1:$I$89,3,0)*VLOOKUP('Données projet'!$B$10,Paramètres!$A$1:$I$89,5,0)</f>
        <v>130.29120000000003</v>
      </c>
      <c r="AK28" s="13">
        <f t="shared" si="35"/>
        <v>34.063638337638949</v>
      </c>
      <c r="AL28" s="20">
        <f t="shared" si="4"/>
        <v>286.25134343805456</v>
      </c>
      <c r="AM28" s="59">
        <f t="shared" si="5"/>
        <v>573.47356566027679</v>
      </c>
      <c r="AN28" s="59">
        <f ca="1">AVERAGE(OFFSET($AM$3,0,0,'Données projet'!$E$10+1,1))-AVERAGE(OFFSET($H$3,0,0,'Données projet'!$E$10+1,1))</f>
        <v>258.52426163313947</v>
      </c>
      <c r="AO28" s="59">
        <f t="shared" si="36"/>
        <v>363.59429977497865</v>
      </c>
      <c r="AP28" s="15">
        <f>IF(ISNA(VLOOKUP(A28,'Données projet'!$A$61:$I$81,3,0)),0,VLOOKUP(A28,'Données projet'!$A$61:$I$81,3,0))</f>
        <v>5</v>
      </c>
      <c r="AQ28" s="15">
        <f>IF(ISNA(VLOOKUP(A28,'Données projet'!$A$61:$I$81,4,0)),0,VLOOKUP(A28,'Données projet'!$A$61:$I$81,4,0))</f>
        <v>18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22.04</v>
      </c>
      <c r="N29" s="13">
        <f>IF('Données projet'!$A$36&gt;35,N28+M29-V28,IF(A29&lt;'Données projet'!$A$36,$K$205^A29,IF(A29='Données projet'!$A$36,'Données projet'!$B$36,N28+M29-V28)))</f>
        <v>398.34000000000009</v>
      </c>
      <c r="O29" s="13">
        <f>N29*VLOOKUP('Données projet'!$B$9,Paramètres!$A$1:$I$89,3,0)*VLOOKUP('Données projet'!$B$9,Paramètres!$A$1:$I$89,5,0)</f>
        <v>200.71555920000009</v>
      </c>
      <c r="P29" s="13">
        <f t="shared" si="33"/>
        <v>49.901393277707278</v>
      </c>
      <c r="Q29" s="20">
        <f t="shared" si="2"/>
        <v>436.49119223200699</v>
      </c>
      <c r="R29" s="59">
        <f t="shared" si="0"/>
        <v>724.9356366764514</v>
      </c>
      <c r="S29" s="59">
        <f ca="1">AVERAGE(OFFSET($R$3,0,0,'Données projet'!$E$9+1,1))-AVERAGE(OFFSET($H$3,0,0,'Données projet'!$E$9+1,1))</f>
        <v>382.92025877425675</v>
      </c>
      <c r="T29" s="59">
        <f t="shared" si="34"/>
        <v>567.319701164663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7.8</v>
      </c>
      <c r="AI29" s="13">
        <f>IF('Données projet'!$A$62&gt;35,AI28+AH29-AQ28,IF(A29&lt;'Données projet'!$A$62,$AF$205^A29,IF(A29='Données projet'!$A$62,'Données projet'!$B$62,AI28+AH29-AQ28)))</f>
        <v>133.80000000000004</v>
      </c>
      <c r="AJ29" s="13">
        <f>AI29*VLOOKUP('Données projet'!$B$10,Paramètres!$A$1:$I$89,3,0)*VLOOKUP('Données projet'!$B$10,Paramètres!$A$1:$I$89,5,0)</f>
        <v>121.06224000000003</v>
      </c>
      <c r="AK29" s="13">
        <f t="shared" si="35"/>
        <v>31.922622111207954</v>
      </c>
      <c r="AL29" s="20">
        <f t="shared" si="4"/>
        <v>266.44863484368722</v>
      </c>
      <c r="AM29" s="59">
        <f t="shared" si="5"/>
        <v>554.89307928813173</v>
      </c>
      <c r="AN29" s="59">
        <f ca="1">AVERAGE(OFFSET($AM$3,0,0,'Données projet'!$E$10+1,1))-AVERAGE(OFFSET($H$3,0,0,'Données projet'!$E$10+1,1))</f>
        <v>258.52426163313947</v>
      </c>
      <c r="AO29" s="59">
        <f t="shared" si="36"/>
        <v>363.59429977497865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22.04</v>
      </c>
      <c r="N30" s="13">
        <f>IF('Données projet'!$A$36&gt;35,N29+M30-V29,IF(A30&lt;'Données projet'!$A$36,$K$205^A30,IF(A30='Données projet'!$A$36,'Données projet'!$B$36,N29+M30-V29)))</f>
        <v>420.38000000000011</v>
      </c>
      <c r="O30" s="13">
        <f>N30*VLOOKUP('Données projet'!$B$9,Paramètres!$A$1:$I$89,3,0)*VLOOKUP('Données projet'!$B$9,Paramètres!$A$1:$I$89,5,0)</f>
        <v>211.82107440000007</v>
      </c>
      <c r="P30" s="13">
        <f t="shared" si="33"/>
        <v>52.333336072681284</v>
      </c>
      <c r="Q30" s="20">
        <f t="shared" si="2"/>
        <v>460.06893157325334</v>
      </c>
      <c r="R30" s="59">
        <f t="shared" si="0"/>
        <v>749.73559823992002</v>
      </c>
      <c r="S30" s="59">
        <f ca="1">AVERAGE(OFFSET($R$3,0,0,'Données projet'!$E$9+1,1))-AVERAGE(OFFSET($H$3,0,0,'Données projet'!$E$9+1,1))</f>
        <v>382.92025877425675</v>
      </c>
      <c r="T30" s="59">
        <f t="shared" si="34"/>
        <v>567.319701164663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7.8</v>
      </c>
      <c r="AI30" s="13">
        <f>IF('Données projet'!$A$62&gt;35,AI29+AH30-AQ29,IF(A30&lt;'Données projet'!$A$62,$AF$205^A30,IF(A30='Données projet'!$A$62,'Données projet'!$B$62,AI29+AH30-AQ29)))</f>
        <v>141.60000000000005</v>
      </c>
      <c r="AJ30" s="13">
        <f>AI30*VLOOKUP('Données projet'!$B$10,Paramètres!$A$1:$I$89,3,0)*VLOOKUP('Données projet'!$B$10,Paramètres!$A$1:$I$89,5,0)</f>
        <v>128.11968000000005</v>
      </c>
      <c r="AK30" s="13">
        <f t="shared" si="35"/>
        <v>33.561504850994325</v>
      </c>
      <c r="AL30" s="20">
        <f t="shared" si="4"/>
        <v>281.59473028214853</v>
      </c>
      <c r="AM30" s="59">
        <f t="shared" si="5"/>
        <v>571.26139694881522</v>
      </c>
      <c r="AN30" s="59">
        <f ca="1">AVERAGE(OFFSET($AM$3,0,0,'Données projet'!$E$10+1,1))-AVERAGE(OFFSET($H$3,0,0,'Données projet'!$E$10+1,1))</f>
        <v>258.52426163313947</v>
      </c>
      <c r="AO30" s="59">
        <f t="shared" si="36"/>
        <v>363.59429977497865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22.04</v>
      </c>
      <c r="N31" s="13">
        <f>IF('Données projet'!$A$36&gt;35,N30+M31-V30,IF(A31&lt;'Données projet'!$A$36,$K$205^A31,IF(A31='Données projet'!$A$36,'Données projet'!$B$36,N30+M31-V30)))</f>
        <v>442.42000000000013</v>
      </c>
      <c r="O31" s="13">
        <f>N31*VLOOKUP('Données projet'!$B$9,Paramètres!$A$1:$I$89,3,0)*VLOOKUP('Données projet'!$B$9,Paramètres!$A$1:$I$89,5,0)</f>
        <v>222.92658960000009</v>
      </c>
      <c r="P31" s="13">
        <f t="shared" si="33"/>
        <v>54.75047546816694</v>
      </c>
      <c r="Q31" s="20">
        <f t="shared" si="2"/>
        <v>483.62088832705763</v>
      </c>
      <c r="R31" s="59">
        <f t="shared" si="0"/>
        <v>774.50977721594654</v>
      </c>
      <c r="S31" s="59">
        <f ca="1">AVERAGE(OFFSET($R$3,0,0,'Données projet'!$E$9+1,1))-AVERAGE(OFFSET($H$3,0,0,'Données projet'!$E$9+1,1))</f>
        <v>382.92025877425675</v>
      </c>
      <c r="T31" s="59">
        <f t="shared" si="34"/>
        <v>567.319701164663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7.8</v>
      </c>
      <c r="AI31" s="13">
        <f>IF('Données projet'!$A$62&gt;35,AI30+AH31-AQ30,IF(A31&lt;'Données projet'!$A$62,$AF$205^A31,IF(A31='Données projet'!$A$62,'Données projet'!$B$62,AI30+AH31-AQ30)))</f>
        <v>149.40000000000006</v>
      </c>
      <c r="AJ31" s="13">
        <f>AI31*VLOOKUP('Données projet'!$B$10,Paramètres!$A$1:$I$89,3,0)*VLOOKUP('Données projet'!$B$10,Paramètres!$A$1:$I$89,5,0)</f>
        <v>135.17712000000006</v>
      </c>
      <c r="AK31" s="13">
        <f t="shared" si="35"/>
        <v>35.189907319143813</v>
      </c>
      <c r="AL31" s="20">
        <f t="shared" si="4"/>
        <v>296.72257258084227</v>
      </c>
      <c r="AM31" s="59">
        <f t="shared" si="5"/>
        <v>587.61146146973113</v>
      </c>
      <c r="AN31" s="59">
        <f ca="1">AVERAGE(OFFSET($AM$3,0,0,'Données projet'!$E$10+1,1))-AVERAGE(OFFSET($H$3,0,0,'Données projet'!$E$10+1,1))</f>
        <v>258.52426163313947</v>
      </c>
      <c r="AO31" s="59">
        <f t="shared" si="36"/>
        <v>363.59429977497865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22.04</v>
      </c>
      <c r="N32" s="13">
        <f>IF('Données projet'!$A$36&gt;35,N31+M32-V31,IF(A32&lt;'Données projet'!$A$36,$K$205^A32,IF(A32='Données projet'!$A$36,'Données projet'!$B$36,N31+M32-V31)))</f>
        <v>464.46000000000015</v>
      </c>
      <c r="O32" s="13">
        <f>N32*VLOOKUP('Données projet'!$B$9,Paramètres!$A$1:$I$89,3,0)*VLOOKUP('Données projet'!$B$9,Paramètres!$A$1:$I$89,5,0)</f>
        <v>234.0321048000001</v>
      </c>
      <c r="P32" s="13">
        <f t="shared" si="33"/>
        <v>57.153633077745312</v>
      </c>
      <c r="Q32" s="20">
        <f t="shared" si="2"/>
        <v>507.14849347040649</v>
      </c>
      <c r="R32" s="59">
        <f t="shared" si="0"/>
        <v>799.25960458151758</v>
      </c>
      <c r="S32" s="59">
        <f ca="1">AVERAGE(OFFSET($R$3,0,0,'Données projet'!$E$9+1,1))-AVERAGE(OFFSET($H$3,0,0,'Données projet'!$E$9+1,1))</f>
        <v>382.92025877425675</v>
      </c>
      <c r="T32" s="59">
        <f t="shared" si="34"/>
        <v>567.319701164663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7.8</v>
      </c>
      <c r="AI32" s="13">
        <f>IF('Données projet'!$A$62&gt;35,AI31+AH32-AQ31,IF(A32&lt;'Données projet'!$A$62,$AF$205^A32,IF(A32='Données projet'!$A$62,'Données projet'!$B$62,AI31+AH32-AQ31)))</f>
        <v>157.20000000000007</v>
      </c>
      <c r="AJ32" s="13">
        <f>AI32*VLOOKUP('Données projet'!$B$10,Paramètres!$A$1:$I$89,3,0)*VLOOKUP('Données projet'!$B$10,Paramètres!$A$1:$I$89,5,0)</f>
        <v>142.23456000000004</v>
      </c>
      <c r="AK32" s="13">
        <f t="shared" si="35"/>
        <v>36.808439083663039</v>
      </c>
      <c r="AL32" s="20">
        <f t="shared" si="4"/>
        <v>311.83322340404652</v>
      </c>
      <c r="AM32" s="59">
        <f t="shared" si="5"/>
        <v>603.94433451515761</v>
      </c>
      <c r="AN32" s="59">
        <f ca="1">AVERAGE(OFFSET($AM$3,0,0,'Données projet'!$E$10+1,1))-AVERAGE(OFFSET($H$3,0,0,'Données projet'!$E$10+1,1))</f>
        <v>258.52426163313947</v>
      </c>
      <c r="AO32" s="59">
        <f t="shared" si="36"/>
        <v>363.59429977497865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486.5</v>
      </c>
      <c r="L33" s="12">
        <f>VLOOKUP(A33,'Données projet'!$A$35:$I$55,9,0)</f>
        <v>22.04</v>
      </c>
      <c r="M33" s="12">
        <f t="array" ref="M33">INDEX(L:L,MIN(IF(ISNUMBER(L33:L229),ROW(L33:L229),"")))</f>
        <v>22.04</v>
      </c>
      <c r="N33" s="13">
        <f>IF('Données projet'!$A$36&gt;35,N32+M33-V32,IF(A33&lt;'Données projet'!$A$36,$K$205^A33,IF(A33='Données projet'!$A$36,'Données projet'!$B$36,N32+M33-V32)))</f>
        <v>486.50000000000017</v>
      </c>
      <c r="O33" s="13">
        <f>N33*VLOOKUP('Données projet'!$B$9,Paramètres!$A$1:$I$89,3,0)*VLOOKUP('Données projet'!$B$9,Paramètres!$A$1:$I$89,5,0)</f>
        <v>245.13762000000008</v>
      </c>
      <c r="P33" s="13">
        <f t="shared" si="33"/>
        <v>59.543548132820824</v>
      </c>
      <c r="Q33" s="20">
        <f t="shared" si="2"/>
        <v>530.65303449799637</v>
      </c>
      <c r="R33" s="59">
        <f t="shared" si="0"/>
        <v>823.98636783132974</v>
      </c>
      <c r="S33" s="59">
        <f ca="1">AVERAGE(OFFSET($R$3,0,0,'Données projet'!$E$9+1,1))-AVERAGE(OFFSET($H$3,0,0,'Données projet'!$E$9+1,1))</f>
        <v>382.92025877425675</v>
      </c>
      <c r="T33" s="59">
        <f t="shared" si="34"/>
        <v>567.319701164663</v>
      </c>
      <c r="U33" s="15">
        <f>IF(ISNA(VLOOKUP(A33,'Données projet'!$A$35:$I$55,3,0)),0,VLOOKUP(A33,'Données projet'!$A$35:$I$55,3,0))</f>
        <v>6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165</v>
      </c>
      <c r="AG33" s="12">
        <f>VLOOKUP(A33,'Données projet'!$A$61:$I$81,9,0)</f>
        <v>7.8</v>
      </c>
      <c r="AH33" s="12">
        <f t="array" ref="AH33">INDEX(AG:AG,MIN(IF(ISNUMBER(AG33:AG229),ROW(AG33:AG229),"")))</f>
        <v>7.8</v>
      </c>
      <c r="AI33" s="13">
        <f>IF('Données projet'!$A$62&gt;35,AI32+AH33-AQ32,IF(A33&lt;'Données projet'!$A$62,$AF$205^A33,IF(A33='Données projet'!$A$62,'Données projet'!$B$62,AI32+AH33-AQ32)))</f>
        <v>165.00000000000009</v>
      </c>
      <c r="AJ33" s="13">
        <f>AI33*VLOOKUP('Données projet'!$B$10,Paramètres!$A$1:$I$89,3,0)*VLOOKUP('Données projet'!$B$10,Paramètres!$A$1:$I$89,5,0)</f>
        <v>149.29200000000009</v>
      </c>
      <c r="AK33" s="13">
        <f t="shared" si="35"/>
        <v>38.417645803815446</v>
      </c>
      <c r="AL33" s="20">
        <f t="shared" si="4"/>
        <v>326.92763310831202</v>
      </c>
      <c r="AM33" s="59">
        <f t="shared" si="5"/>
        <v>620.26096644164534</v>
      </c>
      <c r="AN33" s="59">
        <f ca="1">AVERAGE(OFFSET($AM$3,0,0,'Données projet'!$E$10+1,1))-AVERAGE(OFFSET($H$3,0,0,'Données projet'!$E$10+1,1))</f>
        <v>258.52426163313947</v>
      </c>
      <c r="AO33" s="59">
        <f t="shared" si="36"/>
        <v>363.59429977497865</v>
      </c>
      <c r="AP33" s="15">
        <f>IF(ISNA(VLOOKUP(A33,'Données projet'!$A$61:$I$81,3,0)),0,VLOOKUP(A33,'Données projet'!$A$61:$I$81,3,0))</f>
        <v>6</v>
      </c>
      <c r="AQ33" s="15">
        <f>IF(ISNA(VLOOKUP(A33,'Données projet'!$A$61:$I$81,4,0)),0,VLOOKUP(A33,'Données projet'!$A$61:$I$81,4,0))</f>
        <v>14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19.240000000000009</v>
      </c>
      <c r="N34" s="13">
        <f>IF('Données projet'!$A$36&gt;35,N33+M34-V33,IF(A34&lt;'Données projet'!$A$36,$K$205^A34,IF(A34='Données projet'!$A$36,'Données projet'!$B$36,N33+M34-V33)))</f>
        <v>505.74000000000018</v>
      </c>
      <c r="O34" s="13">
        <f>N34*VLOOKUP('Données projet'!$B$9,Paramètres!$A$1:$I$89,3,0)*VLOOKUP('Données projet'!$B$9,Paramètres!$A$1:$I$89,5,0)</f>
        <v>254.83227120000012</v>
      </c>
      <c r="P34" s="13">
        <f t="shared" si="33"/>
        <v>61.619543235409054</v>
      </c>
      <c r="Q34" s="20">
        <f t="shared" si="2"/>
        <v>551.15357680833756</v>
      </c>
      <c r="R34" s="59">
        <f t="shared" si="0"/>
        <v>844.48691014167093</v>
      </c>
      <c r="S34" s="59">
        <f ca="1">AVERAGE(OFFSET($R$3,0,0,'Données projet'!$E$9+1,1))-AVERAGE(OFFSET($H$3,0,0,'Données projet'!$E$9+1,1))</f>
        <v>382.92025877425675</v>
      </c>
      <c r="T34" s="59">
        <f t="shared" si="34"/>
        <v>567.319701164663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6.4</v>
      </c>
      <c r="AI34" s="13">
        <f>IF('Données projet'!$A$62&gt;35,AI33+AH34-AQ33,IF(A34&lt;'Données projet'!$A$62,$AF$205^A34,IF(A34='Données projet'!$A$62,'Données projet'!$B$62,AI33+AH34-AQ33)))</f>
        <v>157.40000000000009</v>
      </c>
      <c r="AJ34" s="13">
        <f>AI34*VLOOKUP('Données projet'!$B$10,Paramètres!$A$1:$I$89,3,0)*VLOOKUP('Données projet'!$B$10,Paramètres!$A$1:$I$89,5,0)</f>
        <v>142.41552000000007</v>
      </c>
      <c r="AK34" s="13">
        <f t="shared" si="35"/>
        <v>36.849815075587692</v>
      </c>
      <c r="AL34" s="20">
        <f t="shared" si="4"/>
        <v>312.220458589982</v>
      </c>
      <c r="AM34" s="59">
        <f t="shared" si="5"/>
        <v>605.55379192331532</v>
      </c>
      <c r="AN34" s="59">
        <f ca="1">AVERAGE(OFFSET($AM$3,0,0,'Données projet'!$E$10+1,1))-AVERAGE(OFFSET($H$3,0,0,'Données projet'!$E$10+1,1))</f>
        <v>258.52426163313947</v>
      </c>
      <c r="AO34" s="59">
        <f t="shared" si="36"/>
        <v>363.59429977497865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19.240000000000009</v>
      </c>
      <c r="N35" s="13">
        <f>IF('Données projet'!$A$36&gt;35,N34+M35-V34,IF(A35&lt;'Données projet'!$A$36,$K$205^A35,IF(A35='Données projet'!$A$36,'Données projet'!$B$36,N34+M35-V34)))</f>
        <v>524.98000000000025</v>
      </c>
      <c r="O35" s="13">
        <f>N35*VLOOKUP('Données projet'!$B$9,Paramètres!$A$1:$I$89,3,0)*VLOOKUP('Données projet'!$B$9,Paramètres!$A$1:$I$89,5,0)</f>
        <v>264.52692240000016</v>
      </c>
      <c r="P35" s="13">
        <f t="shared" si="33"/>
        <v>63.686363328826474</v>
      </c>
      <c r="Q35" s="20">
        <f t="shared" ref="Q35:Q66" si="53">(O35+P35)*0.475*44/12</f>
        <v>571.63813931103971</v>
      </c>
      <c r="R35" s="59">
        <f t="shared" si="0"/>
        <v>864.97147264437308</v>
      </c>
      <c r="S35" s="59">
        <f ca="1">AVERAGE(OFFSET($R$3,0,0,'Données projet'!$E$9+1,1))-AVERAGE(OFFSET($H$3,0,0,'Données projet'!$E$9+1,1))</f>
        <v>382.92025877425675</v>
      </c>
      <c r="T35" s="59">
        <f t="shared" si="34"/>
        <v>567.319701164663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6.4</v>
      </c>
      <c r="AI35" s="13">
        <f>IF('Données projet'!$A$62&gt;35,AI34+AH35-AQ34,IF(A35&lt;'Données projet'!$A$62,$AF$205^A35,IF(A35='Données projet'!$A$62,'Données projet'!$B$62,AI34+AH35-AQ34)))</f>
        <v>163.8000000000001</v>
      </c>
      <c r="AJ35" s="13">
        <f>AI35*VLOOKUP('Données projet'!$B$10,Paramètres!$A$1:$I$89,3,0)*VLOOKUP('Données projet'!$B$10,Paramètres!$A$1:$I$89,5,0)</f>
        <v>148.20624000000007</v>
      </c>
      <c r="AK35" s="13">
        <f t="shared" si="35"/>
        <v>38.170662245893794</v>
      </c>
      <c r="AL35" s="20">
        <f t="shared" si="4"/>
        <v>324.60643807826517</v>
      </c>
      <c r="AM35" s="59">
        <f t="shared" si="5"/>
        <v>617.93977141159849</v>
      </c>
      <c r="AN35" s="59">
        <f ca="1">AVERAGE(OFFSET($AM$3,0,0,'Données projet'!$E$10+1,1))-AVERAGE(OFFSET($H$3,0,0,'Données projet'!$E$10+1,1))</f>
        <v>258.52426163313947</v>
      </c>
      <c r="AO35" s="59">
        <f t="shared" si="36"/>
        <v>363.59429977497865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19.240000000000009</v>
      </c>
      <c r="N36" s="13">
        <f>IF('Données projet'!$A$36&gt;35,N35+M36-V35,IF(A36&lt;'Données projet'!$A$36,$K$205^A36,IF(A36='Données projet'!$A$36,'Données projet'!$B$36,N35+M36-V35)))</f>
        <v>544.22000000000025</v>
      </c>
      <c r="O36" s="13">
        <f>N36*VLOOKUP('Données projet'!$B$9,Paramètres!$A$1:$I$89,3,0)*VLOOKUP('Données projet'!$B$9,Paramètres!$A$1:$I$89,5,0)</f>
        <v>274.22157360000017</v>
      </c>
      <c r="P36" s="13">
        <f t="shared" si="33"/>
        <v>65.744383179322114</v>
      </c>
      <c r="Q36" s="20">
        <f t="shared" si="53"/>
        <v>592.10737472398625</v>
      </c>
      <c r="R36" s="59">
        <f t="shared" si="0"/>
        <v>885.44070805731963</v>
      </c>
      <c r="S36" s="59">
        <f ca="1">AVERAGE(OFFSET($R$3,0,0,'Données projet'!$E$9+1,1))-AVERAGE(OFFSET($H$3,0,0,'Données projet'!$E$9+1,1))</f>
        <v>382.92025877425675</v>
      </c>
      <c r="T36" s="59">
        <f t="shared" si="34"/>
        <v>567.319701164663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6.4</v>
      </c>
      <c r="AI36" s="13">
        <f>IF('Données projet'!$A$62&gt;35,AI35+AH36-AQ35,IF(A36&lt;'Données projet'!$A$62,$AF$205^A36,IF(A36='Données projet'!$A$62,'Données projet'!$B$62,AI35+AH36-AQ35)))</f>
        <v>170.2000000000001</v>
      </c>
      <c r="AJ36" s="13">
        <f>AI36*VLOOKUP('Données projet'!$B$10,Paramètres!$A$1:$I$89,3,0)*VLOOKUP('Données projet'!$B$10,Paramètres!$A$1:$I$89,5,0)</f>
        <v>153.99696000000009</v>
      </c>
      <c r="AK36" s="13">
        <f t="shared" si="35"/>
        <v>39.485514251150697</v>
      </c>
      <c r="AL36" s="20">
        <f t="shared" si="4"/>
        <v>336.98197598742092</v>
      </c>
      <c r="AM36" s="59">
        <f t="shared" si="5"/>
        <v>630.3153093207543</v>
      </c>
      <c r="AN36" s="59">
        <f ca="1">AVERAGE(OFFSET($AM$3,0,0,'Données projet'!$E$10+1,1))-AVERAGE(OFFSET($H$3,0,0,'Données projet'!$E$10+1,1))</f>
        <v>258.52426163313947</v>
      </c>
      <c r="AO36" s="59">
        <f t="shared" si="36"/>
        <v>363.59429977497865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19.240000000000009</v>
      </c>
      <c r="N37" s="13">
        <f>IF('Données projet'!$A$36&gt;35,N36+M37-V36,IF(A37&lt;'Données projet'!$A$36,$K$205^A37,IF(A37='Données projet'!$A$36,'Données projet'!$B$36,N36+M37-V36)))</f>
        <v>563.46000000000026</v>
      </c>
      <c r="O37" s="13">
        <f>N37*VLOOKUP('Données projet'!$B$9,Paramètres!$A$1:$I$89,3,0)*VLOOKUP('Données projet'!$B$9,Paramètres!$A$1:$I$89,5,0)</f>
        <v>283.91622480000012</v>
      </c>
      <c r="P37" s="13">
        <f t="shared" si="33"/>
        <v>67.793949552290641</v>
      </c>
      <c r="Q37" s="20">
        <f t="shared" si="53"/>
        <v>612.56188699690631</v>
      </c>
      <c r="R37" s="59">
        <f t="shared" si="0"/>
        <v>905.89522033023968</v>
      </c>
      <c r="S37" s="59">
        <f ca="1">AVERAGE(OFFSET($R$3,0,0,'Données projet'!$E$9+1,1))-AVERAGE(OFFSET($H$3,0,0,'Données projet'!$E$9+1,1))</f>
        <v>382.92025877425675</v>
      </c>
      <c r="T37" s="59">
        <f t="shared" si="34"/>
        <v>567.319701164663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6.4</v>
      </c>
      <c r="AI37" s="13">
        <f>IF('Données projet'!$A$62&gt;35,AI36+AH37-AQ36,IF(A37&lt;'Données projet'!$A$62,$AF$205^A37,IF(A37='Données projet'!$A$62,'Données projet'!$B$62,AI36+AH37-AQ36)))</f>
        <v>176.60000000000011</v>
      </c>
      <c r="AJ37" s="13">
        <f>AI37*VLOOKUP('Données projet'!$B$10,Paramètres!$A$1:$I$89,3,0)*VLOOKUP('Données projet'!$B$10,Paramètres!$A$1:$I$89,5,0)</f>
        <v>159.78768000000008</v>
      </c>
      <c r="AK37" s="13">
        <f t="shared" si="35"/>
        <v>40.79462233764923</v>
      </c>
      <c r="AL37" s="20">
        <f t="shared" si="4"/>
        <v>349.34750990473918</v>
      </c>
      <c r="AM37" s="59">
        <f t="shared" si="5"/>
        <v>642.6808432380725</v>
      </c>
      <c r="AN37" s="59">
        <f ca="1">AVERAGE(OFFSET($AM$3,0,0,'Données projet'!$E$10+1,1))-AVERAGE(OFFSET($H$3,0,0,'Données projet'!$E$10+1,1))</f>
        <v>258.52426163313947</v>
      </c>
      <c r="AO37" s="59">
        <f t="shared" si="36"/>
        <v>363.59429977497865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582.70000000000005</v>
      </c>
      <c r="L38" s="12">
        <f>VLOOKUP(A38,'Données projet'!$A$35:$I$55,9,0)</f>
        <v>19.240000000000009</v>
      </c>
      <c r="M38" s="12">
        <f t="array" ref="M38">INDEX(L:L,MIN(IF(ISNUMBER(L38:L234),ROW(L38:L234),"")))</f>
        <v>19.240000000000009</v>
      </c>
      <c r="N38" s="13">
        <f>IF('Données projet'!$A$36&gt;35,N37+M38-V37,IF(A38&lt;'Données projet'!$A$36,$K$205^A38,IF(A38='Données projet'!$A$36,'Données projet'!$B$36,N37+M38-V37)))</f>
        <v>582.70000000000027</v>
      </c>
      <c r="O38" s="13">
        <f>N38*VLOOKUP('Données projet'!$B$9,Paramètres!$A$1:$I$89,3,0)*VLOOKUP('Données projet'!$B$9,Paramètres!$A$1:$I$89,5,0)</f>
        <v>293.61087600000019</v>
      </c>
      <c r="P38" s="13">
        <f t="shared" si="33"/>
        <v>69.835384188384594</v>
      </c>
      <c r="Q38" s="20">
        <f t="shared" si="53"/>
        <v>633.00223649477005</v>
      </c>
      <c r="R38" s="59">
        <f t="shared" si="0"/>
        <v>926.33556982810342</v>
      </c>
      <c r="S38" s="59">
        <f ca="1">AVERAGE(OFFSET($R$3,0,0,'Données projet'!$E$9+1,1))-AVERAGE(OFFSET($H$3,0,0,'Données projet'!$E$9+1,1))</f>
        <v>382.92025877425675</v>
      </c>
      <c r="T38" s="59">
        <f t="shared" si="34"/>
        <v>567.319701164663</v>
      </c>
      <c r="U38" s="15">
        <f>IF(ISNA(VLOOKUP(A38,'Données projet'!$A$35:$I$55,3,0)),0,VLOOKUP(A38,'Données projet'!$A$35:$I$55,3,0))</f>
        <v>7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183</v>
      </c>
      <c r="AG38" s="12">
        <f>VLOOKUP(A38,'Données projet'!$A$61:$I$81,9,0)</f>
        <v>6.4</v>
      </c>
      <c r="AH38" s="12">
        <f t="array" ref="AH38">INDEX(AG:AG,MIN(IF(ISNUMBER(AG38:AG234),ROW(AG38:AG234),"")))</f>
        <v>6.4</v>
      </c>
      <c r="AI38" s="13">
        <f>IF('Données projet'!$A$62&gt;35,AI37+AH38-AQ37,IF(A38&lt;'Données projet'!$A$62,$AF$205^A38,IF(A38='Données projet'!$A$62,'Données projet'!$B$62,AI37+AH38-AQ37)))</f>
        <v>183.00000000000011</v>
      </c>
      <c r="AJ38" s="13">
        <f>AI38*VLOOKUP('Données projet'!$B$10,Paramètres!$A$1:$I$89,3,0)*VLOOKUP('Données projet'!$B$10,Paramètres!$A$1:$I$89,5,0)</f>
        <v>165.5784000000001</v>
      </c>
      <c r="AK38" s="13">
        <f t="shared" si="35"/>
        <v>42.098218509199697</v>
      </c>
      <c r="AL38" s="20">
        <f t="shared" si="4"/>
        <v>361.70344390352301</v>
      </c>
      <c r="AM38" s="59">
        <f t="shared" si="5"/>
        <v>655.03677723685632</v>
      </c>
      <c r="AN38" s="59">
        <f ca="1">AVERAGE(OFFSET($AM$3,0,0,'Données projet'!$E$10+1,1))-AVERAGE(OFFSET($H$3,0,0,'Données projet'!$E$10+1,1))</f>
        <v>258.52426163313947</v>
      </c>
      <c r="AO38" s="59">
        <f t="shared" si="36"/>
        <v>363.59429977497865</v>
      </c>
      <c r="AP38" s="15">
        <f>IF(ISNA(VLOOKUP(A38,'Données projet'!$A$61:$I$81,3,0)),0,VLOOKUP(A38,'Données projet'!$A$61:$I$81,3,0))</f>
        <v>7</v>
      </c>
      <c r="AQ38" s="15">
        <f>IF(ISNA(VLOOKUP(A38,'Données projet'!$A$61:$I$81,4,0)),0,VLOOKUP(A38,'Données projet'!$A$61:$I$81,4,0))</f>
        <v>11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15.759999999999991</v>
      </c>
      <c r="N39" s="13">
        <f>IF('Données projet'!$A$36&gt;35,N38+M39-V38,IF(A39&lt;'Données projet'!$A$36,$K$205^A39,IF(A39='Données projet'!$A$36,'Données projet'!$B$36,N38+M39-V38)))</f>
        <v>598.46000000000026</v>
      </c>
      <c r="O39" s="13">
        <f>N39*VLOOKUP('Données projet'!$B$9,Paramètres!$A$1:$I$89,3,0)*VLOOKUP('Données projet'!$B$9,Paramètres!$A$1:$I$89,5,0)</f>
        <v>301.55202480000014</v>
      </c>
      <c r="P39" s="13">
        <f t="shared" si="33"/>
        <v>71.501729711020701</v>
      </c>
      <c r="Q39" s="20">
        <f t="shared" si="53"/>
        <v>649.73528910669449</v>
      </c>
      <c r="R39" s="59">
        <f t="shared" si="0"/>
        <v>943.06862244002787</v>
      </c>
      <c r="S39" s="59">
        <f ca="1">AVERAGE(OFFSET($R$3,0,0,'Données projet'!$E$9+1,1))-AVERAGE(OFFSET($H$3,0,0,'Données projet'!$E$9+1,1))</f>
        <v>382.92025877425675</v>
      </c>
      <c r="T39" s="59">
        <f t="shared" si="34"/>
        <v>567.319701164663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5.8</v>
      </c>
      <c r="AI39" s="13">
        <f>IF('Données projet'!$A$62&gt;35,AI38+AH39-AQ38,IF(A39&lt;'Données projet'!$A$62,$AF$205^A39,IF(A39='Données projet'!$A$62,'Données projet'!$B$62,AI38+AH39-AQ38)))</f>
        <v>177.80000000000013</v>
      </c>
      <c r="AJ39" s="13">
        <f>AI39*VLOOKUP('Données projet'!$B$10,Paramètres!$A$1:$I$89,3,0)*VLOOKUP('Données projet'!$B$10,Paramètres!$A$1:$I$89,5,0)</f>
        <v>160.8734400000001</v>
      </c>
      <c r="AK39" s="13">
        <f t="shared" si="35"/>
        <v>41.039459771757258</v>
      </c>
      <c r="AL39" s="20">
        <f t="shared" si="4"/>
        <v>351.66496710247742</v>
      </c>
      <c r="AM39" s="59">
        <f t="shared" si="5"/>
        <v>644.99830043581073</v>
      </c>
      <c r="AN39" s="59">
        <f ca="1">AVERAGE(OFFSET($AM$3,0,0,'Données projet'!$E$10+1,1))-AVERAGE(OFFSET($H$3,0,0,'Données projet'!$E$10+1,1))</f>
        <v>258.52426163313947</v>
      </c>
      <c r="AO39" s="59">
        <f t="shared" si="36"/>
        <v>363.59429977497865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15.759999999999991</v>
      </c>
      <c r="N40" s="13">
        <f>IF('Données projet'!$A$36&gt;35,N39+M40-V39,IF(A40&lt;'Données projet'!$A$36,$K$205^A40,IF(A40='Données projet'!$A$36,'Données projet'!$B$36,N39+M40-V39)))</f>
        <v>614.22000000000025</v>
      </c>
      <c r="O40" s="13">
        <f>N40*VLOOKUP('Données projet'!$B$9,Paramètres!$A$1:$I$89,3,0)*VLOOKUP('Données projet'!$B$9,Paramètres!$A$1:$I$89,5,0)</f>
        <v>309.49317360000015</v>
      </c>
      <c r="P40" s="13">
        <f t="shared" si="33"/>
        <v>73.162974569608082</v>
      </c>
      <c r="Q40" s="20">
        <f t="shared" si="53"/>
        <v>666.45945806206771</v>
      </c>
      <c r="R40" s="59">
        <f t="shared" si="0"/>
        <v>959.79279139540108</v>
      </c>
      <c r="S40" s="59">
        <f ca="1">AVERAGE(OFFSET($R$3,0,0,'Données projet'!$E$9+1,1))-AVERAGE(OFFSET($H$3,0,0,'Données projet'!$E$9+1,1))</f>
        <v>382.92025877425675</v>
      </c>
      <c r="T40" s="59">
        <f t="shared" si="34"/>
        <v>567.319701164663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5.8</v>
      </c>
      <c r="AI40" s="13">
        <f>IF('Données projet'!$A$62&gt;35,AI39+AH40-AQ39,IF(A40&lt;'Données projet'!$A$62,$AF$205^A40,IF(A40='Données projet'!$A$62,'Données projet'!$B$62,AI39+AH40-AQ39)))</f>
        <v>183.60000000000014</v>
      </c>
      <c r="AJ40" s="13">
        <f>AI40*VLOOKUP('Données projet'!$B$10,Paramètres!$A$1:$I$89,3,0)*VLOOKUP('Données projet'!$B$10,Paramètres!$A$1:$I$89,5,0)</f>
        <v>166.12128000000013</v>
      </c>
      <c r="AK40" s="13">
        <f t="shared" si="35"/>
        <v>42.220155874487354</v>
      </c>
      <c r="AL40" s="20">
        <f t="shared" si="4"/>
        <v>362.86133414806568</v>
      </c>
      <c r="AM40" s="59">
        <f t="shared" si="5"/>
        <v>656.19466748139894</v>
      </c>
      <c r="AN40" s="59">
        <f ca="1">AVERAGE(OFFSET($AM$3,0,0,'Données projet'!$E$10+1,1))-AVERAGE(OFFSET($H$3,0,0,'Données projet'!$E$10+1,1))</f>
        <v>258.52426163313947</v>
      </c>
      <c r="AO40" s="59">
        <f t="shared" si="36"/>
        <v>363.59429977497865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15.759999999999991</v>
      </c>
      <c r="N41" s="13">
        <f>IF('Données projet'!$A$36&gt;35,N40+M41-V40,IF(A41&lt;'Données projet'!$A$36,$K$205^A41,IF(A41='Données projet'!$A$36,'Données projet'!$B$36,N40+M41-V40)))</f>
        <v>629.98000000000025</v>
      </c>
      <c r="O41" s="13">
        <f>N41*VLOOKUP('Données projet'!$B$9,Paramètres!$A$1:$I$89,3,0)*VLOOKUP('Données projet'!$B$9,Paramètres!$A$1:$I$89,5,0)</f>
        <v>317.43432240000016</v>
      </c>
      <c r="P41" s="13">
        <f t="shared" si="33"/>
        <v>74.819264688195105</v>
      </c>
      <c r="Q41" s="20">
        <f t="shared" si="53"/>
        <v>683.17499751194009</v>
      </c>
      <c r="R41" s="59">
        <f t="shared" si="0"/>
        <v>976.50833084527335</v>
      </c>
      <c r="S41" s="59">
        <f ca="1">AVERAGE(OFFSET($R$3,0,0,'Données projet'!$E$9+1,1))-AVERAGE(OFFSET($H$3,0,0,'Données projet'!$E$9+1,1))</f>
        <v>382.92025877425675</v>
      </c>
      <c r="T41" s="59">
        <f t="shared" si="34"/>
        <v>567.319701164663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5.8</v>
      </c>
      <c r="AI41" s="13">
        <f>IF('Données projet'!$A$62&gt;35,AI40+AH41-AQ40,IF(A41&lt;'Données projet'!$A$62,$AF$205^A41,IF(A41='Données projet'!$A$62,'Données projet'!$B$62,AI40+AH41-AQ40)))</f>
        <v>189.40000000000015</v>
      </c>
      <c r="AJ41" s="13">
        <f>AI41*VLOOKUP('Données projet'!$B$10,Paramètres!$A$1:$I$89,3,0)*VLOOKUP('Données projet'!$B$10,Paramètres!$A$1:$I$89,5,0)</f>
        <v>171.36912000000012</v>
      </c>
      <c r="AK41" s="13">
        <f t="shared" si="35"/>
        <v>43.396517621834931</v>
      </c>
      <c r="AL41" s="20">
        <f t="shared" si="4"/>
        <v>374.05015219136271</v>
      </c>
      <c r="AM41" s="59">
        <f t="shared" si="5"/>
        <v>667.38348552469597</v>
      </c>
      <c r="AN41" s="59">
        <f ca="1">AVERAGE(OFFSET($AM$3,0,0,'Données projet'!$E$10+1,1))-AVERAGE(OFFSET($H$3,0,0,'Données projet'!$E$10+1,1))</f>
        <v>258.52426163313947</v>
      </c>
      <c r="AO41" s="59">
        <f t="shared" si="36"/>
        <v>363.59429977497865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15.759999999999991</v>
      </c>
      <c r="N42" s="13">
        <f>IF('Données projet'!$A$36&gt;35,N41+M42-V41,IF(A42&lt;'Données projet'!$A$36,$K$205^A42,IF(A42='Données projet'!$A$36,'Données projet'!$B$36,N41+M42-V41)))</f>
        <v>645.74000000000024</v>
      </c>
      <c r="O42" s="13">
        <f>N42*VLOOKUP('Données projet'!$B$9,Paramètres!$A$1:$I$89,3,0)*VLOOKUP('Données projet'!$B$9,Paramètres!$A$1:$I$89,5,0)</f>
        <v>325.37547120000011</v>
      </c>
      <c r="P42" s="13">
        <f t="shared" si="33"/>
        <v>76.470738273652614</v>
      </c>
      <c r="Q42" s="20">
        <f t="shared" si="53"/>
        <v>699.88214816661184</v>
      </c>
      <c r="R42" s="59">
        <f t="shared" si="0"/>
        <v>993.2154814999451</v>
      </c>
      <c r="S42" s="59">
        <f ca="1">AVERAGE(OFFSET($R$3,0,0,'Données projet'!$E$9+1,1))-AVERAGE(OFFSET($H$3,0,0,'Données projet'!$E$9+1,1))</f>
        <v>382.92025877425675</v>
      </c>
      <c r="T42" s="59">
        <f t="shared" si="34"/>
        <v>567.319701164663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5.8</v>
      </c>
      <c r="AI42" s="13">
        <f>IF('Données projet'!$A$62&gt;35,AI41+AH42-AQ41,IF(A42&lt;'Données projet'!$A$62,$AF$205^A42,IF(A42='Données projet'!$A$62,'Données projet'!$B$62,AI41+AH42-AQ41)))</f>
        <v>195.20000000000016</v>
      </c>
      <c r="AJ42" s="13">
        <f>AI42*VLOOKUP('Données projet'!$B$10,Paramètres!$A$1:$I$89,3,0)*VLOOKUP('Données projet'!$B$10,Paramètres!$A$1:$I$89,5,0)</f>
        <v>176.61696000000012</v>
      </c>
      <c r="AK42" s="13">
        <f t="shared" si="35"/>
        <v>44.568692977873603</v>
      </c>
      <c r="AL42" s="20">
        <f t="shared" si="4"/>
        <v>385.23167893646342</v>
      </c>
      <c r="AM42" s="59">
        <f t="shared" si="5"/>
        <v>678.56501226979674</v>
      </c>
      <c r="AN42" s="59">
        <f ca="1">AVERAGE(OFFSET($AM$3,0,0,'Données projet'!$E$10+1,1))-AVERAGE(OFFSET($H$3,0,0,'Données projet'!$E$10+1,1))</f>
        <v>258.52426163313947</v>
      </c>
      <c r="AO42" s="59">
        <f t="shared" si="36"/>
        <v>363.59429977497865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661.5</v>
      </c>
      <c r="L43" s="12">
        <f>VLOOKUP(A43,'Données projet'!$A$35:$I$55,9,0)</f>
        <v>15.759999999999991</v>
      </c>
      <c r="M43" s="12">
        <f t="array" ref="M43">INDEX(L:L,MIN(IF(ISNUMBER(L43:L239),ROW(L43:L239),"")))</f>
        <v>15.759999999999991</v>
      </c>
      <c r="N43" s="13">
        <f>IF('Données projet'!$A$36&gt;35,N42+M43-V42,IF(A43&lt;'Données projet'!$A$36,$K$205^A43,IF(A43='Données projet'!$A$36,'Données projet'!$B$36,N42+M43-V42)))</f>
        <v>661.50000000000023</v>
      </c>
      <c r="O43" s="13">
        <f>N43*VLOOKUP('Données projet'!$B$9,Paramètres!$A$1:$I$89,3,0)*VLOOKUP('Données projet'!$B$9,Paramètres!$A$1:$I$89,5,0)</f>
        <v>333.31662000000017</v>
      </c>
      <c r="P43" s="13">
        <f t="shared" si="33"/>
        <v>78.117526402037882</v>
      </c>
      <c r="Q43" s="20">
        <f t="shared" si="53"/>
        <v>716.58113831688297</v>
      </c>
      <c r="R43" s="59">
        <f t="shared" si="0"/>
        <v>1009.9144716502162</v>
      </c>
      <c r="S43" s="59">
        <f ca="1">AVERAGE(OFFSET($R$3,0,0,'Données projet'!$E$9+1,1))-AVERAGE(OFFSET($H$3,0,0,'Données projet'!$E$9+1,1))</f>
        <v>382.92025877425675</v>
      </c>
      <c r="T43" s="59">
        <f t="shared" si="34"/>
        <v>567.319701164663</v>
      </c>
      <c r="U43" s="15">
        <f>IF(ISNA(VLOOKUP(A43,'Données projet'!$A$35:$I$55,3,0)),0,VLOOKUP(A43,'Données projet'!$A$35:$I$55,3,0))</f>
        <v>8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201</v>
      </c>
      <c r="AG43" s="12">
        <f>VLOOKUP(A43,'Données projet'!$A$61:$I$81,9,0)</f>
        <v>5.8</v>
      </c>
      <c r="AH43" s="12">
        <f t="array" ref="AH43">INDEX(AG:AG,MIN(IF(ISNUMBER(AG43:AG239),ROW(AG43:AG239),"")))</f>
        <v>5.8</v>
      </c>
      <c r="AI43" s="13">
        <f>IF('Données projet'!$A$62&gt;35,AI42+AH43-AQ42,IF(A43&lt;'Données projet'!$A$62,$AF$205^A43,IF(A43='Données projet'!$A$62,'Données projet'!$B$62,AI42+AH43-AQ42)))</f>
        <v>201.00000000000017</v>
      </c>
      <c r="AJ43" s="13">
        <f>AI43*VLOOKUP('Données projet'!$B$10,Paramètres!$A$1:$I$89,3,0)*VLOOKUP('Données projet'!$B$10,Paramètres!$A$1:$I$89,5,0)</f>
        <v>181.86480000000014</v>
      </c>
      <c r="AK43" s="13">
        <f t="shared" si="35"/>
        <v>45.73682061391029</v>
      </c>
      <c r="AL43" s="20">
        <f t="shared" si="4"/>
        <v>396.40615590256067</v>
      </c>
      <c r="AM43" s="59">
        <f t="shared" si="5"/>
        <v>689.73948923589398</v>
      </c>
      <c r="AN43" s="59">
        <f ca="1">AVERAGE(OFFSET($AM$3,0,0,'Données projet'!$E$10+1,1))-AVERAGE(OFFSET($H$3,0,0,'Données projet'!$E$10+1,1))</f>
        <v>258.52426163313947</v>
      </c>
      <c r="AO43" s="59">
        <f t="shared" si="36"/>
        <v>363.59429977497865</v>
      </c>
      <c r="AP43" s="15">
        <f>IF(ISNA(VLOOKUP(A43,'Données projet'!$A$61:$I$81,3,0)),0,VLOOKUP(A43,'Données projet'!$A$61:$I$81,3,0))</f>
        <v>8</v>
      </c>
      <c r="AQ43" s="15">
        <f>IF(ISNA(VLOOKUP(A43,'Données projet'!$A$61:$I$81,4,0)),0,VLOOKUP(A43,'Données projet'!$A$61:$I$81,4,0))</f>
        <v>9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11.679999999999996</v>
      </c>
      <c r="N44" s="13">
        <f>IF('Données projet'!$A$36&gt;35,N43+M44-V43,IF(A44&lt;'Données projet'!$A$36,$K$205^A44,IF(A44='Données projet'!$A$36,'Données projet'!$B$36,N43+M44-V43)))</f>
        <v>673.18000000000018</v>
      </c>
      <c r="O44" s="13">
        <f>N44*VLOOKUP('Données projet'!$B$9,Paramètres!$A$1:$I$89,3,0)*VLOOKUP('Données projet'!$B$9,Paramètres!$A$1:$I$89,5,0)</f>
        <v>339.20193840000007</v>
      </c>
      <c r="P44" s="13">
        <f t="shared" si="33"/>
        <v>79.335039297952093</v>
      </c>
      <c r="Q44" s="20">
        <f t="shared" si="53"/>
        <v>728.95190282393332</v>
      </c>
      <c r="R44" s="59">
        <f t="shared" si="0"/>
        <v>1022.2852361572666</v>
      </c>
      <c r="S44" s="59">
        <f ca="1">AVERAGE(OFFSET($R$3,0,0,'Données projet'!$E$9+1,1))-AVERAGE(OFFSET($H$3,0,0,'Données projet'!$E$9+1,1))</f>
        <v>382.92025877425675</v>
      </c>
      <c r="T44" s="59">
        <f t="shared" si="34"/>
        <v>567.319701164663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5.6</v>
      </c>
      <c r="AI44" s="13">
        <f>IF('Données projet'!$A$62&gt;35,AI43+AH44-AQ43,IF(A44&lt;'Données projet'!$A$62,$AF$205^A44,IF(A44='Données projet'!$A$62,'Données projet'!$B$62,AI43+AH44-AQ43)))</f>
        <v>197.60000000000016</v>
      </c>
      <c r="AJ44" s="13">
        <f>AI44*VLOOKUP('Données projet'!$B$10,Paramètres!$A$1:$I$89,3,0)*VLOOKUP('Données projet'!$B$10,Paramètres!$A$1:$I$89,5,0)</f>
        <v>178.78848000000013</v>
      </c>
      <c r="AK44" s="13">
        <f t="shared" si="35"/>
        <v>45.052539436241481</v>
      </c>
      <c r="AL44" s="20">
        <f t="shared" si="4"/>
        <v>389.85644218478751</v>
      </c>
      <c r="AM44" s="59">
        <f t="shared" si="5"/>
        <v>683.18977551812077</v>
      </c>
      <c r="AN44" s="59">
        <f ca="1">AVERAGE(OFFSET($AM$3,0,0,'Données projet'!$E$10+1,1))-AVERAGE(OFFSET($H$3,0,0,'Données projet'!$E$10+1,1))</f>
        <v>258.52426163313947</v>
      </c>
      <c r="AO44" s="59">
        <f t="shared" si="36"/>
        <v>363.59429977497865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11.679999999999996</v>
      </c>
      <c r="N45" s="13">
        <f>IF('Données projet'!$A$36&gt;35,N44+M45-V44,IF(A45&lt;'Données projet'!$A$36,$K$205^A45,IF(A45='Données projet'!$A$36,'Données projet'!$B$36,N44+M45-V44)))</f>
        <v>684.86000000000013</v>
      </c>
      <c r="O45" s="13">
        <f>N45*VLOOKUP('Données projet'!$B$9,Paramètres!$A$1:$I$89,3,0)*VLOOKUP('Données projet'!$B$9,Paramètres!$A$1:$I$89,5,0)</f>
        <v>345.08725680000009</v>
      </c>
      <c r="P45" s="13">
        <f t="shared" si="33"/>
        <v>80.550095660035737</v>
      </c>
      <c r="Q45" s="20">
        <f t="shared" si="53"/>
        <v>741.31838886789558</v>
      </c>
      <c r="R45" s="59">
        <f t="shared" si="0"/>
        <v>1034.6517222012289</v>
      </c>
      <c r="S45" s="59">
        <f ca="1">AVERAGE(OFFSET($R$3,0,0,'Données projet'!$E$9+1,1))-AVERAGE(OFFSET($H$3,0,0,'Données projet'!$E$9+1,1))</f>
        <v>382.92025877425675</v>
      </c>
      <c r="T45" s="59">
        <f t="shared" si="34"/>
        <v>567.319701164663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5.6</v>
      </c>
      <c r="AI45" s="13">
        <f>IF('Données projet'!$A$62&gt;35,AI44+AH45-AQ44,IF(A45&lt;'Données projet'!$A$62,$AF$205^A45,IF(A45='Données projet'!$A$62,'Données projet'!$B$62,AI44+AH45-AQ44)))</f>
        <v>203.20000000000016</v>
      </c>
      <c r="AJ45" s="13">
        <f>AI45*VLOOKUP('Données projet'!$B$10,Paramètres!$A$1:$I$89,3,0)*VLOOKUP('Données projet'!$B$10,Paramètres!$A$1:$I$89,5,0)</f>
        <v>183.85536000000013</v>
      </c>
      <c r="AK45" s="13">
        <f t="shared" si="35"/>
        <v>46.178871924875288</v>
      </c>
      <c r="AL45" s="20">
        <f t="shared" si="4"/>
        <v>400.64295393582466</v>
      </c>
      <c r="AM45" s="59">
        <f t="shared" si="5"/>
        <v>693.97628726915798</v>
      </c>
      <c r="AN45" s="59">
        <f ca="1">AVERAGE(OFFSET($AM$3,0,0,'Données projet'!$E$10+1,1))-AVERAGE(OFFSET($H$3,0,0,'Données projet'!$E$10+1,1))</f>
        <v>258.52426163313947</v>
      </c>
      <c r="AO45" s="59">
        <f t="shared" si="36"/>
        <v>363.59429977497865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11.679999999999996</v>
      </c>
      <c r="N46" s="13">
        <f>IF('Données projet'!$A$36&gt;35,N45+M46-V45,IF(A46&lt;'Données projet'!$A$36,$K$205^A46,IF(A46='Données projet'!$A$36,'Données projet'!$B$36,N45+M46-V45)))</f>
        <v>696.54000000000008</v>
      </c>
      <c r="O46" s="13">
        <f>N46*VLOOKUP('Données projet'!$B$9,Paramètres!$A$1:$I$89,3,0)*VLOOKUP('Données projet'!$B$9,Paramètres!$A$1:$I$89,5,0)</f>
        <v>350.97257520000005</v>
      </c>
      <c r="P46" s="13">
        <f t="shared" si="33"/>
        <v>81.76274221821042</v>
      </c>
      <c r="Q46" s="20">
        <f t="shared" si="53"/>
        <v>753.68067783671643</v>
      </c>
      <c r="R46" s="59">
        <f t="shared" si="0"/>
        <v>1047.0140111700498</v>
      </c>
      <c r="S46" s="59">
        <f ca="1">AVERAGE(OFFSET($R$3,0,0,'Données projet'!$E$9+1,1))-AVERAGE(OFFSET($H$3,0,0,'Données projet'!$E$9+1,1))</f>
        <v>382.92025877425675</v>
      </c>
      <c r="T46" s="59">
        <f t="shared" si="34"/>
        <v>567.319701164663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5.6</v>
      </c>
      <c r="AI46" s="13">
        <f>IF('Données projet'!$A$62&gt;35,AI45+AH46-AQ45,IF(A46&lt;'Données projet'!$A$62,$AF$205^A46,IF(A46='Données projet'!$A$62,'Données projet'!$B$62,AI45+AH46-AQ45)))</f>
        <v>208.80000000000015</v>
      </c>
      <c r="AJ46" s="13">
        <f>AI46*VLOOKUP('Données projet'!$B$10,Paramètres!$A$1:$I$89,3,0)*VLOOKUP('Données projet'!$B$10,Paramètres!$A$1:$I$89,5,0)</f>
        <v>188.92224000000013</v>
      </c>
      <c r="AK46" s="13">
        <f t="shared" si="35"/>
        <v>47.30159658724606</v>
      </c>
      <c r="AL46" s="20">
        <f t="shared" si="4"/>
        <v>411.42318205612042</v>
      </c>
      <c r="AM46" s="59">
        <f t="shared" si="5"/>
        <v>704.75651538945374</v>
      </c>
      <c r="AN46" s="59">
        <f ca="1">AVERAGE(OFFSET($AM$3,0,0,'Données projet'!$E$10+1,1))-AVERAGE(OFFSET($H$3,0,0,'Données projet'!$E$10+1,1))</f>
        <v>258.52426163313947</v>
      </c>
      <c r="AO46" s="59">
        <f t="shared" si="36"/>
        <v>363.59429977497865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11.679999999999996</v>
      </c>
      <c r="N47" s="13">
        <f>IF('Données projet'!$A$36&gt;35,N46+M47-V46,IF(A47&lt;'Données projet'!$A$36,$K$205^A47,IF(A47='Données projet'!$A$36,'Données projet'!$B$36,N46+M47-V46)))</f>
        <v>708.22</v>
      </c>
      <c r="O47" s="13">
        <f>N47*VLOOKUP('Données projet'!$B$9,Paramètres!$A$1:$I$89,3,0)*VLOOKUP('Données projet'!$B$9,Paramètres!$A$1:$I$89,5,0)</f>
        <v>356.85789360000001</v>
      </c>
      <c r="P47" s="13">
        <f t="shared" si="33"/>
        <v>82.973024045382232</v>
      </c>
      <c r="Q47" s="20">
        <f t="shared" si="53"/>
        <v>766.03884823237411</v>
      </c>
      <c r="R47" s="59">
        <f t="shared" si="0"/>
        <v>1059.3721815657075</v>
      </c>
      <c r="S47" s="59">
        <f ca="1">AVERAGE(OFFSET($R$3,0,0,'Données projet'!$E$9+1,1))-AVERAGE(OFFSET($H$3,0,0,'Données projet'!$E$9+1,1))</f>
        <v>382.92025877425675</v>
      </c>
      <c r="T47" s="59">
        <f t="shared" si="34"/>
        <v>567.319701164663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5.6</v>
      </c>
      <c r="AI47" s="13">
        <f>IF('Données projet'!$A$62&gt;35,AI46+AH47-AQ46,IF(A47&lt;'Données projet'!$A$62,$AF$205^A47,IF(A47='Données projet'!$A$62,'Données projet'!$B$62,AI46+AH47-AQ46)))</f>
        <v>214.40000000000015</v>
      </c>
      <c r="AJ47" s="13">
        <f>AI47*VLOOKUP('Données projet'!$B$10,Paramètres!$A$1:$I$89,3,0)*VLOOKUP('Données projet'!$B$10,Paramètres!$A$1:$I$89,5,0)</f>
        <v>193.98912000000013</v>
      </c>
      <c r="AK47" s="13">
        <f t="shared" si="35"/>
        <v>48.420821305775476</v>
      </c>
      <c r="AL47" s="20">
        <f t="shared" si="4"/>
        <v>422.19731444089251</v>
      </c>
      <c r="AM47" s="59">
        <f t="shared" si="5"/>
        <v>715.53064777422583</v>
      </c>
      <c r="AN47" s="59">
        <f ca="1">AVERAGE(OFFSET($AM$3,0,0,'Données projet'!$E$10+1,1))-AVERAGE(OFFSET($H$3,0,0,'Données projet'!$E$10+1,1))</f>
        <v>258.52426163313947</v>
      </c>
      <c r="AO47" s="59">
        <f t="shared" si="36"/>
        <v>363.59429977497865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719.9</v>
      </c>
      <c r="L48" s="12">
        <f>VLOOKUP(A48,'Données projet'!$A$35:$I$55,9,0)</f>
        <v>11.679999999999996</v>
      </c>
      <c r="M48" s="12">
        <f t="array" ref="M48">INDEX(L:L,MIN(IF(ISNUMBER(L48:L244),ROW(L48:L244),"")))</f>
        <v>11.679999999999996</v>
      </c>
      <c r="N48" s="13">
        <f>IF('Données projet'!$A$36&gt;35,N47+M48-V47,IF(A48&lt;'Données projet'!$A$36,$K$205^A48,IF(A48='Données projet'!$A$36,'Données projet'!$B$36,N47+M48-V47)))</f>
        <v>719.9</v>
      </c>
      <c r="O48" s="13">
        <f>N48*VLOOKUP('Données projet'!$B$9,Paramètres!$A$1:$I$89,3,0)*VLOOKUP('Données projet'!$B$9,Paramètres!$A$1:$I$89,5,0)</f>
        <v>362.74321200000003</v>
      </c>
      <c r="P48" s="13">
        <f t="shared" si="33"/>
        <v>84.180984642538291</v>
      </c>
      <c r="Q48" s="20">
        <f t="shared" si="53"/>
        <v>778.39297581908761</v>
      </c>
      <c r="R48" s="59">
        <f t="shared" si="0"/>
        <v>1071.726309152421</v>
      </c>
      <c r="S48" s="59">
        <f ca="1">AVERAGE(OFFSET($R$3,0,0,'Données projet'!$E$9+1,1))-AVERAGE(OFFSET($H$3,0,0,'Données projet'!$E$9+1,1))</f>
        <v>382.92025877425675</v>
      </c>
      <c r="T48" s="59">
        <f t="shared" si="34"/>
        <v>567.319701164663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719.9</v>
      </c>
      <c r="W48" s="16">
        <f>IF(ISNA(VLOOKUP(A48,'Données projet'!$A$35:$I$55,5,0)),0%,VLOOKUP(A48,'Données projet'!$A$35:$I$55,5,0)*VLOOKUP('Données projet'!$B$9,Paramètres!$A$1:$I$89,7,0))</f>
        <v>0.51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0.15</v>
      </c>
      <c r="Z48" s="21">
        <f>EXP(-LN(2)/35)*Z47+(1-EXP(-LN(2)/35))/(LN(2)/35)*V48*W48*VLOOKUP('Données projet'!$B$9,Paramètres!$A$1:$I$89,3,0)*0.475*44/12</f>
        <v>204.5109568837471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51.338697541861229</v>
      </c>
      <c r="AC48" s="22">
        <f t="shared" si="3"/>
        <v>255.84965442560832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220</v>
      </c>
      <c r="AG48" s="12">
        <f>VLOOKUP(A48,'Données projet'!$A$61:$I$81,9,0)</f>
        <v>5.6</v>
      </c>
      <c r="AH48" s="12">
        <f t="array" ref="AH48">INDEX(AG:AG,MIN(IF(ISNUMBER(AG48:AG244),ROW(AG48:AG244),"")))</f>
        <v>5.6</v>
      </c>
      <c r="AI48" s="13">
        <f>IF('Données projet'!$A$62&gt;35,AI47+AH48-AQ47,IF(A48&lt;'Données projet'!$A$62,$AF$205^A48,IF(A48='Données projet'!$A$62,'Données projet'!$B$62,AI47+AH48-AQ47)))</f>
        <v>220.00000000000014</v>
      </c>
      <c r="AJ48" s="13">
        <f>AI48*VLOOKUP('Données projet'!$B$10,Paramètres!$A$1:$I$89,3,0)*VLOOKUP('Données projet'!$B$10,Paramètres!$A$1:$I$89,5,0)</f>
        <v>199.05600000000013</v>
      </c>
      <c r="AK48" s="13">
        <f t="shared" si="35"/>
        <v>49.536648006253934</v>
      </c>
      <c r="AL48" s="20">
        <f t="shared" si="4"/>
        <v>432.96552861089248</v>
      </c>
      <c r="AM48" s="59">
        <f t="shared" si="5"/>
        <v>726.29886194422579</v>
      </c>
      <c r="AN48" s="59">
        <f ca="1">AVERAGE(OFFSET($AM$3,0,0,'Données projet'!$E$10+1,1))-AVERAGE(OFFSET($H$3,0,0,'Données projet'!$E$10+1,1))</f>
        <v>258.52426163313947</v>
      </c>
      <c r="AO48" s="59">
        <f t="shared" si="36"/>
        <v>363.59429977497865</v>
      </c>
      <c r="AP48" s="15">
        <f>IF(ISNA(VLOOKUP(A48,'Données projet'!$A$61:$I$81,3,0)),0,VLOOKUP(A48,'Données projet'!$A$61:$I$81,3,0))</f>
        <v>9</v>
      </c>
      <c r="AQ48" s="15">
        <f>IF(ISNA(VLOOKUP(A48,'Données projet'!$A$61:$I$81,4,0)),0,VLOOKUP(A48,'Données projet'!$A$61:$I$81,4,0))</f>
        <v>220</v>
      </c>
      <c r="AR48" s="16">
        <f>IF(ISNA(VLOOKUP(A48,'Données projet'!$A$61:$I$81,5,0)),0%,VLOOKUP(A48,'Données projet'!$A$61:$I$81,5,0)*VLOOKUP('Données projet'!$B$10,Paramètres!$A$1:$I$89,7,0))</f>
        <v>0.27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0.1</v>
      </c>
      <c r="AU48" s="21">
        <f>EXP(-LN(2)/35)*AU47+(1-EXP(-LN(2)/35))/(LN(2)/35)*AQ48*AR48*VLOOKUP('Données projet'!$B$10,Paramètres!$A$1:$I$89,3,0)*0.475*44/12</f>
        <v>59.413638204443949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18.781469351369015</v>
      </c>
      <c r="AX48" s="21">
        <f t="shared" si="6"/>
        <v>78.195107555812967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382.92025877425675</v>
      </c>
      <c r="T49" s="59">
        <f t="shared" si="34"/>
        <v>567.319701164663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200.50062175862354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36.301941169135219</v>
      </c>
      <c r="AC49" s="22">
        <f t="shared" si="3"/>
        <v>236.80256292775874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1.4210854715202004E-13</v>
      </c>
      <c r="AJ49" s="13">
        <f>AI49*VLOOKUP('Données projet'!$B$10,Paramètres!$A$1:$I$89,3,0)*VLOOKUP('Données projet'!$B$10,Paramètres!$A$1:$I$89,5,0)</f>
        <v>1.2857981346314773E-13</v>
      </c>
      <c r="AK49" s="13">
        <f t="shared" si="35"/>
        <v>1.875932222832213E-12</v>
      </c>
      <c r="AL49" s="20">
        <f t="shared" si="4"/>
        <v>3.4911917965477528E-12</v>
      </c>
      <c r="AM49" s="59">
        <f t="shared" si="5"/>
        <v>293.33333333333678</v>
      </c>
      <c r="AN49" s="59">
        <f ca="1">AVERAGE(OFFSET($AM$3,0,0,'Données projet'!$E$10+1,1))-AVERAGE(OFFSET($H$3,0,0,'Données projet'!$E$10+1,1))</f>
        <v>258.52426163313947</v>
      </c>
      <c r="AO49" s="59">
        <f t="shared" si="36"/>
        <v>363.59429977497865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58.248572997995829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13.280504339000339</v>
      </c>
      <c r="AX49" s="21">
        <f t="shared" si="6"/>
        <v>71.529077336996167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382.92025877425675</v>
      </c>
      <c r="T50" s="59">
        <f t="shared" si="34"/>
        <v>567.319701164663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196.56892685924075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25.669348770930622</v>
      </c>
      <c r="AC50" s="22">
        <f t="shared" si="3"/>
        <v>222.23827563017136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1.4210854715202004E-13</v>
      </c>
      <c r="AJ50" s="13">
        <f>AI50*VLOOKUP('Données projet'!$B$10,Paramètres!$A$1:$I$89,3,0)*VLOOKUP('Données projet'!$B$10,Paramètres!$A$1:$I$89,5,0)</f>
        <v>1.2857981346314773E-13</v>
      </c>
      <c r="AK50" s="13">
        <f t="shared" si="35"/>
        <v>1.875932222832213E-12</v>
      </c>
      <c r="AL50" s="20">
        <f t="shared" si="4"/>
        <v>3.4911917965477528E-12</v>
      </c>
      <c r="AM50" s="59">
        <f t="shared" si="5"/>
        <v>293.33333333333678</v>
      </c>
      <c r="AN50" s="59">
        <f ca="1">AVERAGE(OFFSET($AM$3,0,0,'Données projet'!$E$10+1,1))-AVERAGE(OFFSET($H$3,0,0,'Données projet'!$E$10+1,1))</f>
        <v>258.52426163313947</v>
      </c>
      <c r="AO50" s="59">
        <f t="shared" si="36"/>
        <v>363.59429977497865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57.10635400962655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9.3907346756845094</v>
      </c>
      <c r="AX50" s="21">
        <f t="shared" si="6"/>
        <v>66.497088685311056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382.92025877425675</v>
      </c>
      <c r="T51" s="59">
        <f t="shared" si="34"/>
        <v>567.319701164663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192.71433009873775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18.150970584567613</v>
      </c>
      <c r="AC51" s="22">
        <f t="shared" si="3"/>
        <v>210.86530068330535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1.4210854715202004E-13</v>
      </c>
      <c r="AJ51" s="13">
        <f>AI51*VLOOKUP('Données projet'!$B$10,Paramètres!$A$1:$I$89,3,0)*VLOOKUP('Données projet'!$B$10,Paramètres!$A$1:$I$89,5,0)</f>
        <v>1.2857981346314773E-13</v>
      </c>
      <c r="AK51" s="13">
        <f t="shared" si="35"/>
        <v>1.875932222832213E-12</v>
      </c>
      <c r="AL51" s="20">
        <f t="shared" si="4"/>
        <v>3.4911917965477528E-12</v>
      </c>
      <c r="AM51" s="59">
        <f t="shared" si="5"/>
        <v>293.33333333333678</v>
      </c>
      <c r="AN51" s="59">
        <f ca="1">AVERAGE(OFFSET($AM$3,0,0,'Données projet'!$E$10+1,1))-AVERAGE(OFFSET($H$3,0,0,'Données projet'!$E$10+1,1))</f>
        <v>258.52426163313947</v>
      </c>
      <c r="AO51" s="59">
        <f t="shared" si="36"/>
        <v>363.59429977497865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55.986533238934399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6.6402521695001715</v>
      </c>
      <c r="AX51" s="21">
        <f t="shared" si="6"/>
        <v>62.626785408434571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382.92025877425675</v>
      </c>
      <c r="T52" s="59">
        <f t="shared" si="34"/>
        <v>567.319701164663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188.93531962963635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12.834674385465313</v>
      </c>
      <c r="AC52" s="22">
        <f t="shared" si="3"/>
        <v>201.76999401510167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1.4210854715202004E-13</v>
      </c>
      <c r="AJ52" s="13">
        <f>AI52*VLOOKUP('Données projet'!$B$10,Paramètres!$A$1:$I$89,3,0)*VLOOKUP('Données projet'!$B$10,Paramètres!$A$1:$I$89,5,0)</f>
        <v>1.2857981346314773E-13</v>
      </c>
      <c r="AK52" s="13">
        <f t="shared" si="35"/>
        <v>1.875932222832213E-12</v>
      </c>
      <c r="AL52" s="20">
        <f t="shared" si="4"/>
        <v>3.4911917965477528E-12</v>
      </c>
      <c r="AM52" s="59">
        <f t="shared" si="5"/>
        <v>293.33333333333678</v>
      </c>
      <c r="AN52" s="59">
        <f ca="1">AVERAGE(OFFSET($AM$3,0,0,'Données projet'!$E$10+1,1))-AVERAGE(OFFSET($H$3,0,0,'Données projet'!$E$10+1,1))</f>
        <v>258.52426163313947</v>
      </c>
      <c r="AO52" s="59">
        <f t="shared" si="36"/>
        <v>363.59429977497865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54.888671470532294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4.6953673378422556</v>
      </c>
      <c r="AX52" s="21">
        <f t="shared" si="6"/>
        <v>59.584038808374551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382.92025877425675</v>
      </c>
      <c r="T53" s="59">
        <f t="shared" si="34"/>
        <v>567.319701164663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185.23041325086524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9.0754852922838083</v>
      </c>
      <c r="AC53" s="22">
        <f t="shared" si="3"/>
        <v>194.30589854314906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1.4210854715202004E-13</v>
      </c>
      <c r="AJ53" s="13">
        <f>AI53*VLOOKUP('Données projet'!$B$10,Paramètres!$A$1:$I$89,3,0)*VLOOKUP('Données projet'!$B$10,Paramètres!$A$1:$I$89,5,0)</f>
        <v>1.2857981346314773E-13</v>
      </c>
      <c r="AK53" s="13">
        <f t="shared" si="35"/>
        <v>1.875932222832213E-12</v>
      </c>
      <c r="AL53" s="20">
        <f t="shared" si="4"/>
        <v>3.4911917965477528E-12</v>
      </c>
      <c r="AM53" s="59">
        <f t="shared" si="5"/>
        <v>293.33333333333678</v>
      </c>
      <c r="AN53" s="59">
        <f ca="1">AVERAGE(OFFSET($AM$3,0,0,'Données projet'!$E$10+1,1))-AVERAGE(OFFSET($H$3,0,0,'Données projet'!$E$10+1,1))</f>
        <v>258.52426163313947</v>
      </c>
      <c r="AO53" s="59">
        <f t="shared" si="36"/>
        <v>363.59429977497865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53.812338101778998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3.3201260847500862</v>
      </c>
      <c r="AX53" s="21">
        <f t="shared" si="6"/>
        <v>57.132464186529084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382.92025877425675</v>
      </c>
      <c r="T54" s="59">
        <f t="shared" si="34"/>
        <v>567.319701164663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181.59815782641206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6.4173371927326572</v>
      </c>
      <c r="AC54" s="22">
        <f t="shared" si="3"/>
        <v>188.01549501914471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1.4210854715202004E-13</v>
      </c>
      <c r="AJ54" s="13">
        <f>AI54*VLOOKUP('Données projet'!$B$10,Paramètres!$A$1:$I$89,3,0)*VLOOKUP('Données projet'!$B$10,Paramètres!$A$1:$I$89,5,0)</f>
        <v>1.2857981346314773E-13</v>
      </c>
      <c r="AK54" s="13">
        <f t="shared" si="35"/>
        <v>1.875932222832213E-12</v>
      </c>
      <c r="AL54" s="20">
        <f t="shared" si="4"/>
        <v>3.4911917965477528E-12</v>
      </c>
      <c r="AM54" s="59">
        <f t="shared" si="5"/>
        <v>293.33333333333678</v>
      </c>
      <c r="AN54" s="59">
        <f ca="1">AVERAGE(OFFSET($AM$3,0,0,'Données projet'!$E$10+1,1))-AVERAGE(OFFSET($H$3,0,0,'Données projet'!$E$10+1,1))</f>
        <v>258.52426163313947</v>
      </c>
      <c r="AO54" s="59">
        <f t="shared" si="36"/>
        <v>363.59429977497865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52.757110973888423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2.3476836689211282</v>
      </c>
      <c r="AX54" s="21">
        <f t="shared" si="6"/>
        <v>55.104794642809551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382.92025877425675</v>
      </c>
      <c r="T55" s="59">
        <f t="shared" si="34"/>
        <v>567.319701164663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178.03712871537536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4.5377426461419041</v>
      </c>
      <c r="AC55" s="22">
        <f t="shared" si="3"/>
        <v>182.57487136151727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1.4210854715202004E-13</v>
      </c>
      <c r="AJ55" s="13">
        <f>AI55*VLOOKUP('Données projet'!$B$10,Paramètres!$A$1:$I$89,3,0)*VLOOKUP('Données projet'!$B$10,Paramètres!$A$1:$I$89,5,0)</f>
        <v>1.2857981346314773E-13</v>
      </c>
      <c r="AK55" s="13">
        <f t="shared" si="35"/>
        <v>1.875932222832213E-12</v>
      </c>
      <c r="AL55" s="20">
        <f t="shared" si="4"/>
        <v>3.4911917965477528E-12</v>
      </c>
      <c r="AM55" s="59">
        <f t="shared" si="5"/>
        <v>293.33333333333678</v>
      </c>
      <c r="AN55" s="59">
        <f ca="1">AVERAGE(OFFSET($AM$3,0,0,'Données projet'!$E$10+1,1))-AVERAGE(OFFSET($H$3,0,0,'Données projet'!$E$10+1,1))</f>
        <v>258.52426163313947</v>
      </c>
      <c r="AO55" s="59">
        <f t="shared" si="36"/>
        <v>363.59429977497865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51.722576206350787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1.6600630423750433</v>
      </c>
      <c r="AX55" s="21">
        <f t="shared" si="6"/>
        <v>53.38263924872583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382.92025877425675</v>
      </c>
      <c r="T56" s="59">
        <f t="shared" si="34"/>
        <v>567.319701164663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174.54592921319281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3.2086685963663286</v>
      </c>
      <c r="AC56" s="22">
        <f t="shared" si="3"/>
        <v>177.75459780955913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1.4210854715202004E-13</v>
      </c>
      <c r="AJ56" s="13">
        <f>AI56*VLOOKUP('Données projet'!$B$10,Paramètres!$A$1:$I$89,3,0)*VLOOKUP('Données projet'!$B$10,Paramètres!$A$1:$I$89,5,0)</f>
        <v>1.2857981346314773E-13</v>
      </c>
      <c r="AK56" s="13">
        <f t="shared" si="35"/>
        <v>1.875932222832213E-12</v>
      </c>
      <c r="AL56" s="20">
        <f t="shared" si="4"/>
        <v>3.4911917965477528E-12</v>
      </c>
      <c r="AM56" s="59">
        <f t="shared" si="5"/>
        <v>293.33333333333678</v>
      </c>
      <c r="AN56" s="59">
        <f ca="1">AVERAGE(OFFSET($AM$3,0,0,'Données projet'!$E$10+1,1))-AVERAGE(OFFSET($H$3,0,0,'Données projet'!$E$10+1,1))</f>
        <v>258.52426163313947</v>
      </c>
      <c r="AO56" s="59">
        <f t="shared" si="36"/>
        <v>363.59429977497865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50.708328034600662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1.1738418344605641</v>
      </c>
      <c r="AX56" s="21">
        <f t="shared" si="6"/>
        <v>51.882169869061229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382.92025877425675</v>
      </c>
      <c r="T57" s="59">
        <f t="shared" si="34"/>
        <v>567.319701164663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171.12319000382661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2.2688713230709521</v>
      </c>
      <c r="AC57" s="22">
        <f t="shared" si="3"/>
        <v>173.39206132689756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1.4210854715202004E-13</v>
      </c>
      <c r="AJ57" s="13">
        <f>AI57*VLOOKUP('Données projet'!$B$10,Paramètres!$A$1:$I$89,3,0)*VLOOKUP('Données projet'!$B$10,Paramètres!$A$1:$I$89,5,0)</f>
        <v>1.2857981346314773E-13</v>
      </c>
      <c r="AK57" s="13">
        <f t="shared" si="35"/>
        <v>1.875932222832213E-12</v>
      </c>
      <c r="AL57" s="20">
        <f t="shared" si="4"/>
        <v>3.4911917965477528E-12</v>
      </c>
      <c r="AM57" s="59">
        <f t="shared" si="5"/>
        <v>293.33333333333678</v>
      </c>
      <c r="AN57" s="59">
        <f ca="1">AVERAGE(OFFSET($AM$3,0,0,'Données projet'!$E$10+1,1))-AVERAGE(OFFSET($H$3,0,0,'Données projet'!$E$10+1,1))</f>
        <v>258.52426163313947</v>
      </c>
      <c r="AO57" s="59">
        <f t="shared" si="36"/>
        <v>363.59429977497865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49.713968650868253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0.83003152118752166</v>
      </c>
      <c r="AX57" s="21">
        <f t="shared" si="6"/>
        <v>50.544000172055775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382.92025877425675</v>
      </c>
      <c r="T58" s="59">
        <f t="shared" si="34"/>
        <v>567.319701164663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167.7675686226913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1.6043342981831643</v>
      </c>
      <c r="AC58" s="22">
        <f t="shared" si="3"/>
        <v>169.37190292087448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1.4210854715202004E-13</v>
      </c>
      <c r="AJ58" s="13">
        <f>AI58*VLOOKUP('Données projet'!$B$10,Paramètres!$A$1:$I$89,3,0)*VLOOKUP('Données projet'!$B$10,Paramètres!$A$1:$I$89,5,0)</f>
        <v>1.2857981346314773E-13</v>
      </c>
      <c r="AK58" s="13">
        <f t="shared" si="35"/>
        <v>1.875932222832213E-12</v>
      </c>
      <c r="AL58" s="20">
        <f t="shared" si="4"/>
        <v>3.4911917965477528E-12</v>
      </c>
      <c r="AM58" s="59">
        <f t="shared" si="5"/>
        <v>293.33333333333678</v>
      </c>
      <c r="AN58" s="59">
        <f ca="1">AVERAGE(OFFSET($AM$3,0,0,'Données projet'!$E$10+1,1))-AVERAGE(OFFSET($H$3,0,0,'Données projet'!$E$10+1,1))</f>
        <v>258.52426163313947</v>
      </c>
      <c r="AO58" s="59">
        <f t="shared" si="36"/>
        <v>363.59429977497865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48.7391080481515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0.58692091723028206</v>
      </c>
      <c r="AX58" s="21">
        <f t="shared" si="6"/>
        <v>49.326028965381781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382.92025877425675</v>
      </c>
      <c r="T59" s="59">
        <f t="shared" si="34"/>
        <v>567.319701164663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164.47774893011311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1.134435661535476</v>
      </c>
      <c r="AC59" s="22">
        <f t="shared" si="3"/>
        <v>165.61218459164857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1.4210854715202004E-13</v>
      </c>
      <c r="AJ59" s="13">
        <f>AI59*VLOOKUP('Données projet'!$B$10,Paramètres!$A$1:$I$89,3,0)*VLOOKUP('Données projet'!$B$10,Paramètres!$A$1:$I$89,5,0)</f>
        <v>1.2857981346314773E-13</v>
      </c>
      <c r="AK59" s="13">
        <f t="shared" si="35"/>
        <v>1.875932222832213E-12</v>
      </c>
      <c r="AL59" s="20">
        <f t="shared" si="4"/>
        <v>3.4911917965477528E-12</v>
      </c>
      <c r="AM59" s="59">
        <f t="shared" si="5"/>
        <v>293.33333333333678</v>
      </c>
      <c r="AN59" s="59">
        <f ca="1">AVERAGE(OFFSET($AM$3,0,0,'Données projet'!$E$10+1,1))-AVERAGE(OFFSET($H$3,0,0,'Données projet'!$E$10+1,1))</f>
        <v>258.52426163313947</v>
      </c>
      <c r="AO59" s="59">
        <f t="shared" si="36"/>
        <v>363.59429977497865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47.783363867247772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0.41501576059376083</v>
      </c>
      <c r="AX59" s="21">
        <f t="shared" si="6"/>
        <v>48.198379627841533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382.92025877425675</v>
      </c>
      <c r="T60" s="59">
        <f t="shared" si="34"/>
        <v>567.319701164663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161.25244059511451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0.80216714909158215</v>
      </c>
      <c r="AC60" s="22">
        <f t="shared" si="3"/>
        <v>162.05460774420609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1.4210854715202004E-13</v>
      </c>
      <c r="AJ60" s="13">
        <f>AI60*VLOOKUP('Données projet'!$B$10,Paramètres!$A$1:$I$89,3,0)*VLOOKUP('Données projet'!$B$10,Paramètres!$A$1:$I$89,5,0)</f>
        <v>1.2857981346314773E-13</v>
      </c>
      <c r="AK60" s="13">
        <f t="shared" si="35"/>
        <v>1.875932222832213E-12</v>
      </c>
      <c r="AL60" s="20">
        <f t="shared" si="4"/>
        <v>3.4911917965477528E-12</v>
      </c>
      <c r="AM60" s="59">
        <f t="shared" si="5"/>
        <v>293.33333333333678</v>
      </c>
      <c r="AN60" s="59">
        <f ca="1">AVERAGE(OFFSET($AM$3,0,0,'Données projet'!$E$10+1,1))-AVERAGE(OFFSET($H$3,0,0,'Données projet'!$E$10+1,1))</f>
        <v>258.52426163313947</v>
      </c>
      <c r="AO60" s="59">
        <f t="shared" si="36"/>
        <v>363.59429977497865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46.846361246785172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0.29346045861514103</v>
      </c>
      <c r="AX60" s="21">
        <f t="shared" si="6"/>
        <v>47.139821705400315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382.92025877425675</v>
      </c>
      <c r="T61" s="59">
        <f t="shared" si="34"/>
        <v>567.319701164663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158.0903785893214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0.56721783076773802</v>
      </c>
      <c r="AC61" s="22">
        <f t="shared" si="3"/>
        <v>158.65759642008913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1.4210854715202004E-13</v>
      </c>
      <c r="AJ61" s="13">
        <f>AI61*VLOOKUP('Données projet'!$B$10,Paramètres!$A$1:$I$89,3,0)*VLOOKUP('Données projet'!$B$10,Paramètres!$A$1:$I$89,5,0)</f>
        <v>1.2857981346314773E-13</v>
      </c>
      <c r="AK61" s="13">
        <f t="shared" si="35"/>
        <v>1.875932222832213E-12</v>
      </c>
      <c r="AL61" s="20">
        <f t="shared" si="4"/>
        <v>3.4911917965477528E-12</v>
      </c>
      <c r="AM61" s="59">
        <f t="shared" si="5"/>
        <v>293.33333333333678</v>
      </c>
      <c r="AN61" s="59">
        <f ca="1">AVERAGE(OFFSET($AM$3,0,0,'Données projet'!$E$10+1,1))-AVERAGE(OFFSET($H$3,0,0,'Données projet'!$E$10+1,1))</f>
        <v>258.52426163313947</v>
      </c>
      <c r="AO61" s="59">
        <f t="shared" si="36"/>
        <v>363.59429977497865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45.92773267619468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0.20750788029688041</v>
      </c>
      <c r="AX61" s="21">
        <f t="shared" si="6"/>
        <v>46.13524055649156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382.92025877425675</v>
      </c>
      <c r="T62" s="59">
        <f t="shared" si="34"/>
        <v>567.319701164663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154.9903226907945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0.40108357454579108</v>
      </c>
      <c r="AC62" s="22">
        <f t="shared" si="3"/>
        <v>155.39140626534029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1.4210854715202004E-13</v>
      </c>
      <c r="AJ62" s="13">
        <f>AI62*VLOOKUP('Données projet'!$B$10,Paramètres!$A$1:$I$89,3,0)*VLOOKUP('Données projet'!$B$10,Paramètres!$A$1:$I$89,5,0)</f>
        <v>1.2857981346314773E-13</v>
      </c>
      <c r="AK62" s="13">
        <f t="shared" si="35"/>
        <v>1.875932222832213E-12</v>
      </c>
      <c r="AL62" s="20">
        <f t="shared" si="4"/>
        <v>3.4911917965477528E-12</v>
      </c>
      <c r="AM62" s="59">
        <f t="shared" si="5"/>
        <v>293.33333333333678</v>
      </c>
      <c r="AN62" s="59">
        <f ca="1">AVERAGE(OFFSET($AM$3,0,0,'Données projet'!$E$10+1,1))-AVERAGE(OFFSET($H$3,0,0,'Données projet'!$E$10+1,1))</f>
        <v>258.52426163313947</v>
      </c>
      <c r="AO62" s="59">
        <f t="shared" si="36"/>
        <v>363.59429977497865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45.027117851565365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0.14673022930757051</v>
      </c>
      <c r="AX62" s="21">
        <f t="shared" si="6"/>
        <v>45.173848080872936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382.92025877425675</v>
      </c>
      <c r="T63" s="59">
        <f t="shared" si="34"/>
        <v>567.319701164663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151.95105699759034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0.28360891538386901</v>
      </c>
      <c r="AC63" s="22">
        <f t="shared" si="3"/>
        <v>152.23466591297421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1.4210854715202004E-13</v>
      </c>
      <c r="AJ63" s="13">
        <f>AI63*VLOOKUP('Données projet'!$B$10,Paramètres!$A$1:$I$89,3,0)*VLOOKUP('Données projet'!$B$10,Paramètres!$A$1:$I$89,5,0)</f>
        <v>1.2857981346314773E-13</v>
      </c>
      <c r="AK63" s="13">
        <f t="shared" si="35"/>
        <v>1.875932222832213E-12</v>
      </c>
      <c r="AL63" s="20">
        <f t="shared" si="4"/>
        <v>3.4911917965477528E-12</v>
      </c>
      <c r="AM63" s="59">
        <f t="shared" si="5"/>
        <v>293.33333333333678</v>
      </c>
      <c r="AN63" s="59">
        <f ca="1">AVERAGE(OFFSET($AM$3,0,0,'Données projet'!$E$10+1,1))-AVERAGE(OFFSET($H$3,0,0,'Données projet'!$E$10+1,1))</f>
        <v>258.52426163313947</v>
      </c>
      <c r="AO63" s="59">
        <f t="shared" si="36"/>
        <v>363.59429977497865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44.144163534326232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0.10375394014844021</v>
      </c>
      <c r="AX63" s="21">
        <f t="shared" si="6"/>
        <v>44.247917474474676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382.92025877425675</v>
      </c>
      <c r="T64" s="59">
        <f t="shared" si="34"/>
        <v>567.319701164663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148.97138945086087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0.20054178727289554</v>
      </c>
      <c r="AC64" s="22">
        <f t="shared" si="3"/>
        <v>149.17193123813377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1.4210854715202004E-13</v>
      </c>
      <c r="AJ64" s="13">
        <f>AI64*VLOOKUP('Données projet'!$B$10,Paramètres!$A$1:$I$89,3,0)*VLOOKUP('Données projet'!$B$10,Paramètres!$A$1:$I$89,5,0)</f>
        <v>1.2857981346314773E-13</v>
      </c>
      <c r="AK64" s="13">
        <f t="shared" si="35"/>
        <v>1.875932222832213E-12</v>
      </c>
      <c r="AL64" s="20">
        <f t="shared" si="4"/>
        <v>3.4911917965477528E-12</v>
      </c>
      <c r="AM64" s="59">
        <f t="shared" si="5"/>
        <v>293.33333333333678</v>
      </c>
      <c r="AN64" s="59">
        <f ca="1">AVERAGE(OFFSET($AM$3,0,0,'Données projet'!$E$10+1,1))-AVERAGE(OFFSET($H$3,0,0,'Données projet'!$E$10+1,1))</f>
        <v>258.52426163313947</v>
      </c>
      <c r="AO64" s="59">
        <f t="shared" si="36"/>
        <v>363.59429977497865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43.278523412699201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7.3365114653785257E-2</v>
      </c>
      <c r="AX64" s="21">
        <f t="shared" si="6"/>
        <v>43.351888527352983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382.92025877425675</v>
      </c>
      <c r="T65" s="59">
        <f t="shared" si="34"/>
        <v>567.319701164663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146.05015136730501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0.1418044576919345</v>
      </c>
      <c r="AC65" s="22">
        <f t="shared" si="3"/>
        <v>146.19195582499694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1.4210854715202004E-13</v>
      </c>
      <c r="AJ65" s="13">
        <f>AI65*VLOOKUP('Données projet'!$B$10,Paramètres!$A$1:$I$89,3,0)*VLOOKUP('Données projet'!$B$10,Paramètres!$A$1:$I$89,5,0)</f>
        <v>1.2857981346314773E-13</v>
      </c>
      <c r="AK65" s="13">
        <f t="shared" si="35"/>
        <v>1.875932222832213E-12</v>
      </c>
      <c r="AL65" s="20">
        <f t="shared" si="4"/>
        <v>3.4911917965477528E-12</v>
      </c>
      <c r="AM65" s="59">
        <f t="shared" si="5"/>
        <v>293.33333333333678</v>
      </c>
      <c r="AN65" s="59">
        <f ca="1">AVERAGE(OFFSET($AM$3,0,0,'Données projet'!$E$10+1,1))-AVERAGE(OFFSET($H$3,0,0,'Données projet'!$E$10+1,1))</f>
        <v>258.52426163313947</v>
      </c>
      <c r="AO65" s="59">
        <f t="shared" si="36"/>
        <v>363.59429977497865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42.429857965868933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5.1876970074220104E-2</v>
      </c>
      <c r="AX65" s="21">
        <f t="shared" si="6"/>
        <v>42.481734935943152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382.92025877425675</v>
      </c>
      <c r="T66" s="59">
        <f t="shared" si="34"/>
        <v>567.319701164663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143.1861969807884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0.10027089363644777</v>
      </c>
      <c r="AC66" s="22">
        <f t="shared" si="3"/>
        <v>143.28646787442483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1.4210854715202004E-13</v>
      </c>
      <c r="AJ66" s="13">
        <f>AI66*VLOOKUP('Données projet'!$B$10,Paramètres!$A$1:$I$89,3,0)*VLOOKUP('Données projet'!$B$10,Paramètres!$A$1:$I$89,5,0)</f>
        <v>1.2857981346314773E-13</v>
      </c>
      <c r="AK66" s="13">
        <f t="shared" si="35"/>
        <v>1.875932222832213E-12</v>
      </c>
      <c r="AL66" s="20">
        <f t="shared" si="4"/>
        <v>3.4911917965477528E-12</v>
      </c>
      <c r="AM66" s="59">
        <f t="shared" si="5"/>
        <v>293.33333333333678</v>
      </c>
      <c r="AN66" s="59">
        <f ca="1">AVERAGE(OFFSET($AM$3,0,0,'Données projet'!$E$10+1,1))-AVERAGE(OFFSET($H$3,0,0,'Données projet'!$E$10+1,1))</f>
        <v>258.52426163313947</v>
      </c>
      <c r="AO66" s="59">
        <f t="shared" si="36"/>
        <v>363.59429977497865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41.597834330816198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3.6682557326892629E-2</v>
      </c>
      <c r="AX66" s="21">
        <f t="shared" si="6"/>
        <v>41.634516888143089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382.92025877425675</v>
      </c>
      <c r="T67" s="59">
        <f t="shared" si="34"/>
        <v>567.319701164663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140.37840299295169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7.0902228845967252E-2</v>
      </c>
      <c r="AC67" s="22">
        <f t="shared" si="3"/>
        <v>140.44930522179766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1.4210854715202004E-13</v>
      </c>
      <c r="AJ67" s="13">
        <f>AI67*VLOOKUP('Données projet'!$B$10,Paramètres!$A$1:$I$89,3,0)*VLOOKUP('Données projet'!$B$10,Paramètres!$A$1:$I$89,5,0)</f>
        <v>1.2857981346314773E-13</v>
      </c>
      <c r="AK67" s="13">
        <f t="shared" si="35"/>
        <v>1.875932222832213E-12</v>
      </c>
      <c r="AL67" s="20">
        <f t="shared" si="4"/>
        <v>3.4911917965477528E-12</v>
      </c>
      <c r="AM67" s="59">
        <f t="shared" si="5"/>
        <v>293.33333333333678</v>
      </c>
      <c r="AN67" s="59">
        <f ca="1">AVERAGE(OFFSET($AM$3,0,0,'Données projet'!$E$10+1,1))-AVERAGE(OFFSET($H$3,0,0,'Données projet'!$E$10+1,1))</f>
        <v>258.52426163313947</v>
      </c>
      <c r="AO67" s="59">
        <f t="shared" si="36"/>
        <v>363.59429977497865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40.782126171762542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2.5938485037110052E-2</v>
      </c>
      <c r="AX67" s="21">
        <f t="shared" si="6"/>
        <v>40.808064656799651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382.92025877425675</v>
      </c>
      <c r="T68" s="59">
        <f t="shared" si="34"/>
        <v>567.319701164663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137.62566813263123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5.0135446818223885E-2</v>
      </c>
      <c r="AC68" s="22">
        <f t="shared" ref="AC68:AC131" si="57">SUM(Z68:AB68)</f>
        <v>137.67580357944945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1.4210854715202004E-13</v>
      </c>
      <c r="AJ68" s="13">
        <f>AI68*VLOOKUP('Données projet'!$B$10,Paramètres!$A$1:$I$89,3,0)*VLOOKUP('Données projet'!$B$10,Paramètres!$A$1:$I$89,5,0)</f>
        <v>1.2857981346314773E-13</v>
      </c>
      <c r="AK68" s="13">
        <f t="shared" si="35"/>
        <v>1.875932222832213E-12</v>
      </c>
      <c r="AL68" s="20">
        <f t="shared" ref="AL68:AL131" si="58">(AJ68+AK68)*0.475*44/12</f>
        <v>3.4911917965477528E-12</v>
      </c>
      <c r="AM68" s="59">
        <f t="shared" ref="AM68:AM131" si="59">AL68+(AD68+AE68)*44/12</f>
        <v>293.33333333333678</v>
      </c>
      <c r="AN68" s="59">
        <f ca="1">AVERAGE(OFFSET($AM$3,0,0,'Données projet'!$E$10+1,1))-AVERAGE(OFFSET($H$3,0,0,'Données projet'!$E$10+1,1))</f>
        <v>258.52426163313947</v>
      </c>
      <c r="AO68" s="59">
        <f t="shared" si="36"/>
        <v>363.59429977497865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39.982413552175075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1.8341278663446314E-2</v>
      </c>
      <c r="AX68" s="21">
        <f t="shared" ref="AX68:AX131" si="60">SUM(AU68:AW68)</f>
        <v>40.000754830838524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382.92025877425675</v>
      </c>
      <c r="T69" s="59">
        <f t="shared" ref="T69:T132" si="88">$T$3</f>
        <v>567.319701164663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134.92691272391917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3.5451114422983626E-2</v>
      </c>
      <c r="AC69" s="22">
        <f t="shared" si="57"/>
        <v>134.96236383834216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1.4210854715202004E-13</v>
      </c>
      <c r="AJ69" s="13">
        <f>AI69*VLOOKUP('Données projet'!$B$10,Paramètres!$A$1:$I$89,3,0)*VLOOKUP('Données projet'!$B$10,Paramètres!$A$1:$I$89,5,0)</f>
        <v>1.2857981346314773E-13</v>
      </c>
      <c r="AK69" s="13">
        <f t="shared" ref="AK69:AK132" si="89">EXP(-1.0587+0.8836*LN(AJ69)+0.284)</f>
        <v>1.875932222832213E-12</v>
      </c>
      <c r="AL69" s="20">
        <f t="shared" si="58"/>
        <v>3.4911917965477528E-12</v>
      </c>
      <c r="AM69" s="59">
        <f t="shared" si="59"/>
        <v>293.33333333333678</v>
      </c>
      <c r="AN69" s="59">
        <f ca="1">AVERAGE(OFFSET($AM$3,0,0,'Données projet'!$E$10+1,1))-AVERAGE(OFFSET($H$3,0,0,'Données projet'!$E$10+1,1))</f>
        <v>258.52426163313947</v>
      </c>
      <c r="AO69" s="59">
        <f t="shared" ref="AO69:AO132" si="90">$AO$3</f>
        <v>363.59429977497865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39.198382809281185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1.2969242518555026E-2</v>
      </c>
      <c r="AX69" s="21">
        <f t="shared" si="60"/>
        <v>39.211352051799743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382.92025877425675</v>
      </c>
      <c r="T70" s="59">
        <f t="shared" si="88"/>
        <v>567.319701164663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132.28107826269371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2.5067723409111942E-2</v>
      </c>
      <c r="AC70" s="22">
        <f t="shared" si="57"/>
        <v>132.30614598610282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1.4210854715202004E-13</v>
      </c>
      <c r="AJ70" s="13">
        <f>AI70*VLOOKUP('Données projet'!$B$10,Paramètres!$A$1:$I$89,3,0)*VLOOKUP('Données projet'!$B$10,Paramètres!$A$1:$I$89,5,0)</f>
        <v>1.2857981346314773E-13</v>
      </c>
      <c r="AK70" s="13">
        <f t="shared" si="89"/>
        <v>1.875932222832213E-12</v>
      </c>
      <c r="AL70" s="20">
        <f t="shared" si="58"/>
        <v>3.4911917965477528E-12</v>
      </c>
      <c r="AM70" s="59">
        <f t="shared" si="59"/>
        <v>293.33333333333678</v>
      </c>
      <c r="AN70" s="59">
        <f ca="1">AVERAGE(OFFSET($AM$3,0,0,'Données projet'!$E$10+1,1))-AVERAGE(OFFSET($H$3,0,0,'Données projet'!$E$10+1,1))</f>
        <v>258.52426163313947</v>
      </c>
      <c r="AO70" s="59">
        <f t="shared" si="90"/>
        <v>363.59429977497865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38.42972643104391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9.1706393317231572E-3</v>
      </c>
      <c r="AX70" s="21">
        <f t="shared" si="60"/>
        <v>38.438897070375631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382.92025877425675</v>
      </c>
      <c r="T71" s="59">
        <f t="shared" si="88"/>
        <v>567.319701164663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129.68712700145321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1.7725557211491813E-2</v>
      </c>
      <c r="AC71" s="22">
        <f t="shared" si="57"/>
        <v>129.7048525586647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1.4210854715202004E-13</v>
      </c>
      <c r="AJ71" s="13">
        <f>AI71*VLOOKUP('Données projet'!$B$10,Paramètres!$A$1:$I$89,3,0)*VLOOKUP('Données projet'!$B$10,Paramètres!$A$1:$I$89,5,0)</f>
        <v>1.2857981346314773E-13</v>
      </c>
      <c r="AK71" s="13">
        <f t="shared" si="89"/>
        <v>1.875932222832213E-12</v>
      </c>
      <c r="AL71" s="20">
        <f t="shared" si="58"/>
        <v>3.4911917965477528E-12</v>
      </c>
      <c r="AM71" s="59">
        <f t="shared" si="59"/>
        <v>293.33333333333678</v>
      </c>
      <c r="AN71" s="59">
        <f ca="1">AVERAGE(OFFSET($AM$3,0,0,'Données projet'!$E$10+1,1))-AVERAGE(OFFSET($H$3,0,0,'Données projet'!$E$10+1,1))</f>
        <v>258.52426163313947</v>
      </c>
      <c r="AO71" s="59">
        <f t="shared" si="90"/>
        <v>363.59429977497865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37.67614293554977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6.484621259277513E-3</v>
      </c>
      <c r="AX71" s="21">
        <f t="shared" si="60"/>
        <v>37.682627556809045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382.92025877425675</v>
      </c>
      <c r="T72" s="59">
        <f t="shared" si="88"/>
        <v>567.319701164663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127.14404154229157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1.2533861704555971E-2</v>
      </c>
      <c r="AC72" s="22">
        <f t="shared" si="57"/>
        <v>127.15657540399613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1.4210854715202004E-13</v>
      </c>
      <c r="AJ72" s="13">
        <f>AI72*VLOOKUP('Données projet'!$B$10,Paramètres!$A$1:$I$89,3,0)*VLOOKUP('Données projet'!$B$10,Paramètres!$A$1:$I$89,5,0)</f>
        <v>1.2857981346314773E-13</v>
      </c>
      <c r="AK72" s="13">
        <f t="shared" si="89"/>
        <v>1.875932222832213E-12</v>
      </c>
      <c r="AL72" s="20">
        <f t="shared" si="58"/>
        <v>3.4911917965477528E-12</v>
      </c>
      <c r="AM72" s="59">
        <f t="shared" si="59"/>
        <v>293.33333333333678</v>
      </c>
      <c r="AN72" s="59">
        <f ca="1">AVERAGE(OFFSET($AM$3,0,0,'Données projet'!$E$10+1,1))-AVERAGE(OFFSET($H$3,0,0,'Données projet'!$E$10+1,1))</f>
        <v>258.52426163313947</v>
      </c>
      <c r="AO72" s="59">
        <f t="shared" si="90"/>
        <v>363.59429977497865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36.937336752761723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4.5853196658615786E-3</v>
      </c>
      <c r="AX72" s="21">
        <f t="shared" si="60"/>
        <v>36.941922072427587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382.92025877425675</v>
      </c>
      <c r="T73" s="59">
        <f t="shared" si="88"/>
        <v>567.319701164663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124.65082443785514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8.8627786057459065E-3</v>
      </c>
      <c r="AC73" s="22">
        <f t="shared" si="57"/>
        <v>124.65968721646088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1.4210854715202004E-13</v>
      </c>
      <c r="AJ73" s="13">
        <f>AI73*VLOOKUP('Données projet'!$B$10,Paramètres!$A$1:$I$89,3,0)*VLOOKUP('Données projet'!$B$10,Paramètres!$A$1:$I$89,5,0)</f>
        <v>1.2857981346314773E-13</v>
      </c>
      <c r="AK73" s="13">
        <f t="shared" si="89"/>
        <v>1.875932222832213E-12</v>
      </c>
      <c r="AL73" s="20">
        <f t="shared" si="58"/>
        <v>3.4911917965477528E-12</v>
      </c>
      <c r="AM73" s="59">
        <f t="shared" si="59"/>
        <v>293.33333333333678</v>
      </c>
      <c r="AN73" s="59">
        <f ca="1">AVERAGE(OFFSET($AM$3,0,0,'Données projet'!$E$10+1,1))-AVERAGE(OFFSET($H$3,0,0,'Données projet'!$E$10+1,1))</f>
        <v>258.52426163313947</v>
      </c>
      <c r="AO73" s="59">
        <f t="shared" si="90"/>
        <v>363.59429977497865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36.21301810859088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3.2423106296387565E-3</v>
      </c>
      <c r="AX73" s="21">
        <f t="shared" si="60"/>
        <v>36.216260419220518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382.92025877425675</v>
      </c>
      <c r="T74" s="59">
        <f t="shared" si="88"/>
        <v>567.319701164663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122.20649780012441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6.2669308522779856E-3</v>
      </c>
      <c r="AC74" s="22">
        <f t="shared" si="57"/>
        <v>122.21276473097669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1.4210854715202004E-13</v>
      </c>
      <c r="AJ74" s="13">
        <f>AI74*VLOOKUP('Données projet'!$B$10,Paramètres!$A$1:$I$89,3,0)*VLOOKUP('Données projet'!$B$10,Paramètres!$A$1:$I$89,5,0)</f>
        <v>1.2857981346314773E-13</v>
      </c>
      <c r="AK74" s="13">
        <f t="shared" si="89"/>
        <v>1.875932222832213E-12</v>
      </c>
      <c r="AL74" s="20">
        <f t="shared" si="58"/>
        <v>3.4911917965477528E-12</v>
      </c>
      <c r="AM74" s="59">
        <f t="shared" si="59"/>
        <v>293.33333333333678</v>
      </c>
      <c r="AN74" s="59">
        <f ca="1">AVERAGE(OFFSET($AM$3,0,0,'Données projet'!$E$10+1,1))-AVERAGE(OFFSET($H$3,0,0,'Données projet'!$E$10+1,1))</f>
        <v>258.52426163313947</v>
      </c>
      <c r="AO74" s="59">
        <f t="shared" si="90"/>
        <v>363.59429977497865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35.502902911241478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2.2926598329307893E-3</v>
      </c>
      <c r="AX74" s="21">
        <f t="shared" si="60"/>
        <v>35.50519557107441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382.92025877425675</v>
      </c>
      <c r="T75" s="59">
        <f t="shared" si="88"/>
        <v>567.319701164663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119.81010291686755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4.4313893028729533E-3</v>
      </c>
      <c r="AC75" s="22">
        <f t="shared" si="57"/>
        <v>119.81453430617043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1.4210854715202004E-13</v>
      </c>
      <c r="AJ75" s="13">
        <f>AI75*VLOOKUP('Données projet'!$B$10,Paramètres!$A$1:$I$89,3,0)*VLOOKUP('Données projet'!$B$10,Paramètres!$A$1:$I$89,5,0)</f>
        <v>1.2857981346314773E-13</v>
      </c>
      <c r="AK75" s="13">
        <f t="shared" si="89"/>
        <v>1.875932222832213E-12</v>
      </c>
      <c r="AL75" s="20">
        <f t="shared" si="58"/>
        <v>3.4911917965477528E-12</v>
      </c>
      <c r="AM75" s="59">
        <f t="shared" si="59"/>
        <v>293.33333333333678</v>
      </c>
      <c r="AN75" s="59">
        <f ca="1">AVERAGE(OFFSET($AM$3,0,0,'Données projet'!$E$10+1,1))-AVERAGE(OFFSET($H$3,0,0,'Données projet'!$E$10+1,1))</f>
        <v>258.52426163313947</v>
      </c>
      <c r="AO75" s="59">
        <f t="shared" si="90"/>
        <v>363.59429977497865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34.806712639784593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1.6211553148193782E-3</v>
      </c>
      <c r="AX75" s="21">
        <f t="shared" si="60"/>
        <v>34.808333795099415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382.92025877425675</v>
      </c>
      <c r="T76" s="59">
        <f t="shared" si="88"/>
        <v>567.319701164663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117.46069987561481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3.1334654261389928E-3</v>
      </c>
      <c r="AC76" s="22">
        <f t="shared" si="57"/>
        <v>117.46383334104095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1.4210854715202004E-13</v>
      </c>
      <c r="AJ76" s="13">
        <f>AI76*VLOOKUP('Données projet'!$B$10,Paramètres!$A$1:$I$89,3,0)*VLOOKUP('Données projet'!$B$10,Paramètres!$A$1:$I$89,5,0)</f>
        <v>1.2857981346314773E-13</v>
      </c>
      <c r="AK76" s="13">
        <f t="shared" si="89"/>
        <v>1.875932222832213E-12</v>
      </c>
      <c r="AL76" s="20">
        <f t="shared" si="58"/>
        <v>3.4911917965477528E-12</v>
      </c>
      <c r="AM76" s="59">
        <f t="shared" si="59"/>
        <v>293.33333333333678</v>
      </c>
      <c r="AN76" s="59">
        <f ca="1">AVERAGE(OFFSET($AM$3,0,0,'Données projet'!$E$10+1,1))-AVERAGE(OFFSET($H$3,0,0,'Données projet'!$E$10+1,1))</f>
        <v>258.52426163313947</v>
      </c>
      <c r="AO76" s="59">
        <f t="shared" si="90"/>
        <v>363.59429977497865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34.124174234916836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1.1463299164653946E-3</v>
      </c>
      <c r="AX76" s="21">
        <f t="shared" si="60"/>
        <v>34.125320564833302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382.92025877425675</v>
      </c>
      <c r="T77" s="59">
        <f t="shared" si="88"/>
        <v>567.319701164663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115.15736719500667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2.2156946514364766E-3</v>
      </c>
      <c r="AC77" s="22">
        <f t="shared" si="57"/>
        <v>115.15958288965811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1.4210854715202004E-13</v>
      </c>
      <c r="AJ77" s="13">
        <f>AI77*VLOOKUP('Données projet'!$B$10,Paramètres!$A$1:$I$89,3,0)*VLOOKUP('Données projet'!$B$10,Paramètres!$A$1:$I$89,5,0)</f>
        <v>1.2857981346314773E-13</v>
      </c>
      <c r="AK77" s="13">
        <f t="shared" si="89"/>
        <v>1.875932222832213E-12</v>
      </c>
      <c r="AL77" s="20">
        <f t="shared" si="58"/>
        <v>3.4911917965477528E-12</v>
      </c>
      <c r="AM77" s="59">
        <f t="shared" si="59"/>
        <v>293.33333333333678</v>
      </c>
      <c r="AN77" s="59">
        <f ca="1">AVERAGE(OFFSET($AM$3,0,0,'Données projet'!$E$10+1,1))-AVERAGE(OFFSET($H$3,0,0,'Données projet'!$E$10+1,1))</f>
        <v>258.52426163313947</v>
      </c>
      <c r="AO77" s="59">
        <f t="shared" si="90"/>
        <v>363.59429977497865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33.455019991861221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8.1057765740968912E-4</v>
      </c>
      <c r="AX77" s="21">
        <f t="shared" si="60"/>
        <v>33.455830569518632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382.92025877425675</v>
      </c>
      <c r="T78" s="59">
        <f t="shared" si="88"/>
        <v>567.319701164663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112.89920146337104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1.5667327130694964E-3</v>
      </c>
      <c r="AC78" s="22">
        <f t="shared" si="57"/>
        <v>112.90076819608412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1.4210854715202004E-13</v>
      </c>
      <c r="AJ78" s="13">
        <f>AI78*VLOOKUP('Données projet'!$B$10,Paramètres!$A$1:$I$89,3,0)*VLOOKUP('Données projet'!$B$10,Paramètres!$A$1:$I$89,5,0)</f>
        <v>1.2857981346314773E-13</v>
      </c>
      <c r="AK78" s="13">
        <f t="shared" si="89"/>
        <v>1.875932222832213E-12</v>
      </c>
      <c r="AL78" s="20">
        <f t="shared" si="58"/>
        <v>3.4911917965477528E-12</v>
      </c>
      <c r="AM78" s="59">
        <f t="shared" si="59"/>
        <v>293.33333333333678</v>
      </c>
      <c r="AN78" s="59">
        <f ca="1">AVERAGE(OFFSET($AM$3,0,0,'Données projet'!$E$10+1,1))-AVERAGE(OFFSET($H$3,0,0,'Données projet'!$E$10+1,1))</f>
        <v>258.52426163313947</v>
      </c>
      <c r="AO78" s="59">
        <f t="shared" si="90"/>
        <v>363.59429977497865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32.798987455368135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5.7316495823269732E-4</v>
      </c>
      <c r="AX78" s="21">
        <f t="shared" si="60"/>
        <v>32.799560620326368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382.92025877425675</v>
      </c>
      <c r="T79" s="59">
        <f t="shared" si="88"/>
        <v>567.319701164663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110.6853169843877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1.1078473257182383E-3</v>
      </c>
      <c r="AC79" s="22">
        <f t="shared" si="57"/>
        <v>110.68642483171341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1.4210854715202004E-13</v>
      </c>
      <c r="AJ79" s="13">
        <f>AI79*VLOOKUP('Données projet'!$B$10,Paramètres!$A$1:$I$89,3,0)*VLOOKUP('Données projet'!$B$10,Paramètres!$A$1:$I$89,5,0)</f>
        <v>1.2857981346314773E-13</v>
      </c>
      <c r="AK79" s="13">
        <f t="shared" si="89"/>
        <v>1.875932222832213E-12</v>
      </c>
      <c r="AL79" s="20">
        <f t="shared" si="58"/>
        <v>3.4911917965477528E-12</v>
      </c>
      <c r="AM79" s="59">
        <f t="shared" si="59"/>
        <v>293.33333333333678</v>
      </c>
      <c r="AN79" s="59">
        <f ca="1">AVERAGE(OFFSET($AM$3,0,0,'Données projet'!$E$10+1,1))-AVERAGE(OFFSET($H$3,0,0,'Données projet'!$E$10+1,1))</f>
        <v>258.52426163313947</v>
      </c>
      <c r="AO79" s="59">
        <f t="shared" si="90"/>
        <v>363.59429977497865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32.155819316775343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4.0528882870484456E-4</v>
      </c>
      <c r="AX79" s="21">
        <f t="shared" si="60"/>
        <v>32.156224605604045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382.92025877425675</v>
      </c>
      <c r="T80" s="59">
        <f t="shared" si="88"/>
        <v>567.319701164663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108.51484542970103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7.833663565347482E-4</v>
      </c>
      <c r="AC80" s="22">
        <f t="shared" si="57"/>
        <v>108.51562879605756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1.4210854715202004E-13</v>
      </c>
      <c r="AJ80" s="13">
        <f>AI80*VLOOKUP('Données projet'!$B$10,Paramètres!$A$1:$I$89,3,0)*VLOOKUP('Données projet'!$B$10,Paramètres!$A$1:$I$89,5,0)</f>
        <v>1.2857981346314773E-13</v>
      </c>
      <c r="AK80" s="13">
        <f t="shared" si="89"/>
        <v>1.875932222832213E-12</v>
      </c>
      <c r="AL80" s="20">
        <f t="shared" si="58"/>
        <v>3.4911917965477528E-12</v>
      </c>
      <c r="AM80" s="59">
        <f t="shared" si="59"/>
        <v>293.33333333333678</v>
      </c>
      <c r="AN80" s="59">
        <f ca="1">AVERAGE(OFFSET($AM$3,0,0,'Données projet'!$E$10+1,1))-AVERAGE(OFFSET($H$3,0,0,'Données projet'!$E$10+1,1))</f>
        <v>258.52426163313947</v>
      </c>
      <c r="AO80" s="59">
        <f t="shared" si="90"/>
        <v>363.59429977497865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31.525263313086526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2.8658247911634866E-4</v>
      </c>
      <c r="AX80" s="21">
        <f t="shared" si="60"/>
        <v>31.525549895565643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382.92025877425675</v>
      </c>
      <c r="T81" s="59">
        <f t="shared" si="88"/>
        <v>567.319701164663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106.38693549834483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5.5392366285911916E-4</v>
      </c>
      <c r="AC81" s="22">
        <f t="shared" si="57"/>
        <v>106.38748942200769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1.4210854715202004E-13</v>
      </c>
      <c r="AJ81" s="13">
        <f>AI81*VLOOKUP('Données projet'!$B$10,Paramètres!$A$1:$I$89,3,0)*VLOOKUP('Données projet'!$B$10,Paramètres!$A$1:$I$89,5,0)</f>
        <v>1.2857981346314773E-13</v>
      </c>
      <c r="AK81" s="13">
        <f t="shared" si="89"/>
        <v>1.875932222832213E-12</v>
      </c>
      <c r="AL81" s="20">
        <f t="shared" si="58"/>
        <v>3.4911917965477528E-12</v>
      </c>
      <c r="AM81" s="59">
        <f t="shared" si="59"/>
        <v>293.33333333333678</v>
      </c>
      <c r="AN81" s="59">
        <f ca="1">AVERAGE(OFFSET($AM$3,0,0,'Données projet'!$E$10+1,1))-AVERAGE(OFFSET($H$3,0,0,'Données projet'!$E$10+1,1))</f>
        <v>258.52426163313947</v>
      </c>
      <c r="AO81" s="59">
        <f t="shared" si="90"/>
        <v>363.59429977497865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30.907072128028862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2.0264441435242228E-4</v>
      </c>
      <c r="AX81" s="21">
        <f t="shared" si="60"/>
        <v>30.907274772443213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382.92025877425675</v>
      </c>
      <c r="T82" s="59">
        <f t="shared" si="88"/>
        <v>567.319701164663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104.30075258284562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3.916831782673741E-4</v>
      </c>
      <c r="AC82" s="22">
        <f t="shared" si="57"/>
        <v>104.30114426602388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1.4210854715202004E-13</v>
      </c>
      <c r="AJ82" s="13">
        <f>AI82*VLOOKUP('Données projet'!$B$10,Paramètres!$A$1:$I$89,3,0)*VLOOKUP('Données projet'!$B$10,Paramètres!$A$1:$I$89,5,0)</f>
        <v>1.2857981346314773E-13</v>
      </c>
      <c r="AK82" s="13">
        <f t="shared" si="89"/>
        <v>1.875932222832213E-12</v>
      </c>
      <c r="AL82" s="20">
        <f t="shared" si="58"/>
        <v>3.4911917965477528E-12</v>
      </c>
      <c r="AM82" s="59">
        <f t="shared" si="59"/>
        <v>293.33333333333678</v>
      </c>
      <c r="AN82" s="59">
        <f ca="1">AVERAGE(OFFSET($AM$3,0,0,'Données projet'!$E$10+1,1))-AVERAGE(OFFSET($H$3,0,0,'Données projet'!$E$10+1,1))</f>
        <v>258.52426163313947</v>
      </c>
      <c r="AO82" s="59">
        <f t="shared" si="90"/>
        <v>363.59429977497865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30.301003295050787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1.4329123955817433E-4</v>
      </c>
      <c r="AX82" s="21">
        <f t="shared" si="60"/>
        <v>30.301146586290344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382.92025877425675</v>
      </c>
      <c r="T83" s="59">
        <f t="shared" si="88"/>
        <v>567.319701164663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102.25547844187342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2.7696183142955958E-4</v>
      </c>
      <c r="AC83" s="22">
        <f t="shared" si="57"/>
        <v>102.25575540370485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1.4210854715202004E-13</v>
      </c>
      <c r="AJ83" s="13">
        <f>AI83*VLOOKUP('Données projet'!$B$10,Paramètres!$A$1:$I$89,3,0)*VLOOKUP('Données projet'!$B$10,Paramètres!$A$1:$I$89,5,0)</f>
        <v>1.2857981346314773E-13</v>
      </c>
      <c r="AK83" s="13">
        <f t="shared" si="89"/>
        <v>1.875932222832213E-12</v>
      </c>
      <c r="AL83" s="20">
        <f t="shared" si="58"/>
        <v>3.4911917965477528E-12</v>
      </c>
      <c r="AM83" s="59">
        <f t="shared" si="59"/>
        <v>293.33333333333678</v>
      </c>
      <c r="AN83" s="59">
        <f ca="1">AVERAGE(OFFSET($AM$3,0,0,'Données projet'!$E$10+1,1))-AVERAGE(OFFSET($H$3,0,0,'Données projet'!$E$10+1,1))</f>
        <v>258.52426163313947</v>
      </c>
      <c r="AO83" s="59">
        <f t="shared" si="90"/>
        <v>363.59429977497865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29.706819102221925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1.0132220717621114E-4</v>
      </c>
      <c r="AX83" s="21">
        <f t="shared" si="60"/>
        <v>29.7069204244291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382.92025877425675</v>
      </c>
      <c r="T84" s="59">
        <f t="shared" si="88"/>
        <v>567.319701164663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100.25031087931164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1.9584158913368705E-4</v>
      </c>
      <c r="AC84" s="22">
        <f t="shared" si="57"/>
        <v>100.25050672090077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1.4210854715202004E-13</v>
      </c>
      <c r="AJ84" s="13">
        <f>AI84*VLOOKUP('Données projet'!$B$10,Paramètres!$A$1:$I$89,3,0)*VLOOKUP('Données projet'!$B$10,Paramètres!$A$1:$I$89,5,0)</f>
        <v>1.2857981346314773E-13</v>
      </c>
      <c r="AK84" s="13">
        <f t="shared" si="89"/>
        <v>1.875932222832213E-12</v>
      </c>
      <c r="AL84" s="20">
        <f t="shared" si="58"/>
        <v>3.4911917965477528E-12</v>
      </c>
      <c r="AM84" s="59">
        <f t="shared" si="59"/>
        <v>293.33333333333678</v>
      </c>
      <c r="AN84" s="59">
        <f ca="1">AVERAGE(OFFSET($AM$3,0,0,'Données projet'!$E$10+1,1))-AVERAGE(OFFSET($H$3,0,0,'Données projet'!$E$10+1,1))</f>
        <v>258.52426163313947</v>
      </c>
      <c r="AO84" s="59">
        <f t="shared" si="90"/>
        <v>363.59429977497865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29.124286498997865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7.1645619779087165E-5</v>
      </c>
      <c r="AX84" s="21">
        <f t="shared" si="60"/>
        <v>29.124358144617645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382.92025877425675</v>
      </c>
      <c r="T85" s="59">
        <f t="shared" si="88"/>
        <v>567.319701164663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98.284463429620246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1.3848091571477979E-4</v>
      </c>
      <c r="AC85" s="22">
        <f t="shared" si="57"/>
        <v>98.284601910535955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1.4210854715202004E-13</v>
      </c>
      <c r="AJ85" s="13">
        <f>AI85*VLOOKUP('Données projet'!$B$10,Paramètres!$A$1:$I$89,3,0)*VLOOKUP('Données projet'!$B$10,Paramètres!$A$1:$I$89,5,0)</f>
        <v>1.2857981346314773E-13</v>
      </c>
      <c r="AK85" s="13">
        <f t="shared" si="89"/>
        <v>1.875932222832213E-12</v>
      </c>
      <c r="AL85" s="20">
        <f t="shared" si="58"/>
        <v>3.4911917965477528E-12</v>
      </c>
      <c r="AM85" s="59">
        <f t="shared" si="59"/>
        <v>293.33333333333678</v>
      </c>
      <c r="AN85" s="59">
        <f ca="1">AVERAGE(OFFSET($AM$3,0,0,'Données projet'!$E$10+1,1))-AVERAGE(OFFSET($H$3,0,0,'Données projet'!$E$10+1,1))</f>
        <v>258.52426163313947</v>
      </c>
      <c r="AO85" s="59">
        <f t="shared" si="90"/>
        <v>363.59429977497865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28.553177004813225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5.066110358810557E-5</v>
      </c>
      <c r="AX85" s="21">
        <f t="shared" si="60"/>
        <v>28.553227665916815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382.92025877425675</v>
      </c>
      <c r="T86" s="59">
        <f t="shared" si="88"/>
        <v>567.319701164663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96.357165049368746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9.7920794566843525E-5</v>
      </c>
      <c r="AC86" s="22">
        <f t="shared" si="57"/>
        <v>96.357262970163319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1.4210854715202004E-13</v>
      </c>
      <c r="AJ86" s="13">
        <f>AI86*VLOOKUP('Données projet'!$B$10,Paramètres!$A$1:$I$89,3,0)*VLOOKUP('Données projet'!$B$10,Paramètres!$A$1:$I$89,5,0)</f>
        <v>1.2857981346314773E-13</v>
      </c>
      <c r="AK86" s="13">
        <f t="shared" si="89"/>
        <v>1.875932222832213E-12</v>
      </c>
      <c r="AL86" s="20">
        <f t="shared" si="58"/>
        <v>3.4911917965477528E-12</v>
      </c>
      <c r="AM86" s="59">
        <f t="shared" si="59"/>
        <v>293.33333333333678</v>
      </c>
      <c r="AN86" s="59">
        <f ca="1">AVERAGE(OFFSET($AM$3,0,0,'Données projet'!$E$10+1,1))-AVERAGE(OFFSET($H$3,0,0,'Données projet'!$E$10+1,1))</f>
        <v>258.52426163313947</v>
      </c>
      <c r="AO86" s="59">
        <f t="shared" si="90"/>
        <v>363.59429977497865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27.99326661946715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3.5822809889543583E-5</v>
      </c>
      <c r="AX86" s="21">
        <f t="shared" si="60"/>
        <v>27.993302442277038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382.92025877425675</v>
      </c>
      <c r="T87" s="59">
        <f t="shared" si="88"/>
        <v>567.319701164663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94.467659814818049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6.9240457857389895E-5</v>
      </c>
      <c r="AC87" s="22">
        <f t="shared" si="57"/>
        <v>94.46772905527591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1.4210854715202004E-13</v>
      </c>
      <c r="AJ87" s="13">
        <f>AI87*VLOOKUP('Données projet'!$B$10,Paramètres!$A$1:$I$89,3,0)*VLOOKUP('Données projet'!$B$10,Paramètres!$A$1:$I$89,5,0)</f>
        <v>1.2857981346314773E-13</v>
      </c>
      <c r="AK87" s="13">
        <f t="shared" si="89"/>
        <v>1.875932222832213E-12</v>
      </c>
      <c r="AL87" s="20">
        <f t="shared" si="58"/>
        <v>3.4911917965477528E-12</v>
      </c>
      <c r="AM87" s="59">
        <f t="shared" si="59"/>
        <v>293.33333333333678</v>
      </c>
      <c r="AN87" s="59">
        <f ca="1">AVERAGE(OFFSET($AM$3,0,0,'Données projet'!$E$10+1,1))-AVERAGE(OFFSET($H$3,0,0,'Données projet'!$E$10+1,1))</f>
        <v>258.52426163313947</v>
      </c>
      <c r="AO87" s="59">
        <f t="shared" si="90"/>
        <v>363.59429977497865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27.444335735266097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2.5330551794052785E-5</v>
      </c>
      <c r="AX87" s="21">
        <f t="shared" si="60"/>
        <v>27.44436106581789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382.92025877425675</v>
      </c>
      <c r="T88" s="59">
        <f t="shared" si="88"/>
        <v>567.319701164663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92.615206625432492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4.8960397283421762E-5</v>
      </c>
      <c r="AC88" s="22">
        <f t="shared" si="57"/>
        <v>92.615255585829772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1.4210854715202004E-13</v>
      </c>
      <c r="AJ88" s="13">
        <f>AI88*VLOOKUP('Données projet'!$B$10,Paramètres!$A$1:$I$89,3,0)*VLOOKUP('Données projet'!$B$10,Paramètres!$A$1:$I$89,5,0)</f>
        <v>1.2857981346314773E-13</v>
      </c>
      <c r="AK88" s="13">
        <f t="shared" si="89"/>
        <v>1.875932222832213E-12</v>
      </c>
      <c r="AL88" s="20">
        <f t="shared" si="58"/>
        <v>3.4911917965477528E-12</v>
      </c>
      <c r="AM88" s="59">
        <f t="shared" si="59"/>
        <v>293.33333333333678</v>
      </c>
      <c r="AN88" s="59">
        <f ca="1">AVERAGE(OFFSET($AM$3,0,0,'Données projet'!$E$10+1,1))-AVERAGE(OFFSET($H$3,0,0,'Données projet'!$E$10+1,1))</f>
        <v>258.52426163313947</v>
      </c>
      <c r="AO88" s="59">
        <f t="shared" si="90"/>
        <v>363.59429977497865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26.906169050889449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1.7911404944771791E-5</v>
      </c>
      <c r="AX88" s="21">
        <f t="shared" si="60"/>
        <v>26.906186962294395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382.92025877425675</v>
      </c>
      <c r="T89" s="59">
        <f t="shared" si="88"/>
        <v>567.319701164663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90.799078913205904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3.4620228928694947E-5</v>
      </c>
      <c r="AC89" s="22">
        <f t="shared" si="57"/>
        <v>90.799113533434834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1.4210854715202004E-13</v>
      </c>
      <c r="AJ89" s="13">
        <f>AI89*VLOOKUP('Données projet'!$B$10,Paramètres!$A$1:$I$89,3,0)*VLOOKUP('Données projet'!$B$10,Paramètres!$A$1:$I$89,5,0)</f>
        <v>1.2857981346314773E-13</v>
      </c>
      <c r="AK89" s="13">
        <f t="shared" si="89"/>
        <v>1.875932222832213E-12</v>
      </c>
      <c r="AL89" s="20">
        <f t="shared" si="58"/>
        <v>3.4911917965477528E-12</v>
      </c>
      <c r="AM89" s="59">
        <f t="shared" si="59"/>
        <v>293.33333333333678</v>
      </c>
      <c r="AN89" s="59">
        <f ca="1">AVERAGE(OFFSET($AM$3,0,0,'Données projet'!$E$10+1,1))-AVERAGE(OFFSET($H$3,0,0,'Données projet'!$E$10+1,1))</f>
        <v>258.52426163313947</v>
      </c>
      <c r="AO89" s="59">
        <f t="shared" si="90"/>
        <v>363.59429977497865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26.378555486944162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1.2665275897026393E-5</v>
      </c>
      <c r="AX89" s="21">
        <f t="shared" si="60"/>
        <v>26.378568152220058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382.92025877425675</v>
      </c>
      <c r="T90" s="59">
        <f t="shared" si="88"/>
        <v>567.319701164663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89.018564357687552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2.4480198641710881E-5</v>
      </c>
      <c r="AC90" s="22">
        <f t="shared" si="57"/>
        <v>89.018588837886199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1.4210854715202004E-13</v>
      </c>
      <c r="AJ90" s="13">
        <f>AI90*VLOOKUP('Données projet'!$B$10,Paramètres!$A$1:$I$89,3,0)*VLOOKUP('Données projet'!$B$10,Paramètres!$A$1:$I$89,5,0)</f>
        <v>1.2857981346314773E-13</v>
      </c>
      <c r="AK90" s="13">
        <f t="shared" si="89"/>
        <v>1.875932222832213E-12</v>
      </c>
      <c r="AL90" s="20">
        <f t="shared" si="58"/>
        <v>3.4911917965477528E-12</v>
      </c>
      <c r="AM90" s="59">
        <f t="shared" si="59"/>
        <v>293.33333333333678</v>
      </c>
      <c r="AN90" s="59">
        <f ca="1">AVERAGE(OFFSET($AM$3,0,0,'Données projet'!$E$10+1,1))-AVERAGE(OFFSET($H$3,0,0,'Données projet'!$E$10+1,1))</f>
        <v>258.52426163313947</v>
      </c>
      <c r="AO90" s="59">
        <f t="shared" si="90"/>
        <v>363.59429977497865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25.861288103175344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8.9557024723858957E-6</v>
      </c>
      <c r="AX90" s="21">
        <f t="shared" si="60"/>
        <v>25.861297058877817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382.92025877425675</v>
      </c>
      <c r="T91" s="59">
        <f t="shared" si="88"/>
        <v>567.319701164663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87.272964606596275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1.7310114464347474E-5</v>
      </c>
      <c r="AC91" s="22">
        <f t="shared" si="57"/>
        <v>87.272981916710734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1.4210854715202004E-13</v>
      </c>
      <c r="AJ91" s="13">
        <f>AI91*VLOOKUP('Données projet'!$B$10,Paramètres!$A$1:$I$89,3,0)*VLOOKUP('Données projet'!$B$10,Paramètres!$A$1:$I$89,5,0)</f>
        <v>1.2857981346314773E-13</v>
      </c>
      <c r="AK91" s="13">
        <f t="shared" si="89"/>
        <v>1.875932222832213E-12</v>
      </c>
      <c r="AL91" s="20">
        <f t="shared" si="58"/>
        <v>3.4911917965477528E-12</v>
      </c>
      <c r="AM91" s="59">
        <f t="shared" si="59"/>
        <v>293.33333333333678</v>
      </c>
      <c r="AN91" s="59">
        <f ca="1">AVERAGE(OFFSET($AM$3,0,0,'Données projet'!$E$10+1,1))-AVERAGE(OFFSET($H$3,0,0,'Données projet'!$E$10+1,1))</f>
        <v>258.52426163313947</v>
      </c>
      <c r="AO91" s="59">
        <f t="shared" si="90"/>
        <v>363.59429977497865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25.354164017300281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6.3326379485131963E-6</v>
      </c>
      <c r="AX91" s="21">
        <f t="shared" si="60"/>
        <v>25.354170349938229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382.92025877425675</v>
      </c>
      <c r="T92" s="59">
        <f t="shared" si="88"/>
        <v>567.319701164663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85.561595001913176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1.2240099320855441E-5</v>
      </c>
      <c r="AC92" s="22">
        <f t="shared" si="57"/>
        <v>85.561607242012499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1.4210854715202004E-13</v>
      </c>
      <c r="AJ92" s="13">
        <f>AI92*VLOOKUP('Données projet'!$B$10,Paramètres!$A$1:$I$89,3,0)*VLOOKUP('Données projet'!$B$10,Paramètres!$A$1:$I$89,5,0)</f>
        <v>1.2857981346314773E-13</v>
      </c>
      <c r="AK92" s="13">
        <f t="shared" si="89"/>
        <v>1.875932222832213E-12</v>
      </c>
      <c r="AL92" s="20">
        <f t="shared" si="58"/>
        <v>3.4911917965477528E-12</v>
      </c>
      <c r="AM92" s="59">
        <f t="shared" si="59"/>
        <v>293.33333333333678</v>
      </c>
      <c r="AN92" s="59">
        <f ca="1">AVERAGE(OFFSET($AM$3,0,0,'Données projet'!$E$10+1,1))-AVERAGE(OFFSET($H$3,0,0,'Données projet'!$E$10+1,1))</f>
        <v>258.52426163313947</v>
      </c>
      <c r="AO92" s="59">
        <f t="shared" si="90"/>
        <v>363.59429977497865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24.85698432543408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4.4778512361929478E-6</v>
      </c>
      <c r="AX92" s="21">
        <f t="shared" si="60"/>
        <v>24.856988803285315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382.92025877425675</v>
      </c>
      <c r="T93" s="59">
        <f t="shared" si="88"/>
        <v>567.319701164663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83.883784311345536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8.6550572321737369E-6</v>
      </c>
      <c r="AC93" s="22">
        <f t="shared" si="57"/>
        <v>83.883792966402766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1.4210854715202004E-13</v>
      </c>
      <c r="AJ93" s="13">
        <f>AI93*VLOOKUP('Données projet'!$B$10,Paramètres!$A$1:$I$89,3,0)*VLOOKUP('Données projet'!$B$10,Paramètres!$A$1:$I$89,5,0)</f>
        <v>1.2857981346314773E-13</v>
      </c>
      <c r="AK93" s="13">
        <f t="shared" si="89"/>
        <v>1.875932222832213E-12</v>
      </c>
      <c r="AL93" s="20">
        <f t="shared" si="58"/>
        <v>3.4911917965477528E-12</v>
      </c>
      <c r="AM93" s="59">
        <f t="shared" si="59"/>
        <v>293.33333333333678</v>
      </c>
      <c r="AN93" s="59">
        <f ca="1">AVERAGE(OFFSET($AM$3,0,0,'Données projet'!$E$10+1,1))-AVERAGE(OFFSET($H$3,0,0,'Données projet'!$E$10+1,1))</f>
        <v>258.52426163313947</v>
      </c>
      <c r="AO93" s="59">
        <f t="shared" si="90"/>
        <v>363.59429977497865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24.369554024075708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3.1663189742565981E-6</v>
      </c>
      <c r="AX93" s="21">
        <f t="shared" si="60"/>
        <v>24.369557190394683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382.92025877425675</v>
      </c>
      <c r="T94" s="59">
        <f t="shared" si="88"/>
        <v>567.319701164663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82.238874465056455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6.1200496604277203E-6</v>
      </c>
      <c r="AC94" s="22">
        <f t="shared" si="57"/>
        <v>82.238880585106116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1.4210854715202004E-13</v>
      </c>
      <c r="AJ94" s="13">
        <f>AI94*VLOOKUP('Données projet'!$B$10,Paramètres!$A$1:$I$89,3,0)*VLOOKUP('Données projet'!$B$10,Paramètres!$A$1:$I$89,5,0)</f>
        <v>1.2857981346314773E-13</v>
      </c>
      <c r="AK94" s="13">
        <f t="shared" si="89"/>
        <v>1.875932222832213E-12</v>
      </c>
      <c r="AL94" s="20">
        <f t="shared" si="58"/>
        <v>3.4911917965477528E-12</v>
      </c>
      <c r="AM94" s="59">
        <f t="shared" si="59"/>
        <v>293.33333333333678</v>
      </c>
      <c r="AN94" s="59">
        <f ca="1">AVERAGE(OFFSET($AM$3,0,0,'Données projet'!$E$10+1,1))-AVERAGE(OFFSET($H$3,0,0,'Données projet'!$E$10+1,1))</f>
        <v>258.52426163313947</v>
      </c>
      <c r="AO94" s="59">
        <f t="shared" si="90"/>
        <v>363.59429977497865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23.891681933623843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2.2389256180964739E-6</v>
      </c>
      <c r="AX94" s="21">
        <f t="shared" si="60"/>
        <v>23.891684172549461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382.92025877425675</v>
      </c>
      <c r="T95" s="59">
        <f t="shared" si="88"/>
        <v>567.319701164663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80.626220297557154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4.3275286160868684E-6</v>
      </c>
      <c r="AC95" s="22">
        <f t="shared" si="57"/>
        <v>80.626224625085769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1.4210854715202004E-13</v>
      </c>
      <c r="AJ95" s="13">
        <f>AI95*VLOOKUP('Données projet'!$B$10,Paramètres!$A$1:$I$89,3,0)*VLOOKUP('Données projet'!$B$10,Paramètres!$A$1:$I$89,5,0)</f>
        <v>1.2857981346314773E-13</v>
      </c>
      <c r="AK95" s="13">
        <f t="shared" si="89"/>
        <v>1.875932222832213E-12</v>
      </c>
      <c r="AL95" s="20">
        <f t="shared" si="58"/>
        <v>3.4911917965477528E-12</v>
      </c>
      <c r="AM95" s="59">
        <f t="shared" si="59"/>
        <v>293.33333333333678</v>
      </c>
      <c r="AN95" s="59">
        <f ca="1">AVERAGE(OFFSET($AM$3,0,0,'Données projet'!$E$10+1,1))-AVERAGE(OFFSET($H$3,0,0,'Données projet'!$E$10+1,1))</f>
        <v>258.52426163313947</v>
      </c>
      <c r="AO95" s="59">
        <f t="shared" si="90"/>
        <v>363.59429977497865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23.423180623392547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1.5831594871282991E-6</v>
      </c>
      <c r="AX95" s="21">
        <f t="shared" si="60"/>
        <v>23.423182206552035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382.92025877425675</v>
      </c>
      <c r="T96" s="59">
        <f t="shared" si="88"/>
        <v>567.319701164663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79.045189294660602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3.0600248302138601E-6</v>
      </c>
      <c r="AC96" s="22">
        <f t="shared" si="57"/>
        <v>79.045192354685426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1.4210854715202004E-13</v>
      </c>
      <c r="AJ96" s="13">
        <f>AI96*VLOOKUP('Données projet'!$B$10,Paramètres!$A$1:$I$89,3,0)*VLOOKUP('Données projet'!$B$10,Paramètres!$A$1:$I$89,5,0)</f>
        <v>1.2857981346314773E-13</v>
      </c>
      <c r="AK96" s="13">
        <f t="shared" si="89"/>
        <v>1.875932222832213E-12</v>
      </c>
      <c r="AL96" s="20">
        <f t="shared" si="58"/>
        <v>3.4911917965477528E-12</v>
      </c>
      <c r="AM96" s="59">
        <f t="shared" si="59"/>
        <v>293.33333333333678</v>
      </c>
      <c r="AN96" s="59">
        <f ca="1">AVERAGE(OFFSET($AM$3,0,0,'Données projet'!$E$10+1,1))-AVERAGE(OFFSET($H$3,0,0,'Données projet'!$E$10+1,1))</f>
        <v>258.52426163313947</v>
      </c>
      <c r="AO96" s="59">
        <f t="shared" si="90"/>
        <v>363.59429977497865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22.963866338097301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1.119462809048237E-6</v>
      </c>
      <c r="AX96" s="21">
        <f t="shared" si="60"/>
        <v>22.963867457560109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382.92025877425675</v>
      </c>
      <c r="T97" s="59">
        <f t="shared" si="88"/>
        <v>567.319701164663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77.495161345397165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2.1637643080434342E-6</v>
      </c>
      <c r="AC97" s="22">
        <f t="shared" si="57"/>
        <v>77.495163509161472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1.4210854715202004E-13</v>
      </c>
      <c r="AJ97" s="13">
        <f>AI97*VLOOKUP('Données projet'!$B$10,Paramètres!$A$1:$I$89,3,0)*VLOOKUP('Données projet'!$B$10,Paramètres!$A$1:$I$89,5,0)</f>
        <v>1.2857981346314773E-13</v>
      </c>
      <c r="AK97" s="13">
        <f t="shared" si="89"/>
        <v>1.875932222832213E-12</v>
      </c>
      <c r="AL97" s="20">
        <f t="shared" si="58"/>
        <v>3.4911917965477528E-12</v>
      </c>
      <c r="AM97" s="59">
        <f t="shared" si="59"/>
        <v>293.33333333333678</v>
      </c>
      <c r="AN97" s="59">
        <f ca="1">AVERAGE(OFFSET($AM$3,0,0,'Données projet'!$E$10+1,1))-AVERAGE(OFFSET($H$3,0,0,'Données projet'!$E$10+1,1))</f>
        <v>258.52426163313947</v>
      </c>
      <c r="AO97" s="59">
        <f t="shared" si="90"/>
        <v>363.59429977497865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22.513558925782643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7.9157974356414953E-7</v>
      </c>
      <c r="AX97" s="21">
        <f t="shared" si="60"/>
        <v>22.513559717362387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382.92025877425675</v>
      </c>
      <c r="T98" s="59">
        <f t="shared" si="88"/>
        <v>567.319701164663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75.975528498795086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1.5300124151069301E-6</v>
      </c>
      <c r="AC98" s="22">
        <f t="shared" si="57"/>
        <v>75.975530028807498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1.4210854715202004E-13</v>
      </c>
      <c r="AJ98" s="13">
        <f>AI98*VLOOKUP('Données projet'!$B$10,Paramètres!$A$1:$I$89,3,0)*VLOOKUP('Données projet'!$B$10,Paramètres!$A$1:$I$89,5,0)</f>
        <v>1.2857981346314773E-13</v>
      </c>
      <c r="AK98" s="13">
        <f t="shared" si="89"/>
        <v>1.875932222832213E-12</v>
      </c>
      <c r="AL98" s="20">
        <f t="shared" si="58"/>
        <v>3.4911917965477528E-12</v>
      </c>
      <c r="AM98" s="59">
        <f t="shared" si="59"/>
        <v>293.33333333333678</v>
      </c>
      <c r="AN98" s="59">
        <f ca="1">AVERAGE(OFFSET($AM$3,0,0,'Données projet'!$E$10+1,1))-AVERAGE(OFFSET($H$3,0,0,'Données projet'!$E$10+1,1))</f>
        <v>258.52426163313947</v>
      </c>
      <c r="AO98" s="59">
        <f t="shared" si="90"/>
        <v>363.59429977497865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22.072081767163077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5.5973140452411848E-7</v>
      </c>
      <c r="AX98" s="21">
        <f t="shared" si="60"/>
        <v>22.072082326894481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382.92025877425675</v>
      </c>
      <c r="T99" s="59">
        <f t="shared" si="88"/>
        <v>567.319701164663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74.485694725430349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1.0818821540217171E-6</v>
      </c>
      <c r="AC99" s="22">
        <f t="shared" si="57"/>
        <v>74.48569580731251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1.4210854715202004E-13</v>
      </c>
      <c r="AJ99" s="13">
        <f>AI99*VLOOKUP('Données projet'!$B$10,Paramètres!$A$1:$I$89,3,0)*VLOOKUP('Données projet'!$B$10,Paramètres!$A$1:$I$89,5,0)</f>
        <v>1.2857981346314773E-13</v>
      </c>
      <c r="AK99" s="13">
        <f t="shared" si="89"/>
        <v>1.875932222832213E-12</v>
      </c>
      <c r="AL99" s="20">
        <f t="shared" si="58"/>
        <v>3.4911917965477528E-12</v>
      </c>
      <c r="AM99" s="59">
        <f t="shared" si="59"/>
        <v>293.33333333333678</v>
      </c>
      <c r="AN99" s="59">
        <f ca="1">AVERAGE(OFFSET($AM$3,0,0,'Données projet'!$E$10+1,1))-AVERAGE(OFFSET($H$3,0,0,'Données projet'!$E$10+1,1))</f>
        <v>258.52426163313947</v>
      </c>
      <c r="AO99" s="59">
        <f t="shared" si="90"/>
        <v>363.59429977497865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21.639261706349561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3.9578987178207477E-7</v>
      </c>
      <c r="AX99" s="21">
        <f t="shared" si="60"/>
        <v>21.639262102139433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382.92025877425675</v>
      </c>
      <c r="T100" s="59">
        <f t="shared" si="88"/>
        <v>567.319701164663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73.025075683652432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7.6500620755346504E-7</v>
      </c>
      <c r="AC100" s="22">
        <f t="shared" si="57"/>
        <v>73.025076448658638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1.4210854715202004E-13</v>
      </c>
      <c r="AJ100" s="13">
        <f>AI100*VLOOKUP('Données projet'!$B$10,Paramètres!$A$1:$I$89,3,0)*VLOOKUP('Données projet'!$B$10,Paramètres!$A$1:$I$89,5,0)</f>
        <v>1.2857981346314773E-13</v>
      </c>
      <c r="AK100" s="13">
        <f t="shared" si="89"/>
        <v>1.875932222832213E-12</v>
      </c>
      <c r="AL100" s="20">
        <f t="shared" si="58"/>
        <v>3.4911917965477528E-12</v>
      </c>
      <c r="AM100" s="59">
        <f t="shared" si="59"/>
        <v>293.33333333333678</v>
      </c>
      <c r="AN100" s="59">
        <f ca="1">AVERAGE(OFFSET($AM$3,0,0,'Données projet'!$E$10+1,1))-AVERAGE(OFFSET($H$3,0,0,'Données projet'!$E$10+1,1))</f>
        <v>258.52426163313947</v>
      </c>
      <c r="AO100" s="59">
        <f t="shared" si="90"/>
        <v>363.59429977497865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21.214928982934428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2.7986570226205924E-7</v>
      </c>
      <c r="AX100" s="21">
        <f t="shared" si="60"/>
        <v>21.21492926280013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382.92025877425675</v>
      </c>
      <c r="T101" s="59">
        <f t="shared" si="88"/>
        <v>567.319701164663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71.593098490394127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5.4094107701085855E-7</v>
      </c>
      <c r="AC101" s="22">
        <f t="shared" si="57"/>
        <v>71.5930990313352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1.4210854715202004E-13</v>
      </c>
      <c r="AJ101" s="13">
        <f>AI101*VLOOKUP('Données projet'!$B$10,Paramètres!$A$1:$I$89,3,0)*VLOOKUP('Données projet'!$B$10,Paramètres!$A$1:$I$89,5,0)</f>
        <v>1.2857981346314773E-13</v>
      </c>
      <c r="AK101" s="13">
        <f t="shared" si="89"/>
        <v>1.875932222832213E-12</v>
      </c>
      <c r="AL101" s="20">
        <f t="shared" si="58"/>
        <v>3.4911917965477528E-12</v>
      </c>
      <c r="AM101" s="59">
        <f t="shared" si="59"/>
        <v>293.33333333333678</v>
      </c>
      <c r="AN101" s="59">
        <f ca="1">AVERAGE(OFFSET($AM$3,0,0,'Données projet'!$E$10+1,1))-AVERAGE(OFFSET($H$3,0,0,'Données projet'!$E$10+1,1))</f>
        <v>258.52426163313947</v>
      </c>
      <c r="AO101" s="59">
        <f t="shared" si="90"/>
        <v>363.59429977497865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20.79891716540806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1.9789493589103738E-7</v>
      </c>
      <c r="AX101" s="21">
        <f t="shared" si="60"/>
        <v>20.798917363302994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382.92025877425675</v>
      </c>
      <c r="T102" s="59">
        <f t="shared" si="88"/>
        <v>567.319701164663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70.189201496475775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3.8250310377673252E-7</v>
      </c>
      <c r="AC102" s="22">
        <f t="shared" si="57"/>
        <v>70.189201878978878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1.4210854715202004E-13</v>
      </c>
      <c r="AJ102" s="13">
        <f>AI102*VLOOKUP('Données projet'!$B$10,Paramètres!$A$1:$I$89,3,0)*VLOOKUP('Données projet'!$B$10,Paramètres!$A$1:$I$89,5,0)</f>
        <v>1.2857981346314773E-13</v>
      </c>
      <c r="AK102" s="13">
        <f t="shared" si="89"/>
        <v>1.875932222832213E-12</v>
      </c>
      <c r="AL102" s="20">
        <f t="shared" si="58"/>
        <v>3.4911917965477528E-12</v>
      </c>
      <c r="AM102" s="59">
        <f t="shared" si="59"/>
        <v>293.33333333333678</v>
      </c>
      <c r="AN102" s="59">
        <f ca="1">AVERAGE(OFFSET($AM$3,0,0,'Données projet'!$E$10+1,1))-AVERAGE(OFFSET($H$3,0,0,'Données projet'!$E$10+1,1))</f>
        <v>258.52426163313947</v>
      </c>
      <c r="AO102" s="59">
        <f t="shared" si="90"/>
        <v>363.59429977497865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20.391063085881232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1.3993285113102962E-7</v>
      </c>
      <c r="AX102" s="21">
        <f t="shared" si="60"/>
        <v>20.391063225814083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382.92025877425675</v>
      </c>
      <c r="T103" s="59">
        <f t="shared" si="88"/>
        <v>567.319701164663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68.812834066315546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2.7047053850542928E-7</v>
      </c>
      <c r="AC103" s="22">
        <f t="shared" si="57"/>
        <v>68.812834336786082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1.4210854715202004E-13</v>
      </c>
      <c r="AJ103" s="13">
        <f>AI103*VLOOKUP('Données projet'!$B$10,Paramètres!$A$1:$I$89,3,0)*VLOOKUP('Données projet'!$B$10,Paramètres!$A$1:$I$89,5,0)</f>
        <v>1.2857981346314773E-13</v>
      </c>
      <c r="AK103" s="13">
        <f t="shared" si="89"/>
        <v>1.875932222832213E-12</v>
      </c>
      <c r="AL103" s="20">
        <f t="shared" si="58"/>
        <v>3.4911917965477528E-12</v>
      </c>
      <c r="AM103" s="59">
        <f t="shared" si="59"/>
        <v>293.33333333333678</v>
      </c>
      <c r="AN103" s="59">
        <f ca="1">AVERAGE(OFFSET($AM$3,0,0,'Données projet'!$E$10+1,1))-AVERAGE(OFFSET($H$3,0,0,'Données projet'!$E$10+1,1))</f>
        <v>258.52426163313947</v>
      </c>
      <c r="AO103" s="59">
        <f t="shared" si="90"/>
        <v>363.59429977497865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19.991206776087498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9.8947467945518691E-8</v>
      </c>
      <c r="AX103" s="21">
        <f t="shared" si="60"/>
        <v>19.991206875034965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382.92025877425675</v>
      </c>
      <c r="T104" s="59">
        <f t="shared" si="88"/>
        <v>567.319701164663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67.463456361959516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1.9125155188836626E-7</v>
      </c>
      <c r="AC104" s="22">
        <f t="shared" si="57"/>
        <v>67.463456553211074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1.4210854715202004E-13</v>
      </c>
      <c r="AJ104" s="13">
        <f>AI104*VLOOKUP('Données projet'!$B$10,Paramètres!$A$1:$I$89,3,0)*VLOOKUP('Données projet'!$B$10,Paramètres!$A$1:$I$89,5,0)</f>
        <v>1.2857981346314773E-13</v>
      </c>
      <c r="AK104" s="13">
        <f t="shared" si="89"/>
        <v>1.875932222832213E-12</v>
      </c>
      <c r="AL104" s="20">
        <f t="shared" si="58"/>
        <v>3.4911917965477528E-12</v>
      </c>
      <c r="AM104" s="59">
        <f t="shared" si="59"/>
        <v>293.33333333333678</v>
      </c>
      <c r="AN104" s="59">
        <f ca="1">AVERAGE(OFFSET($AM$3,0,0,'Données projet'!$E$10+1,1))-AVERAGE(OFFSET($H$3,0,0,'Données projet'!$E$10+1,1))</f>
        <v>258.52426163313947</v>
      </c>
      <c r="AO104" s="59">
        <f t="shared" si="90"/>
        <v>363.59429977497865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19.599191404640553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6.996642556551481E-8</v>
      </c>
      <c r="AX104" s="21">
        <f t="shared" si="60"/>
        <v>19.599191474606979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382.92025877425675</v>
      </c>
      <c r="T105" s="59">
        <f t="shared" si="88"/>
        <v>567.319701164663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66.140539131346785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1.3523526925271464E-7</v>
      </c>
      <c r="AC105" s="22">
        <f t="shared" si="57"/>
        <v>66.140539266582053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1.4210854715202004E-13</v>
      </c>
      <c r="AJ105" s="13">
        <f>AI105*VLOOKUP('Données projet'!$B$10,Paramètres!$A$1:$I$89,3,0)*VLOOKUP('Données projet'!$B$10,Paramètres!$A$1:$I$89,5,0)</f>
        <v>1.2857981346314773E-13</v>
      </c>
      <c r="AK105" s="13">
        <f t="shared" si="89"/>
        <v>1.875932222832213E-12</v>
      </c>
      <c r="AL105" s="20">
        <f t="shared" si="58"/>
        <v>3.4911917965477528E-12</v>
      </c>
      <c r="AM105" s="59">
        <f t="shared" si="59"/>
        <v>293.33333333333678</v>
      </c>
      <c r="AN105" s="59">
        <f ca="1">AVERAGE(OFFSET($AM$3,0,0,'Données projet'!$E$10+1,1))-AVERAGE(OFFSET($H$3,0,0,'Données projet'!$E$10+1,1))</f>
        <v>258.52426163313947</v>
      </c>
      <c r="AO105" s="59">
        <f t="shared" si="90"/>
        <v>363.59429977497865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19.214863215521916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4.9473733972759346E-8</v>
      </c>
      <c r="AX105" s="21">
        <f t="shared" si="60"/>
        <v>19.21486326499565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382.92025877425675</v>
      </c>
      <c r="T106" s="59">
        <f t="shared" si="88"/>
        <v>567.319701164663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64.843563500726532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9.562577594418313E-8</v>
      </c>
      <c r="AC106" s="22">
        <f t="shared" si="57"/>
        <v>64.843563596352311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1.4210854715202004E-13</v>
      </c>
      <c r="AJ106" s="13">
        <f>AI106*VLOOKUP('Données projet'!$B$10,Paramètres!$A$1:$I$89,3,0)*VLOOKUP('Données projet'!$B$10,Paramètres!$A$1:$I$89,5,0)</f>
        <v>1.2857981346314773E-13</v>
      </c>
      <c r="AK106" s="13">
        <f t="shared" si="89"/>
        <v>1.875932222832213E-12</v>
      </c>
      <c r="AL106" s="20">
        <f t="shared" si="58"/>
        <v>3.4911917965477528E-12</v>
      </c>
      <c r="AM106" s="59">
        <f t="shared" si="59"/>
        <v>293.33333333333678</v>
      </c>
      <c r="AN106" s="59">
        <f ca="1">AVERAGE(OFFSET($AM$3,0,0,'Données projet'!$E$10+1,1))-AVERAGE(OFFSET($H$3,0,0,'Données projet'!$E$10+1,1))</f>
        <v>258.52426163313947</v>
      </c>
      <c r="AO106" s="59">
        <f t="shared" si="90"/>
        <v>363.59429977497865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18.838071467774849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3.4983212782757405E-8</v>
      </c>
      <c r="AX106" s="21">
        <f t="shared" si="60"/>
        <v>18.838071502758062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382.92025877425675</v>
      </c>
      <c r="T107" s="59">
        <f t="shared" si="88"/>
        <v>567.319701164663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63.572020771145716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6.7617634626357319E-8</v>
      </c>
      <c r="AC107" s="22">
        <f t="shared" si="57"/>
        <v>63.572020838763351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1.4210854715202004E-13</v>
      </c>
      <c r="AJ107" s="13">
        <f>AI107*VLOOKUP('Données projet'!$B$10,Paramètres!$A$1:$I$89,3,0)*VLOOKUP('Données projet'!$B$10,Paramètres!$A$1:$I$89,5,0)</f>
        <v>1.2857981346314773E-13</v>
      </c>
      <c r="AK107" s="13">
        <f t="shared" si="89"/>
        <v>1.875932222832213E-12</v>
      </c>
      <c r="AL107" s="20">
        <f t="shared" si="58"/>
        <v>3.4911917965477528E-12</v>
      </c>
      <c r="AM107" s="59">
        <f t="shared" si="59"/>
        <v>293.33333333333678</v>
      </c>
      <c r="AN107" s="59">
        <f ca="1">AVERAGE(OFFSET($AM$3,0,0,'Données projet'!$E$10+1,1))-AVERAGE(OFFSET($H$3,0,0,'Données projet'!$E$10+1,1))</f>
        <v>258.52426163313947</v>
      </c>
      <c r="AO107" s="59">
        <f t="shared" si="90"/>
        <v>363.59429977497865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18.468668376380826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2.4736866986379673E-8</v>
      </c>
      <c r="AX107" s="21">
        <f t="shared" si="60"/>
        <v>18.468668401117693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382.92025877425675</v>
      </c>
      <c r="T108" s="59">
        <f t="shared" si="88"/>
        <v>567.319701164663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62.325412218927497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4.7812887972091565E-8</v>
      </c>
      <c r="AC108" s="22">
        <f t="shared" si="57"/>
        <v>62.325412266740386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1.4210854715202004E-13</v>
      </c>
      <c r="AJ108" s="13">
        <f>AI108*VLOOKUP('Données projet'!$B$10,Paramètres!$A$1:$I$89,3,0)*VLOOKUP('Données projet'!$B$10,Paramètres!$A$1:$I$89,5,0)</f>
        <v>1.2857981346314773E-13</v>
      </c>
      <c r="AK108" s="13">
        <f t="shared" si="89"/>
        <v>1.875932222832213E-12</v>
      </c>
      <c r="AL108" s="20">
        <f t="shared" si="58"/>
        <v>3.4911917965477528E-12</v>
      </c>
      <c r="AM108" s="59">
        <f t="shared" si="59"/>
        <v>293.33333333333678</v>
      </c>
      <c r="AN108" s="59">
        <f ca="1">AVERAGE(OFFSET($AM$3,0,0,'Données projet'!$E$10+1,1))-AVERAGE(OFFSET($H$3,0,0,'Données projet'!$E$10+1,1))</f>
        <v>258.52426163313947</v>
      </c>
      <c r="AO108" s="59">
        <f t="shared" si="90"/>
        <v>363.59429977497865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18.106509054295405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1.7491606391378702E-8</v>
      </c>
      <c r="AX108" s="21">
        <f t="shared" si="60"/>
        <v>18.106509071787013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382.92025877425675</v>
      </c>
      <c r="T109" s="59">
        <f t="shared" si="88"/>
        <v>567.319701164663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61.103248900062134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3.380881731317866E-8</v>
      </c>
      <c r="AC109" s="22">
        <f t="shared" si="57"/>
        <v>61.103248933870951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1.4210854715202004E-13</v>
      </c>
      <c r="AJ109" s="13">
        <f>AI109*VLOOKUP('Données projet'!$B$10,Paramètres!$A$1:$I$89,3,0)*VLOOKUP('Données projet'!$B$10,Paramètres!$A$1:$I$89,5,0)</f>
        <v>1.2857981346314773E-13</v>
      </c>
      <c r="AK109" s="13">
        <f t="shared" si="89"/>
        <v>1.875932222832213E-12</v>
      </c>
      <c r="AL109" s="20">
        <f t="shared" si="58"/>
        <v>3.4911917965477528E-12</v>
      </c>
      <c r="AM109" s="59">
        <f t="shared" si="59"/>
        <v>293.33333333333678</v>
      </c>
      <c r="AN109" s="59">
        <f ca="1">AVERAGE(OFFSET($AM$3,0,0,'Données projet'!$E$10+1,1))-AVERAGE(OFFSET($H$3,0,0,'Données projet'!$E$10+1,1))</f>
        <v>258.52426163313947</v>
      </c>
      <c r="AO109" s="59">
        <f t="shared" si="90"/>
        <v>363.59429977497865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17.751451455620703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1.2368433493189836E-8</v>
      </c>
      <c r="AX109" s="21">
        <f t="shared" si="60"/>
        <v>17.751451467989138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382.92025877425675</v>
      </c>
      <c r="T110" s="59">
        <f t="shared" si="88"/>
        <v>567.319701164663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59.905051458433704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2.3906443986045782E-8</v>
      </c>
      <c r="AC110" s="22">
        <f t="shared" si="57"/>
        <v>59.905051482340149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1.4210854715202004E-13</v>
      </c>
      <c r="AJ110" s="13">
        <f>AI110*VLOOKUP('Données projet'!$B$10,Paramètres!$A$1:$I$89,3,0)*VLOOKUP('Données projet'!$B$10,Paramètres!$A$1:$I$89,5,0)</f>
        <v>1.2857981346314773E-13</v>
      </c>
      <c r="AK110" s="13">
        <f t="shared" si="89"/>
        <v>1.875932222832213E-12</v>
      </c>
      <c r="AL110" s="20">
        <f t="shared" si="58"/>
        <v>3.4911917965477528E-12</v>
      </c>
      <c r="AM110" s="59">
        <f t="shared" si="59"/>
        <v>293.33333333333678</v>
      </c>
      <c r="AN110" s="59">
        <f ca="1">AVERAGE(OFFSET($AM$3,0,0,'Données projet'!$E$10+1,1))-AVERAGE(OFFSET($H$3,0,0,'Données projet'!$E$10+1,1))</f>
        <v>258.52426163313947</v>
      </c>
      <c r="AO110" s="59">
        <f t="shared" si="90"/>
        <v>363.59429977497865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17.403356319892261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8.7458031956893512E-9</v>
      </c>
      <c r="AX110" s="21">
        <f t="shared" si="60"/>
        <v>17.403356328638065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382.92025877425675</v>
      </c>
      <c r="T111" s="59">
        <f t="shared" si="88"/>
        <v>567.319701164663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58.730349937807333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1.690440865658933E-8</v>
      </c>
      <c r="AC111" s="22">
        <f t="shared" si="57"/>
        <v>58.730349954711741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1.4210854715202004E-13</v>
      </c>
      <c r="AJ111" s="13">
        <f>AI111*VLOOKUP('Données projet'!$B$10,Paramètres!$A$1:$I$89,3,0)*VLOOKUP('Données projet'!$B$10,Paramètres!$A$1:$I$89,5,0)</f>
        <v>1.2857981346314773E-13</v>
      </c>
      <c r="AK111" s="13">
        <f t="shared" si="89"/>
        <v>1.875932222832213E-12</v>
      </c>
      <c r="AL111" s="20">
        <f t="shared" si="58"/>
        <v>3.4911917965477528E-12</v>
      </c>
      <c r="AM111" s="59">
        <f t="shared" si="59"/>
        <v>293.33333333333678</v>
      </c>
      <c r="AN111" s="59">
        <f ca="1">AVERAGE(OFFSET($AM$3,0,0,'Données projet'!$E$10+1,1))-AVERAGE(OFFSET($H$3,0,0,'Données projet'!$E$10+1,1))</f>
        <v>258.52426163313947</v>
      </c>
      <c r="AO111" s="59">
        <f t="shared" si="90"/>
        <v>363.59429977497865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17.062087117458386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6.1842167465949182E-9</v>
      </c>
      <c r="AX111" s="21">
        <f t="shared" si="60"/>
        <v>17.062087123642602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382.92025877425675</v>
      </c>
      <c r="T112" s="59">
        <f t="shared" si="88"/>
        <v>567.319701164663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57.578683597503264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1.1953221993022891E-8</v>
      </c>
      <c r="AC112" s="22">
        <f t="shared" si="57"/>
        <v>57.578683609456483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1.4210854715202004E-13</v>
      </c>
      <c r="AJ112" s="13">
        <f>AI112*VLOOKUP('Données projet'!$B$10,Paramètres!$A$1:$I$89,3,0)*VLOOKUP('Données projet'!$B$10,Paramètres!$A$1:$I$89,5,0)</f>
        <v>1.2857981346314773E-13</v>
      </c>
      <c r="AK112" s="13">
        <f t="shared" si="89"/>
        <v>1.875932222832213E-12</v>
      </c>
      <c r="AL112" s="20">
        <f t="shared" si="58"/>
        <v>3.4911917965477528E-12</v>
      </c>
      <c r="AM112" s="59">
        <f t="shared" si="59"/>
        <v>293.33333333333678</v>
      </c>
      <c r="AN112" s="59">
        <f ca="1">AVERAGE(OFFSET($AM$3,0,0,'Données projet'!$E$10+1,1))-AVERAGE(OFFSET($H$3,0,0,'Données projet'!$E$10+1,1))</f>
        <v>258.52426163313947</v>
      </c>
      <c r="AO112" s="59">
        <f t="shared" si="90"/>
        <v>363.59429977497865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16.727509995930578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4.3729015978446756E-9</v>
      </c>
      <c r="AX112" s="21">
        <f t="shared" si="60"/>
        <v>16.727510000303479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382.92025877425675</v>
      </c>
      <c r="T113" s="59">
        <f t="shared" si="88"/>
        <v>567.319701164663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56.449600731685457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8.4522043282946649E-9</v>
      </c>
      <c r="AC113" s="22">
        <f t="shared" si="57"/>
        <v>56.449600740137662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1.4210854715202004E-13</v>
      </c>
      <c r="AJ113" s="13">
        <f>AI113*VLOOKUP('Données projet'!$B$10,Paramètres!$A$1:$I$89,3,0)*VLOOKUP('Données projet'!$B$10,Paramètres!$A$1:$I$89,5,0)</f>
        <v>1.2857981346314773E-13</v>
      </c>
      <c r="AK113" s="13">
        <f t="shared" si="89"/>
        <v>1.875932222832213E-12</v>
      </c>
      <c r="AL113" s="20">
        <f t="shared" si="58"/>
        <v>3.4911917965477528E-12</v>
      </c>
      <c r="AM113" s="59">
        <f t="shared" si="59"/>
        <v>293.33333333333678</v>
      </c>
      <c r="AN113" s="59">
        <f ca="1">AVERAGE(OFFSET($AM$3,0,0,'Données projet'!$E$10+1,1))-AVERAGE(OFFSET($H$3,0,0,'Données projet'!$E$10+1,1))</f>
        <v>258.52426163313947</v>
      </c>
      <c r="AO113" s="59">
        <f t="shared" si="90"/>
        <v>363.59429977497865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16.399493727684035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3.0921083732974591E-9</v>
      </c>
      <c r="AX113" s="21">
        <f t="shared" si="60"/>
        <v>16.399493730776143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382.92025877425675</v>
      </c>
      <c r="T114" s="59">
        <f t="shared" si="88"/>
        <v>567.319701164663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55.342658492193785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5.9766109965114456E-9</v>
      </c>
      <c r="AC114" s="22">
        <f t="shared" si="57"/>
        <v>55.342658498170394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1.4210854715202004E-13</v>
      </c>
      <c r="AJ114" s="13">
        <f>AI114*VLOOKUP('Données projet'!$B$10,Paramètres!$A$1:$I$89,3,0)*VLOOKUP('Données projet'!$B$10,Paramètres!$A$1:$I$89,5,0)</f>
        <v>1.2857981346314773E-13</v>
      </c>
      <c r="AK114" s="13">
        <f t="shared" si="89"/>
        <v>1.875932222832213E-12</v>
      </c>
      <c r="AL114" s="20">
        <f t="shared" si="58"/>
        <v>3.4911917965477528E-12</v>
      </c>
      <c r="AM114" s="59">
        <f t="shared" si="59"/>
        <v>293.33333333333678</v>
      </c>
      <c r="AN114" s="59">
        <f ca="1">AVERAGE(OFFSET($AM$3,0,0,'Données projet'!$E$10+1,1))-AVERAGE(OFFSET($H$3,0,0,'Données projet'!$E$10+1,1))</f>
        <v>258.52426163313947</v>
      </c>
      <c r="AO114" s="59">
        <f t="shared" si="90"/>
        <v>363.59429977497865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16.07790965838764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2.1864507989223378E-9</v>
      </c>
      <c r="AX114" s="21">
        <f t="shared" si="60"/>
        <v>16.07790966057409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382.92025877425675</v>
      </c>
      <c r="T115" s="59">
        <f t="shared" si="88"/>
        <v>567.319701164663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54.257422714850449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4.2261021641473324E-9</v>
      </c>
      <c r="AC115" s="22">
        <f t="shared" si="57"/>
        <v>54.257422719076551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1.4210854715202004E-13</v>
      </c>
      <c r="AJ115" s="13">
        <f>AI115*VLOOKUP('Données projet'!$B$10,Paramètres!$A$1:$I$89,3,0)*VLOOKUP('Données projet'!$B$10,Paramètres!$A$1:$I$89,5,0)</f>
        <v>1.2857981346314773E-13</v>
      </c>
      <c r="AK115" s="13">
        <f t="shared" si="89"/>
        <v>1.875932222832213E-12</v>
      </c>
      <c r="AL115" s="20">
        <f t="shared" si="58"/>
        <v>3.4911917965477528E-12</v>
      </c>
      <c r="AM115" s="59">
        <f t="shared" si="59"/>
        <v>293.33333333333678</v>
      </c>
      <c r="AN115" s="59">
        <f ca="1">AVERAGE(OFFSET($AM$3,0,0,'Données projet'!$E$10+1,1))-AVERAGE(OFFSET($H$3,0,0,'Données projet'!$E$10+1,1))</f>
        <v>258.52426163313947</v>
      </c>
      <c r="AO115" s="59">
        <f t="shared" si="90"/>
        <v>363.59429977497865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15.762631656543233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1.5460541866487296E-9</v>
      </c>
      <c r="AX115" s="21">
        <f t="shared" si="60"/>
        <v>15.762631658089287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382.92025877425675</v>
      </c>
      <c r="T116" s="59">
        <f t="shared" si="88"/>
        <v>567.319701164663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53.193467749172349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2.9883054982557228E-9</v>
      </c>
      <c r="AC116" s="22">
        <f t="shared" si="57"/>
        <v>53.193467752160657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1.4210854715202004E-13</v>
      </c>
      <c r="AJ116" s="13">
        <f>AI116*VLOOKUP('Données projet'!$B$10,Paramètres!$A$1:$I$89,3,0)*VLOOKUP('Données projet'!$B$10,Paramètres!$A$1:$I$89,5,0)</f>
        <v>1.2857981346314773E-13</v>
      </c>
      <c r="AK116" s="13">
        <f t="shared" si="89"/>
        <v>1.875932222832213E-12</v>
      </c>
      <c r="AL116" s="20">
        <f t="shared" si="58"/>
        <v>3.4911917965477528E-12</v>
      </c>
      <c r="AM116" s="59">
        <f t="shared" si="59"/>
        <v>293.33333333333678</v>
      </c>
      <c r="AN116" s="59">
        <f ca="1">AVERAGE(OFFSET($AM$3,0,0,'Données projet'!$E$10+1,1))-AVERAGE(OFFSET($H$3,0,0,'Données projet'!$E$10+1,1))</f>
        <v>258.52426163313947</v>
      </c>
      <c r="AO116" s="59">
        <f t="shared" si="90"/>
        <v>363.59429977497865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15.453536064014402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1.0932253994611689E-9</v>
      </c>
      <c r="AX116" s="21">
        <f t="shared" si="60"/>
        <v>15.453536065107627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382.92025877425675</v>
      </c>
      <c r="T117" s="59">
        <f t="shared" si="88"/>
        <v>567.319701164663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52.150376291422745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2.1130510820736662E-9</v>
      </c>
      <c r="AC117" s="22">
        <f t="shared" si="57"/>
        <v>52.1503762935358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1.4210854715202004E-13</v>
      </c>
      <c r="AJ117" s="13">
        <f>AI117*VLOOKUP('Données projet'!$B$10,Paramètres!$A$1:$I$89,3,0)*VLOOKUP('Données projet'!$B$10,Paramètres!$A$1:$I$89,5,0)</f>
        <v>1.2857981346314773E-13</v>
      </c>
      <c r="AK117" s="13">
        <f t="shared" si="89"/>
        <v>1.875932222832213E-12</v>
      </c>
      <c r="AL117" s="20">
        <f t="shared" si="58"/>
        <v>3.4911917965477528E-12</v>
      </c>
      <c r="AM117" s="59">
        <f t="shared" si="59"/>
        <v>293.33333333333678</v>
      </c>
      <c r="AN117" s="59">
        <f ca="1">AVERAGE(OFFSET($AM$3,0,0,'Données projet'!$E$10+1,1))-AVERAGE(OFFSET($H$3,0,0,'Données projet'!$E$10+1,1))</f>
        <v>258.52426163313947</v>
      </c>
      <c r="AO117" s="59">
        <f t="shared" si="90"/>
        <v>363.59429977497865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15.150501647525365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7.7302709332436478E-10</v>
      </c>
      <c r="AX117" s="21">
        <f t="shared" si="60"/>
        <v>15.150501648298393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382.92025877425675</v>
      </c>
      <c r="T118" s="59">
        <f t="shared" si="88"/>
        <v>567.319701164663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51.127739220936647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1.4941527491278614E-9</v>
      </c>
      <c r="AC118" s="22">
        <f t="shared" si="57"/>
        <v>51.127739222430797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1.4210854715202004E-13</v>
      </c>
      <c r="AJ118" s="13">
        <f>AI118*VLOOKUP('Données projet'!$B$10,Paramètres!$A$1:$I$89,3,0)*VLOOKUP('Données projet'!$B$10,Paramètres!$A$1:$I$89,5,0)</f>
        <v>1.2857981346314773E-13</v>
      </c>
      <c r="AK118" s="13">
        <f t="shared" si="89"/>
        <v>1.875932222832213E-12</v>
      </c>
      <c r="AL118" s="20">
        <f t="shared" si="58"/>
        <v>3.4911917965477528E-12</v>
      </c>
      <c r="AM118" s="59">
        <f t="shared" si="59"/>
        <v>293.33333333333678</v>
      </c>
      <c r="AN118" s="59">
        <f ca="1">AVERAGE(OFFSET($AM$3,0,0,'Données projet'!$E$10+1,1))-AVERAGE(OFFSET($H$3,0,0,'Données projet'!$E$10+1,1))</f>
        <v>258.52426163313947</v>
      </c>
      <c r="AO118" s="59">
        <f t="shared" si="90"/>
        <v>363.59429977497865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14.853409551110936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5.4661269973058445E-10</v>
      </c>
      <c r="AX118" s="21">
        <f t="shared" si="60"/>
        <v>14.853409551657549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382.92025877425675</v>
      </c>
      <c r="T119" s="59">
        <f t="shared" si="88"/>
        <v>567.319701164663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50.125155439655757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1.0565255410368331E-9</v>
      </c>
      <c r="AC119" s="22">
        <f t="shared" si="57"/>
        <v>50.125155440712284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1.4210854715202004E-13</v>
      </c>
      <c r="AJ119" s="13">
        <f>AI119*VLOOKUP('Données projet'!$B$10,Paramètres!$A$1:$I$89,3,0)*VLOOKUP('Données projet'!$B$10,Paramètres!$A$1:$I$89,5,0)</f>
        <v>1.2857981346314773E-13</v>
      </c>
      <c r="AK119" s="13">
        <f t="shared" si="89"/>
        <v>1.875932222832213E-12</v>
      </c>
      <c r="AL119" s="20">
        <f t="shared" si="58"/>
        <v>3.4911917965477528E-12</v>
      </c>
      <c r="AM119" s="59">
        <f t="shared" si="59"/>
        <v>293.33333333333678</v>
      </c>
      <c r="AN119" s="59">
        <f ca="1">AVERAGE(OFFSET($AM$3,0,0,'Données projet'!$E$10+1,1))-AVERAGE(OFFSET($H$3,0,0,'Données projet'!$E$10+1,1))</f>
        <v>258.52426163313947</v>
      </c>
      <c r="AO119" s="59">
        <f t="shared" si="90"/>
        <v>363.59429977497865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14.562143249498908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3.8651354666218239E-10</v>
      </c>
      <c r="AX119" s="21">
        <f t="shared" si="60"/>
        <v>14.562143249885422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382.92025877425675</v>
      </c>
      <c r="T120" s="59">
        <f t="shared" si="88"/>
        <v>567.319701164663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49.142231714810059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7.470763745639307E-10</v>
      </c>
      <c r="AC120" s="22">
        <f t="shared" si="57"/>
        <v>49.142231715557138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1.4210854715202004E-13</v>
      </c>
      <c r="AJ120" s="13">
        <f>AI120*VLOOKUP('Données projet'!$B$10,Paramètres!$A$1:$I$89,3,0)*VLOOKUP('Données projet'!$B$10,Paramètres!$A$1:$I$89,5,0)</f>
        <v>1.2857981346314773E-13</v>
      </c>
      <c r="AK120" s="13">
        <f t="shared" si="89"/>
        <v>1.875932222832213E-12</v>
      </c>
      <c r="AL120" s="20">
        <f t="shared" si="58"/>
        <v>3.4911917965477528E-12</v>
      </c>
      <c r="AM120" s="59">
        <f t="shared" si="59"/>
        <v>293.33333333333678</v>
      </c>
      <c r="AN120" s="59">
        <f ca="1">AVERAGE(OFFSET($AM$3,0,0,'Données projet'!$E$10+1,1))-AVERAGE(OFFSET($H$3,0,0,'Données projet'!$E$10+1,1))</f>
        <v>258.52426163313947</v>
      </c>
      <c r="AO120" s="59">
        <f t="shared" si="90"/>
        <v>363.59429977497865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14.276588502406588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2.7330634986529223E-10</v>
      </c>
      <c r="AX120" s="21">
        <f t="shared" si="60"/>
        <v>14.276588502679894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382.92025877425675</v>
      </c>
      <c r="T121" s="59">
        <f t="shared" si="88"/>
        <v>567.319701164663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48.178582524684316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5.2826277051841656E-10</v>
      </c>
      <c r="AC121" s="22">
        <f t="shared" si="57"/>
        <v>48.178582525212576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1.4210854715202004E-13</v>
      </c>
      <c r="AJ121" s="13">
        <f>AI121*VLOOKUP('Données projet'!$B$10,Paramètres!$A$1:$I$89,3,0)*VLOOKUP('Données projet'!$B$10,Paramètres!$A$1:$I$89,5,0)</f>
        <v>1.2857981346314773E-13</v>
      </c>
      <c r="AK121" s="13">
        <f t="shared" si="89"/>
        <v>1.875932222832213E-12</v>
      </c>
      <c r="AL121" s="20">
        <f t="shared" si="58"/>
        <v>3.4911917965477528E-12</v>
      </c>
      <c r="AM121" s="59">
        <f t="shared" si="59"/>
        <v>293.33333333333678</v>
      </c>
      <c r="AN121" s="59">
        <f ca="1">AVERAGE(OFFSET($AM$3,0,0,'Données projet'!$E$10+1,1))-AVERAGE(OFFSET($H$3,0,0,'Données projet'!$E$10+1,1))</f>
        <v>258.52426163313947</v>
      </c>
      <c r="AO121" s="59">
        <f t="shared" si="90"/>
        <v>363.59429977497865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13.996633309733552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1.9325677333109119E-10</v>
      </c>
      <c r="AX121" s="21">
        <f t="shared" si="60"/>
        <v>13.996633309926809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382.92025877425675</v>
      </c>
      <c r="T122" s="59">
        <f t="shared" si="88"/>
        <v>567.319701164663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47.233829907408968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3.7353818728196535E-10</v>
      </c>
      <c r="AC122" s="22">
        <f t="shared" si="57"/>
        <v>47.233829907782507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1.4210854715202004E-13</v>
      </c>
      <c r="AJ122" s="13">
        <f>AI122*VLOOKUP('Données projet'!$B$10,Paramètres!$A$1:$I$89,3,0)*VLOOKUP('Données projet'!$B$10,Paramètres!$A$1:$I$89,5,0)</f>
        <v>1.2857981346314773E-13</v>
      </c>
      <c r="AK122" s="13">
        <f t="shared" si="89"/>
        <v>1.875932222832213E-12</v>
      </c>
      <c r="AL122" s="20">
        <f t="shared" si="58"/>
        <v>3.4911917965477528E-12</v>
      </c>
      <c r="AM122" s="59">
        <f t="shared" si="59"/>
        <v>293.33333333333678</v>
      </c>
      <c r="AN122" s="59">
        <f ca="1">AVERAGE(OFFSET($AM$3,0,0,'Données projet'!$E$10+1,1))-AVERAGE(OFFSET($H$3,0,0,'Données projet'!$E$10+1,1))</f>
        <v>258.52426163313947</v>
      </c>
      <c r="AO122" s="59">
        <f t="shared" si="90"/>
        <v>363.59429977497865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13.722167867633027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1.3665317493264611E-10</v>
      </c>
      <c r="AX122" s="21">
        <f t="shared" si="60"/>
        <v>13.722167867769681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382.92025877425675</v>
      </c>
      <c r="T123" s="59">
        <f t="shared" si="88"/>
        <v>567.319701164663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46.307603312716189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2.6413138525920828E-10</v>
      </c>
      <c r="AC123" s="22">
        <f t="shared" si="57"/>
        <v>46.307603312980319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1.4210854715202004E-13</v>
      </c>
      <c r="AJ123" s="13">
        <f>AI123*VLOOKUP('Données projet'!$B$10,Paramètres!$A$1:$I$89,3,0)*VLOOKUP('Données projet'!$B$10,Paramètres!$A$1:$I$89,5,0)</f>
        <v>1.2857981346314773E-13</v>
      </c>
      <c r="AK123" s="13">
        <f t="shared" si="89"/>
        <v>1.875932222832213E-12</v>
      </c>
      <c r="AL123" s="20">
        <f t="shared" si="58"/>
        <v>3.4911917965477528E-12</v>
      </c>
      <c r="AM123" s="59">
        <f t="shared" si="59"/>
        <v>293.33333333333678</v>
      </c>
      <c r="AN123" s="59">
        <f ca="1">AVERAGE(OFFSET($AM$3,0,0,'Données projet'!$E$10+1,1))-AVERAGE(OFFSET($H$3,0,0,'Données projet'!$E$10+1,1))</f>
        <v>258.52426163313947</v>
      </c>
      <c r="AO123" s="59">
        <f t="shared" si="90"/>
        <v>363.59429977497865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13.453084525444703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9.6628386665545597E-11</v>
      </c>
      <c r="AX123" s="21">
        <f t="shared" si="60"/>
        <v>13.453084525541332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382.92025877425675</v>
      </c>
      <c r="T124" s="59">
        <f t="shared" si="88"/>
        <v>567.319701164663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45.399539456602895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1.8676909364098268E-10</v>
      </c>
      <c r="AC124" s="22">
        <f t="shared" si="57"/>
        <v>45.399539456789661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1.4210854715202004E-13</v>
      </c>
      <c r="AJ124" s="13">
        <f>AI124*VLOOKUP('Données projet'!$B$10,Paramètres!$A$1:$I$89,3,0)*VLOOKUP('Données projet'!$B$10,Paramètres!$A$1:$I$89,5,0)</f>
        <v>1.2857981346314773E-13</v>
      </c>
      <c r="AK124" s="13">
        <f t="shared" si="89"/>
        <v>1.875932222832213E-12</v>
      </c>
      <c r="AL124" s="20">
        <f t="shared" si="58"/>
        <v>3.4911917965477528E-12</v>
      </c>
      <c r="AM124" s="59">
        <f t="shared" si="59"/>
        <v>293.33333333333678</v>
      </c>
      <c r="AN124" s="59">
        <f ca="1">AVERAGE(OFFSET($AM$3,0,0,'Données projet'!$E$10+1,1))-AVERAGE(OFFSET($H$3,0,0,'Données projet'!$E$10+1,1))</f>
        <v>258.52426163313947</v>
      </c>
      <c r="AO124" s="59">
        <f t="shared" si="90"/>
        <v>363.59429977497865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13.18927774347206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6.8326587466323056E-11</v>
      </c>
      <c r="AX124" s="21">
        <f t="shared" si="60"/>
        <v>13.189277743540385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382.92025877425675</v>
      </c>
      <c r="T125" s="59">
        <f t="shared" si="88"/>
        <v>567.319701164663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44.509282178843726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1.3206569262960414E-10</v>
      </c>
      <c r="AC125" s="22">
        <f t="shared" si="57"/>
        <v>44.509282178975795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1.4210854715202004E-13</v>
      </c>
      <c r="AJ125" s="13">
        <f>AI125*VLOOKUP('Données projet'!$B$10,Paramètres!$A$1:$I$89,3,0)*VLOOKUP('Données projet'!$B$10,Paramètres!$A$1:$I$89,5,0)</f>
        <v>1.2857981346314773E-13</v>
      </c>
      <c r="AK125" s="13">
        <f t="shared" si="89"/>
        <v>1.875932222832213E-12</v>
      </c>
      <c r="AL125" s="20">
        <f t="shared" si="58"/>
        <v>3.4911917965477528E-12</v>
      </c>
      <c r="AM125" s="59">
        <f t="shared" si="59"/>
        <v>293.33333333333678</v>
      </c>
      <c r="AN125" s="59">
        <f ca="1">AVERAGE(OFFSET($AM$3,0,0,'Données projet'!$E$10+1,1))-AVERAGE(OFFSET($H$3,0,0,'Données projet'!$E$10+1,1))</f>
        <v>258.52426163313947</v>
      </c>
      <c r="AO125" s="59">
        <f t="shared" si="90"/>
        <v>363.59429977497865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12.930644051587651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4.8314193332772799E-11</v>
      </c>
      <c r="AX125" s="21">
        <f t="shared" si="60"/>
        <v>12.930644051635964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382.92025877425675</v>
      </c>
      <c r="T126" s="59">
        <f t="shared" si="88"/>
        <v>567.319701164663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43.636482303298088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9.3384546820491338E-11</v>
      </c>
      <c r="AC126" s="22">
        <f t="shared" si="57"/>
        <v>43.636482303391475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1.4210854715202004E-13</v>
      </c>
      <c r="AJ126" s="13">
        <f>AI126*VLOOKUP('Données projet'!$B$10,Paramètres!$A$1:$I$89,3,0)*VLOOKUP('Données projet'!$B$10,Paramètres!$A$1:$I$89,5,0)</f>
        <v>1.2857981346314773E-13</v>
      </c>
      <c r="AK126" s="13">
        <f t="shared" si="89"/>
        <v>1.875932222832213E-12</v>
      </c>
      <c r="AL126" s="20">
        <f t="shared" si="58"/>
        <v>3.4911917965477528E-12</v>
      </c>
      <c r="AM126" s="59">
        <f t="shared" si="59"/>
        <v>293.33333333333678</v>
      </c>
      <c r="AN126" s="59">
        <f ca="1">AVERAGE(OFFSET($AM$3,0,0,'Données projet'!$E$10+1,1))-AVERAGE(OFFSET($H$3,0,0,'Données projet'!$E$10+1,1))</f>
        <v>258.52426163313947</v>
      </c>
      <c r="AO126" s="59">
        <f t="shared" si="90"/>
        <v>363.59429977497865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12.677082008650121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3.4163293733161528E-11</v>
      </c>
      <c r="AX126" s="21">
        <f t="shared" si="60"/>
        <v>12.677082008684284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382.92025877425675</v>
      </c>
      <c r="T127" s="59">
        <f t="shared" si="88"/>
        <v>567.319701164663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42.780797500956545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6.6032846314802069E-11</v>
      </c>
      <c r="AC127" s="22">
        <f t="shared" si="57"/>
        <v>42.780797501022576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1.4210854715202004E-13</v>
      </c>
      <c r="AJ127" s="13">
        <f>AI127*VLOOKUP('Données projet'!$B$10,Paramètres!$A$1:$I$89,3,0)*VLOOKUP('Données projet'!$B$10,Paramètres!$A$1:$I$89,5,0)</f>
        <v>1.2857981346314773E-13</v>
      </c>
      <c r="AK127" s="13">
        <f t="shared" si="89"/>
        <v>1.875932222832213E-12</v>
      </c>
      <c r="AL127" s="20">
        <f t="shared" si="58"/>
        <v>3.4911917965477528E-12</v>
      </c>
      <c r="AM127" s="59">
        <f t="shared" si="59"/>
        <v>293.33333333333678</v>
      </c>
      <c r="AN127" s="59">
        <f ca="1">AVERAGE(OFFSET($AM$3,0,0,'Données projet'!$E$10+1,1))-AVERAGE(OFFSET($H$3,0,0,'Données projet'!$E$10+1,1))</f>
        <v>258.52426163313947</v>
      </c>
      <c r="AO127" s="59">
        <f t="shared" si="90"/>
        <v>363.59429977497865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12.428492162717021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2.4157096666386399E-11</v>
      </c>
      <c r="AX127" s="21">
        <f t="shared" si="60"/>
        <v>12.428492162741177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382.92025877425675</v>
      </c>
      <c r="T128" s="59">
        <f t="shared" si="88"/>
        <v>567.319701164663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41.941892155672726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4.6692273410245669E-11</v>
      </c>
      <c r="AC128" s="22">
        <f t="shared" si="57"/>
        <v>41.941892155719415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1.4210854715202004E-13</v>
      </c>
      <c r="AJ128" s="13">
        <f>AI128*VLOOKUP('Données projet'!$B$10,Paramètres!$A$1:$I$89,3,0)*VLOOKUP('Données projet'!$B$10,Paramètres!$A$1:$I$89,5,0)</f>
        <v>1.2857981346314773E-13</v>
      </c>
      <c r="AK128" s="13">
        <f t="shared" si="89"/>
        <v>1.875932222832213E-12</v>
      </c>
      <c r="AL128" s="20">
        <f t="shared" si="58"/>
        <v>3.4911917965477528E-12</v>
      </c>
      <c r="AM128" s="59">
        <f t="shared" si="59"/>
        <v>293.33333333333678</v>
      </c>
      <c r="AN128" s="59">
        <f ca="1">AVERAGE(OFFSET($AM$3,0,0,'Données projet'!$E$10+1,1))-AVERAGE(OFFSET($H$3,0,0,'Données projet'!$E$10+1,1))</f>
        <v>258.52426163313947</v>
      </c>
      <c r="AO128" s="59">
        <f t="shared" si="90"/>
        <v>363.59429977497865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12.184777012037834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1.7081646866580764E-11</v>
      </c>
      <c r="AX128" s="21">
        <f t="shared" si="60"/>
        <v>12.184777012054916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382.92025877425675</v>
      </c>
      <c r="T129" s="59">
        <f t="shared" si="88"/>
        <v>567.319701164663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41.119437232528185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3.3016423157401035E-11</v>
      </c>
      <c r="AC129" s="22">
        <f t="shared" si="57"/>
        <v>41.119437232561204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1.4210854715202004E-13</v>
      </c>
      <c r="AJ129" s="13">
        <f>AI129*VLOOKUP('Données projet'!$B$10,Paramètres!$A$1:$I$89,3,0)*VLOOKUP('Données projet'!$B$10,Paramètres!$A$1:$I$89,5,0)</f>
        <v>1.2857981346314773E-13</v>
      </c>
      <c r="AK129" s="13">
        <f t="shared" si="89"/>
        <v>1.875932222832213E-12</v>
      </c>
      <c r="AL129" s="20">
        <f t="shared" si="58"/>
        <v>3.4911917965477528E-12</v>
      </c>
      <c r="AM129" s="59">
        <f t="shared" si="59"/>
        <v>293.33333333333678</v>
      </c>
      <c r="AN129" s="59">
        <f ca="1">AVERAGE(OFFSET($AM$3,0,0,'Données projet'!$E$10+1,1))-AVERAGE(OFFSET($H$3,0,0,'Données projet'!$E$10+1,1))</f>
        <v>258.52426163313947</v>
      </c>
      <c r="AO129" s="59">
        <f t="shared" si="90"/>
        <v>363.59429977497865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11.945840966811902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1.20785483331932E-11</v>
      </c>
      <c r="AX129" s="21">
        <f t="shared" si="60"/>
        <v>11.945840966823981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382.92025877425675</v>
      </c>
      <c r="T130" s="59">
        <f t="shared" si="88"/>
        <v>567.319701164663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40.313110148778534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2.3346136705122834E-11</v>
      </c>
      <c r="AC130" s="22">
        <f t="shared" si="57"/>
        <v>40.313110148801883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1.4210854715202004E-13</v>
      </c>
      <c r="AJ130" s="13">
        <f>AI130*VLOOKUP('Données projet'!$B$10,Paramètres!$A$1:$I$89,3,0)*VLOOKUP('Données projet'!$B$10,Paramètres!$A$1:$I$89,5,0)</f>
        <v>1.2857981346314773E-13</v>
      </c>
      <c r="AK130" s="13">
        <f t="shared" si="89"/>
        <v>1.875932222832213E-12</v>
      </c>
      <c r="AL130" s="20">
        <f t="shared" si="58"/>
        <v>3.4911917965477528E-12</v>
      </c>
      <c r="AM130" s="59">
        <f t="shared" si="59"/>
        <v>293.33333333333678</v>
      </c>
      <c r="AN130" s="59">
        <f ca="1">AVERAGE(OFFSET($AM$3,0,0,'Données projet'!$E$10+1,1))-AVERAGE(OFFSET($H$3,0,0,'Données projet'!$E$10+1,1))</f>
        <v>258.52426163313947</v>
      </c>
      <c r="AO130" s="59">
        <f t="shared" si="90"/>
        <v>363.59429977497865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11.711590311696254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8.5408234332903821E-12</v>
      </c>
      <c r="AX130" s="21">
        <f t="shared" si="60"/>
        <v>11.711590311704795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382.92025877425675</v>
      </c>
      <c r="T131" s="59">
        <f t="shared" si="88"/>
        <v>567.319701164663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39.522594647330259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1.6508211578700517E-11</v>
      </c>
      <c r="AC131" s="22">
        <f t="shared" si="57"/>
        <v>39.522594647346764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1.4210854715202004E-13</v>
      </c>
      <c r="AJ131" s="13">
        <f>AI131*VLOOKUP('Données projet'!$B$10,Paramètres!$A$1:$I$89,3,0)*VLOOKUP('Données projet'!$B$10,Paramètres!$A$1:$I$89,5,0)</f>
        <v>1.2857981346314773E-13</v>
      </c>
      <c r="AK131" s="13">
        <f t="shared" si="89"/>
        <v>1.875932222832213E-12</v>
      </c>
      <c r="AL131" s="20">
        <f t="shared" si="58"/>
        <v>3.4911917965477528E-12</v>
      </c>
      <c r="AM131" s="59">
        <f t="shared" si="59"/>
        <v>293.33333333333678</v>
      </c>
      <c r="AN131" s="59">
        <f ca="1">AVERAGE(OFFSET($AM$3,0,0,'Données projet'!$E$10+1,1))-AVERAGE(OFFSET($H$3,0,0,'Données projet'!$E$10+1,1))</f>
        <v>258.52426163313947</v>
      </c>
      <c r="AO131" s="59">
        <f t="shared" si="90"/>
        <v>363.59429977497865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11.481933169048633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6.0392741665965998E-12</v>
      </c>
      <c r="AX131" s="21">
        <f t="shared" si="60"/>
        <v>11.481933169054672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382.92025877425675</v>
      </c>
      <c r="T132" s="59">
        <f t="shared" si="88"/>
        <v>567.319701164663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38.74758067269854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1.1673068352561417E-11</v>
      </c>
      <c r="AC132" s="22">
        <f t="shared" ref="AC132:AC153" si="111">SUM(Z132:AB132)</f>
        <v>38.747580672710214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1.4210854715202004E-13</v>
      </c>
      <c r="AJ132" s="13">
        <f>AI132*VLOOKUP('Données projet'!$B$10,Paramètres!$A$1:$I$89,3,0)*VLOOKUP('Données projet'!$B$10,Paramètres!$A$1:$I$89,5,0)</f>
        <v>1.2857981346314773E-13</v>
      </c>
      <c r="AK132" s="13">
        <f t="shared" si="89"/>
        <v>1.875932222832213E-12</v>
      </c>
      <c r="AL132" s="20">
        <f t="shared" ref="AL132:AL153" si="112">(AJ132+AK132)*0.475*44/12</f>
        <v>3.4911917965477528E-12</v>
      </c>
      <c r="AM132" s="59">
        <f t="shared" ref="AM132:AM195" si="113">AL132+(AD132+AE132)*44/12</f>
        <v>293.33333333333678</v>
      </c>
      <c r="AN132" s="59">
        <f ca="1">AVERAGE(OFFSET($AM$3,0,0,'Données projet'!$E$10+1,1))-AVERAGE(OFFSET($H$3,0,0,'Données projet'!$E$10+1,1))</f>
        <v>258.52426163313947</v>
      </c>
      <c r="AO132" s="59">
        <f t="shared" si="90"/>
        <v>363.59429977497865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11.256779462891306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4.270411716645191E-12</v>
      </c>
      <c r="AX132" s="21">
        <f t="shared" ref="AX132:AX153" si="114">SUM(AU132:AW132)</f>
        <v>11.256779462895576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382.92025877425675</v>
      </c>
      <c r="T133" s="59">
        <f t="shared" ref="T133:T196" si="142">$T$3</f>
        <v>567.319701164663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37.9877642493975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8.2541057893502587E-12</v>
      </c>
      <c r="AC133" s="22">
        <f t="shared" si="111"/>
        <v>37.987764249405757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1.4210854715202004E-13</v>
      </c>
      <c r="AJ133" s="13">
        <f>AI133*VLOOKUP('Données projet'!$B$10,Paramètres!$A$1:$I$89,3,0)*VLOOKUP('Données projet'!$B$10,Paramètres!$A$1:$I$89,5,0)</f>
        <v>1.2857981346314773E-13</v>
      </c>
      <c r="AK133" s="13">
        <f t="shared" ref="AK133:AK153" si="143">EXP(-1.0587+0.8836*LN(AJ133)+0.284)</f>
        <v>1.875932222832213E-12</v>
      </c>
      <c r="AL133" s="20">
        <f t="shared" si="112"/>
        <v>3.4911917965477528E-12</v>
      </c>
      <c r="AM133" s="59">
        <f t="shared" si="113"/>
        <v>293.33333333333678</v>
      </c>
      <c r="AN133" s="59">
        <f ca="1">AVERAGE(OFFSET($AM$3,0,0,'Données projet'!$E$10+1,1))-AVERAGE(OFFSET($H$3,0,0,'Données projet'!$E$10+1,1))</f>
        <v>258.52426163313947</v>
      </c>
      <c r="AO133" s="59">
        <f t="shared" ref="AO133:AO196" si="144">$AO$3</f>
        <v>363.59429977497865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11.036040883581522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3.0196370832982999E-12</v>
      </c>
      <c r="AX133" s="21">
        <f t="shared" si="114"/>
        <v>11.036040883584542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382.92025877425675</v>
      </c>
      <c r="T134" s="59">
        <f t="shared" si="142"/>
        <v>567.319701164663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37.242847362715132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5.8365341762807086E-12</v>
      </c>
      <c r="AC134" s="22">
        <f t="shared" si="111"/>
        <v>37.242847362720966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1.4210854715202004E-13</v>
      </c>
      <c r="AJ134" s="13">
        <f>AI134*VLOOKUP('Données projet'!$B$10,Paramètres!$A$1:$I$89,3,0)*VLOOKUP('Données projet'!$B$10,Paramètres!$A$1:$I$89,5,0)</f>
        <v>1.2857981346314773E-13</v>
      </c>
      <c r="AK134" s="13">
        <f t="shared" si="143"/>
        <v>1.875932222832213E-12</v>
      </c>
      <c r="AL134" s="20">
        <f t="shared" si="112"/>
        <v>3.4911917965477528E-12</v>
      </c>
      <c r="AM134" s="59">
        <f t="shared" si="113"/>
        <v>293.33333333333678</v>
      </c>
      <c r="AN134" s="59">
        <f ca="1">AVERAGE(OFFSET($AM$3,0,0,'Données projet'!$E$10+1,1))-AVERAGE(OFFSET($H$3,0,0,'Données projet'!$E$10+1,1))</f>
        <v>258.52426163313947</v>
      </c>
      <c r="AO134" s="59">
        <f t="shared" si="144"/>
        <v>363.59429977497865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10.819630853174765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2.1352058583225955E-12</v>
      </c>
      <c r="AX134" s="21">
        <f t="shared" si="114"/>
        <v>10.8196308531769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382.92025877425675</v>
      </c>
      <c r="T135" s="59">
        <f t="shared" si="142"/>
        <v>567.319701164663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36.512537841826173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4.1270528946751293E-12</v>
      </c>
      <c r="AC135" s="22">
        <f t="shared" si="111"/>
        <v>36.512537841830301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1.4210854715202004E-13</v>
      </c>
      <c r="AJ135" s="13">
        <f>AI135*VLOOKUP('Données projet'!$B$10,Paramètres!$A$1:$I$89,3,0)*VLOOKUP('Données projet'!$B$10,Paramètres!$A$1:$I$89,5,0)</f>
        <v>1.2857981346314773E-13</v>
      </c>
      <c r="AK135" s="13">
        <f t="shared" si="143"/>
        <v>1.875932222832213E-12</v>
      </c>
      <c r="AL135" s="20">
        <f t="shared" si="112"/>
        <v>3.4911917965477528E-12</v>
      </c>
      <c r="AM135" s="59">
        <f t="shared" si="113"/>
        <v>293.33333333333678</v>
      </c>
      <c r="AN135" s="59">
        <f ca="1">AVERAGE(OFFSET($AM$3,0,0,'Données projet'!$E$10+1,1))-AVERAGE(OFFSET($H$3,0,0,'Données projet'!$E$10+1,1))</f>
        <v>258.52426163313947</v>
      </c>
      <c r="AO135" s="59">
        <f t="shared" si="144"/>
        <v>363.59429977497865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10.6074644914672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1.50981854164915E-12</v>
      </c>
      <c r="AX135" s="21">
        <f t="shared" si="114"/>
        <v>10.60746449146871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382.92025877425675</v>
      </c>
      <c r="T136" s="59">
        <f t="shared" si="142"/>
        <v>567.319701164663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35.796549245197021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2.9182670881403543E-12</v>
      </c>
      <c r="AC136" s="22">
        <f t="shared" si="111"/>
        <v>35.796549245199941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1.4210854715202004E-13</v>
      </c>
      <c r="AJ136" s="13">
        <f>AI136*VLOOKUP('Données projet'!$B$10,Paramètres!$A$1:$I$89,3,0)*VLOOKUP('Données projet'!$B$10,Paramètres!$A$1:$I$89,5,0)</f>
        <v>1.2857981346314773E-13</v>
      </c>
      <c r="AK136" s="13">
        <f t="shared" si="143"/>
        <v>1.875932222832213E-12</v>
      </c>
      <c r="AL136" s="20">
        <f t="shared" si="112"/>
        <v>3.4911917965477528E-12</v>
      </c>
      <c r="AM136" s="59">
        <f t="shared" si="113"/>
        <v>293.33333333333678</v>
      </c>
      <c r="AN136" s="59">
        <f ca="1">AVERAGE(OFFSET($AM$3,0,0,'Données projet'!$E$10+1,1))-AVERAGE(OFFSET($H$3,0,0,'Données projet'!$E$10+1,1))</f>
        <v>258.52426163313947</v>
      </c>
      <c r="AO136" s="59">
        <f t="shared" si="144"/>
        <v>363.59429977497865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10.399458582704016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1.0676029291612978E-12</v>
      </c>
      <c r="AX136" s="21">
        <f t="shared" si="114"/>
        <v>10.399458582705083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382.92025877425675</v>
      </c>
      <c r="T137" s="59">
        <f t="shared" si="142"/>
        <v>567.319701164663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35.094600748237845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2.0635264473375647E-12</v>
      </c>
      <c r="AC137" s="22">
        <f t="shared" si="111"/>
        <v>35.094600748239905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1.4210854715202004E-13</v>
      </c>
      <c r="AJ137" s="13">
        <f>AI137*VLOOKUP('Données projet'!$B$10,Paramètres!$A$1:$I$89,3,0)*VLOOKUP('Données projet'!$B$10,Paramètres!$A$1:$I$89,5,0)</f>
        <v>1.2857981346314773E-13</v>
      </c>
      <c r="AK137" s="13">
        <f t="shared" si="143"/>
        <v>1.875932222832213E-12</v>
      </c>
      <c r="AL137" s="20">
        <f t="shared" si="112"/>
        <v>3.4911917965477528E-12</v>
      </c>
      <c r="AM137" s="59">
        <f t="shared" si="113"/>
        <v>293.33333333333678</v>
      </c>
      <c r="AN137" s="59">
        <f ca="1">AVERAGE(OFFSET($AM$3,0,0,'Données projet'!$E$10+1,1))-AVERAGE(OFFSET($H$3,0,0,'Données projet'!$E$10+1,1))</f>
        <v>258.52426163313947</v>
      </c>
      <c r="AO137" s="59">
        <f t="shared" si="144"/>
        <v>363.59429977497865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10.195531542940602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7.5490927082457498E-13</v>
      </c>
      <c r="AX137" s="21">
        <f t="shared" si="114"/>
        <v>10.195531542941357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382.92025877425675</v>
      </c>
      <c r="T138" s="59">
        <f t="shared" si="142"/>
        <v>567.319701164663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34.40641703315773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1.4591335440701771E-12</v>
      </c>
      <c r="AC138" s="22">
        <f t="shared" si="111"/>
        <v>34.406417033159187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1.4210854715202004E-13</v>
      </c>
      <c r="AJ138" s="13">
        <f>AI138*VLOOKUP('Données projet'!$B$10,Paramètres!$A$1:$I$89,3,0)*VLOOKUP('Données projet'!$B$10,Paramètres!$A$1:$I$89,5,0)</f>
        <v>1.2857981346314773E-13</v>
      </c>
      <c r="AK138" s="13">
        <f t="shared" si="143"/>
        <v>1.875932222832213E-12</v>
      </c>
      <c r="AL138" s="20">
        <f t="shared" si="112"/>
        <v>3.4911917965477528E-12</v>
      </c>
      <c r="AM138" s="59">
        <f t="shared" si="113"/>
        <v>293.33333333333678</v>
      </c>
      <c r="AN138" s="59">
        <f ca="1">AVERAGE(OFFSET($AM$3,0,0,'Données projet'!$E$10+1,1))-AVERAGE(OFFSET($H$3,0,0,'Données projet'!$E$10+1,1))</f>
        <v>258.52426163313947</v>
      </c>
      <c r="AO138" s="59">
        <f t="shared" si="144"/>
        <v>363.59429977497865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9.9956033880437367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5.3380146458064888E-13</v>
      </c>
      <c r="AX138" s="21">
        <f t="shared" si="114"/>
        <v>9.9956033880442714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382.92025877425675</v>
      </c>
      <c r="T139" s="59">
        <f t="shared" si="142"/>
        <v>567.319701164663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33.731728180979715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1.0317632236687823E-12</v>
      </c>
      <c r="AC139" s="22">
        <f t="shared" si="111"/>
        <v>33.731728180980745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1.4210854715202004E-13</v>
      </c>
      <c r="AJ139" s="13">
        <f>AI139*VLOOKUP('Données projet'!$B$10,Paramètres!$A$1:$I$89,3,0)*VLOOKUP('Données projet'!$B$10,Paramètres!$A$1:$I$89,5,0)</f>
        <v>1.2857981346314773E-13</v>
      </c>
      <c r="AK139" s="13">
        <f t="shared" si="143"/>
        <v>1.875932222832213E-12</v>
      </c>
      <c r="AL139" s="20">
        <f t="shared" si="112"/>
        <v>3.4911917965477528E-12</v>
      </c>
      <c r="AM139" s="59">
        <f t="shared" si="113"/>
        <v>293.33333333333678</v>
      </c>
      <c r="AN139" s="59">
        <f ca="1">AVERAGE(OFFSET($AM$3,0,0,'Données projet'!$E$10+1,1))-AVERAGE(OFFSET($H$3,0,0,'Données projet'!$E$10+1,1))</f>
        <v>258.52426163313947</v>
      </c>
      <c r="AO139" s="59">
        <f t="shared" si="144"/>
        <v>363.59429977497865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9.7995957023202642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3.7745463541228749E-13</v>
      </c>
      <c r="AX139" s="21">
        <f t="shared" si="114"/>
        <v>9.7995957023206408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382.92025877425675</v>
      </c>
      <c r="T140" s="59">
        <f t="shared" si="142"/>
        <v>567.319701164663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33.07026956567335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7.2956677203508857E-13</v>
      </c>
      <c r="AC140" s="22">
        <f t="shared" si="111"/>
        <v>33.070269565674081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1.4210854715202004E-13</v>
      </c>
      <c r="AJ140" s="13">
        <f>AI140*VLOOKUP('Données projet'!$B$10,Paramètres!$A$1:$I$89,3,0)*VLOOKUP('Données projet'!$B$10,Paramètres!$A$1:$I$89,5,0)</f>
        <v>1.2857981346314773E-13</v>
      </c>
      <c r="AK140" s="13">
        <f t="shared" si="143"/>
        <v>1.875932222832213E-12</v>
      </c>
      <c r="AL140" s="20">
        <f t="shared" si="112"/>
        <v>3.4911917965477528E-12</v>
      </c>
      <c r="AM140" s="59">
        <f t="shared" si="113"/>
        <v>293.33333333333678</v>
      </c>
      <c r="AN140" s="59">
        <f ca="1">AVERAGE(OFFSET($AM$3,0,0,'Données projet'!$E$10+1,1))-AVERAGE(OFFSET($H$3,0,0,'Données projet'!$E$10+1,1))</f>
        <v>258.52426163313947</v>
      </c>
      <c r="AO140" s="59">
        <f t="shared" si="144"/>
        <v>363.59429977497865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9.6074316077609456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2.6690073229032444E-13</v>
      </c>
      <c r="AX140" s="21">
        <f t="shared" si="114"/>
        <v>9.6074316077612121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382.92025877425675</v>
      </c>
      <c r="T141" s="59">
        <f t="shared" si="142"/>
        <v>567.319701164663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32.421781750363223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5.1588161183439117E-13</v>
      </c>
      <c r="AC141" s="22">
        <f t="shared" si="111"/>
        <v>32.421781750363742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1.4210854715202004E-13</v>
      </c>
      <c r="AJ141" s="13">
        <f>AI141*VLOOKUP('Données projet'!$B$10,Paramètres!$A$1:$I$89,3,0)*VLOOKUP('Données projet'!$B$10,Paramètres!$A$1:$I$89,5,0)</f>
        <v>1.2857981346314773E-13</v>
      </c>
      <c r="AK141" s="13">
        <f t="shared" si="143"/>
        <v>1.875932222832213E-12</v>
      </c>
      <c r="AL141" s="20">
        <f t="shared" si="112"/>
        <v>3.4911917965477528E-12</v>
      </c>
      <c r="AM141" s="59">
        <f t="shared" si="113"/>
        <v>293.33333333333678</v>
      </c>
      <c r="AN141" s="59">
        <f ca="1">AVERAGE(OFFSET($AM$3,0,0,'Données projet'!$E$10+1,1))-AVERAGE(OFFSET($H$3,0,0,'Données projet'!$E$10+1,1))</f>
        <v>258.52426163313947</v>
      </c>
      <c r="AO141" s="59">
        <f t="shared" si="144"/>
        <v>363.59429977497865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9.4190357338874122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1.8872731770614374E-13</v>
      </c>
      <c r="AX141" s="21">
        <f t="shared" si="114"/>
        <v>9.4190357338876005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382.92025877425675</v>
      </c>
      <c r="T142" s="59">
        <f t="shared" si="142"/>
        <v>567.319701164663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31.786010385572816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3.6478338601754429E-13</v>
      </c>
      <c r="AC142" s="22">
        <f t="shared" si="111"/>
        <v>31.786010385573181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1.4210854715202004E-13</v>
      </c>
      <c r="AJ142" s="13">
        <f>AI142*VLOOKUP('Données projet'!$B$10,Paramètres!$A$1:$I$89,3,0)*VLOOKUP('Données projet'!$B$10,Paramètres!$A$1:$I$89,5,0)</f>
        <v>1.2857981346314773E-13</v>
      </c>
      <c r="AK142" s="13">
        <f t="shared" si="143"/>
        <v>1.875932222832213E-12</v>
      </c>
      <c r="AL142" s="20">
        <f t="shared" si="112"/>
        <v>3.4911917965477528E-12</v>
      </c>
      <c r="AM142" s="59">
        <f t="shared" si="113"/>
        <v>293.33333333333678</v>
      </c>
      <c r="AN142" s="59">
        <f ca="1">AVERAGE(OFFSET($AM$3,0,0,'Données projet'!$E$10+1,1))-AVERAGE(OFFSET($H$3,0,0,'Données projet'!$E$10+1,1))</f>
        <v>258.52426163313947</v>
      </c>
      <c r="AO142" s="59">
        <f t="shared" si="144"/>
        <v>363.59429977497865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9.2343341881904024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1.3345036614516222E-13</v>
      </c>
      <c r="AX142" s="21">
        <f t="shared" si="114"/>
        <v>9.2343341881905356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382.92025877425675</v>
      </c>
      <c r="T143" s="59">
        <f t="shared" si="142"/>
        <v>567.319701164663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31.162706109463706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2.5794080591719558E-13</v>
      </c>
      <c r="AC143" s="22">
        <f t="shared" si="111"/>
        <v>31.162706109463965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1.4210854715202004E-13</v>
      </c>
      <c r="AJ143" s="13">
        <f>AI143*VLOOKUP('Données projet'!$B$10,Paramètres!$A$1:$I$89,3,0)*VLOOKUP('Données projet'!$B$10,Paramètres!$A$1:$I$89,5,0)</f>
        <v>1.2857981346314773E-13</v>
      </c>
      <c r="AK143" s="13">
        <f t="shared" si="143"/>
        <v>1.875932222832213E-12</v>
      </c>
      <c r="AL143" s="20">
        <f t="shared" si="112"/>
        <v>3.4911917965477528E-12</v>
      </c>
      <c r="AM143" s="59">
        <f t="shared" si="113"/>
        <v>293.33333333333678</v>
      </c>
      <c r="AN143" s="59">
        <f ca="1">AVERAGE(OFFSET($AM$3,0,0,'Données projet'!$E$10+1,1))-AVERAGE(OFFSET($H$3,0,0,'Données projet'!$E$10+1,1))</f>
        <v>258.52426163313947</v>
      </c>
      <c r="AO143" s="59">
        <f t="shared" si="144"/>
        <v>363.59429977497865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9.0532545271476916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9.4363658853071872E-14</v>
      </c>
      <c r="AX143" s="21">
        <f t="shared" si="114"/>
        <v>9.0532545271477858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382.92025877425675</v>
      </c>
      <c r="T144" s="59">
        <f t="shared" si="142"/>
        <v>567.319701164663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30.551624450031028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1.8239169300877214E-13</v>
      </c>
      <c r="AC144" s="22">
        <f t="shared" si="111"/>
        <v>30.551624450031209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1.4210854715202004E-13</v>
      </c>
      <c r="AJ144" s="13">
        <f>AI144*VLOOKUP('Données projet'!$B$10,Paramètres!$A$1:$I$89,3,0)*VLOOKUP('Données projet'!$B$10,Paramètres!$A$1:$I$89,5,0)</f>
        <v>1.2857981346314773E-13</v>
      </c>
      <c r="AK144" s="13">
        <f t="shared" si="143"/>
        <v>1.875932222832213E-12</v>
      </c>
      <c r="AL144" s="20">
        <f t="shared" si="112"/>
        <v>3.4911917965477528E-12</v>
      </c>
      <c r="AM144" s="59">
        <f t="shared" si="113"/>
        <v>293.33333333333678</v>
      </c>
      <c r="AN144" s="59">
        <f ca="1">AVERAGE(OFFSET($AM$3,0,0,'Données projet'!$E$10+1,1))-AVERAGE(OFFSET($H$3,0,0,'Données projet'!$E$10+1,1))</f>
        <v>258.52426163313947</v>
      </c>
      <c r="AO144" s="59">
        <f t="shared" si="144"/>
        <v>363.59429977497865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8.875725727810341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6.672518307258111E-14</v>
      </c>
      <c r="AX144" s="21">
        <f t="shared" si="114"/>
        <v>8.8757257278104085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382.92025877425675</v>
      </c>
      <c r="T145" s="59">
        <f t="shared" si="142"/>
        <v>567.319701164663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29.952525729216816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1.2897040295859779E-13</v>
      </c>
      <c r="AC145" s="22">
        <f t="shared" si="111"/>
        <v>29.952525729216944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1.4210854715202004E-13</v>
      </c>
      <c r="AJ145" s="13">
        <f>AI145*VLOOKUP('Données projet'!$B$10,Paramètres!$A$1:$I$89,3,0)*VLOOKUP('Données projet'!$B$10,Paramètres!$A$1:$I$89,5,0)</f>
        <v>1.2857981346314773E-13</v>
      </c>
      <c r="AK145" s="13">
        <f t="shared" si="143"/>
        <v>1.875932222832213E-12</v>
      </c>
      <c r="AL145" s="20">
        <f t="shared" si="112"/>
        <v>3.4911917965477528E-12</v>
      </c>
      <c r="AM145" s="59">
        <f t="shared" si="113"/>
        <v>293.33333333333678</v>
      </c>
      <c r="AN145" s="59">
        <f ca="1">AVERAGE(OFFSET($AM$3,0,0,'Données projet'!$E$10+1,1))-AVERAGE(OFFSET($H$3,0,0,'Données projet'!$E$10+1,1))</f>
        <v>258.52426163313947</v>
      </c>
      <c r="AO145" s="59">
        <f t="shared" si="144"/>
        <v>363.59429977497865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8.7016781599461197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4.7181829426535936E-14</v>
      </c>
      <c r="AX145" s="21">
        <f t="shared" si="114"/>
        <v>8.7016781599461677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382.92025877425675</v>
      </c>
      <c r="T146" s="59">
        <f t="shared" si="142"/>
        <v>567.319701164663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29.365174968903631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9.1195846504386072E-14</v>
      </c>
      <c r="AC146" s="22">
        <f t="shared" si="111"/>
        <v>29.365174968903723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1.4210854715202004E-13</v>
      </c>
      <c r="AJ146" s="13">
        <f>AI146*VLOOKUP('Données projet'!$B$10,Paramètres!$A$1:$I$89,3,0)*VLOOKUP('Données projet'!$B$10,Paramètres!$A$1:$I$89,5,0)</f>
        <v>1.2857981346314773E-13</v>
      </c>
      <c r="AK146" s="13">
        <f t="shared" si="143"/>
        <v>1.875932222832213E-12</v>
      </c>
      <c r="AL146" s="20">
        <f t="shared" si="112"/>
        <v>3.4911917965477528E-12</v>
      </c>
      <c r="AM146" s="59">
        <f t="shared" si="113"/>
        <v>293.33333333333678</v>
      </c>
      <c r="AN146" s="59">
        <f ca="1">AVERAGE(OFFSET($AM$3,0,0,'Données projet'!$E$10+1,1))-AVERAGE(OFFSET($H$3,0,0,'Données projet'!$E$10+1,1))</f>
        <v>258.52426163313947</v>
      </c>
      <c r="AO146" s="59">
        <f t="shared" si="144"/>
        <v>363.59429977497865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8.5310435587291824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3.3362591536290555E-14</v>
      </c>
      <c r="AX146" s="21">
        <f t="shared" si="114"/>
        <v>8.5310435587292162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382.92025877425675</v>
      </c>
      <c r="T147" s="59">
        <f t="shared" si="142"/>
        <v>567.319701164663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28.789341798751597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6.4485201479298896E-14</v>
      </c>
      <c r="AC147" s="22">
        <f t="shared" si="111"/>
        <v>28.789341798751661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1.4210854715202004E-13</v>
      </c>
      <c r="AJ147" s="13">
        <f>AI147*VLOOKUP('Données projet'!$B$10,Paramètres!$A$1:$I$89,3,0)*VLOOKUP('Données projet'!$B$10,Paramètres!$A$1:$I$89,5,0)</f>
        <v>1.2857981346314773E-13</v>
      </c>
      <c r="AK147" s="13">
        <f t="shared" si="143"/>
        <v>1.875932222832213E-12</v>
      </c>
      <c r="AL147" s="20">
        <f t="shared" si="112"/>
        <v>3.4911917965477528E-12</v>
      </c>
      <c r="AM147" s="59">
        <f t="shared" si="113"/>
        <v>293.33333333333678</v>
      </c>
      <c r="AN147" s="59">
        <f ca="1">AVERAGE(OFFSET($AM$3,0,0,'Données projet'!$E$10+1,1))-AVERAGE(OFFSET($H$3,0,0,'Données projet'!$E$10+1,1))</f>
        <v>258.52426163313947</v>
      </c>
      <c r="AO147" s="59">
        <f t="shared" si="144"/>
        <v>363.59429977497865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8.3637549979652785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2.3590914713267968E-14</v>
      </c>
      <c r="AX147" s="21">
        <f t="shared" si="114"/>
        <v>8.3637549979653016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382.92025877425675</v>
      </c>
      <c r="T148" s="59">
        <f t="shared" si="142"/>
        <v>567.319701164663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28.224800365842693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4.5597923252193036E-14</v>
      </c>
      <c r="AC148" s="22">
        <f t="shared" si="111"/>
        <v>28.224800365842739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1.4210854715202004E-13</v>
      </c>
      <c r="AJ148" s="13">
        <f>AI148*VLOOKUP('Données projet'!$B$10,Paramètres!$A$1:$I$89,3,0)*VLOOKUP('Données projet'!$B$10,Paramètres!$A$1:$I$89,5,0)</f>
        <v>1.2857981346314773E-13</v>
      </c>
      <c r="AK148" s="13">
        <f t="shared" si="143"/>
        <v>1.875932222832213E-12</v>
      </c>
      <c r="AL148" s="20">
        <f t="shared" si="112"/>
        <v>3.4911917965477528E-12</v>
      </c>
      <c r="AM148" s="59">
        <f t="shared" si="113"/>
        <v>293.33333333333678</v>
      </c>
      <c r="AN148" s="59">
        <f ca="1">AVERAGE(OFFSET($AM$3,0,0,'Données projet'!$E$10+1,1))-AVERAGE(OFFSET($H$3,0,0,'Données projet'!$E$10+1,1))</f>
        <v>258.52426163313947</v>
      </c>
      <c r="AO148" s="59">
        <f t="shared" si="144"/>
        <v>363.59429977497865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8.1997468638420088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1.6681295768145277E-14</v>
      </c>
      <c r="AX148" s="21">
        <f t="shared" si="114"/>
        <v>8.1997468638420248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382.92025877425675</v>
      </c>
      <c r="T149" s="59">
        <f t="shared" si="142"/>
        <v>567.319701164663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27.67132924609686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3.2242600739649448E-14</v>
      </c>
      <c r="AC149" s="22">
        <f t="shared" si="111"/>
        <v>27.671329246096892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1.4210854715202004E-13</v>
      </c>
      <c r="AJ149" s="13">
        <f>AI149*VLOOKUP('Données projet'!$B$10,Paramètres!$A$1:$I$89,3,0)*VLOOKUP('Données projet'!$B$10,Paramètres!$A$1:$I$89,5,0)</f>
        <v>1.2857981346314773E-13</v>
      </c>
      <c r="AK149" s="13">
        <f t="shared" si="143"/>
        <v>1.875932222832213E-12</v>
      </c>
      <c r="AL149" s="20">
        <f t="shared" si="112"/>
        <v>3.4911917965477528E-12</v>
      </c>
      <c r="AM149" s="59">
        <f t="shared" si="113"/>
        <v>293.33333333333678</v>
      </c>
      <c r="AN149" s="59">
        <f ca="1">AVERAGE(OFFSET($AM$3,0,0,'Données projet'!$E$10+1,1))-AVERAGE(OFFSET($H$3,0,0,'Données projet'!$E$10+1,1))</f>
        <v>258.52426163313947</v>
      </c>
      <c r="AO149" s="59">
        <f t="shared" si="144"/>
        <v>363.59429977497865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8.0389548291938109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1.1795457356633984E-14</v>
      </c>
      <c r="AX149" s="21">
        <f t="shared" si="114"/>
        <v>8.0389548291938233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382.92025877425675</v>
      </c>
      <c r="T150" s="59">
        <f t="shared" si="142"/>
        <v>567.319701164663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27.128711357425193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2.2798961626096518E-14</v>
      </c>
      <c r="AC150" s="22">
        <f t="shared" si="111"/>
        <v>27.128711357425214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1.4210854715202004E-13</v>
      </c>
      <c r="AJ150" s="13">
        <f>AI150*VLOOKUP('Données projet'!$B$10,Paramètres!$A$1:$I$89,3,0)*VLOOKUP('Données projet'!$B$10,Paramètres!$A$1:$I$89,5,0)</f>
        <v>1.2857981346314773E-13</v>
      </c>
      <c r="AK150" s="13">
        <f t="shared" si="143"/>
        <v>1.875932222832213E-12</v>
      </c>
      <c r="AL150" s="20">
        <f t="shared" si="112"/>
        <v>3.4911917965477528E-12</v>
      </c>
      <c r="AM150" s="59">
        <f t="shared" si="113"/>
        <v>293.33333333333678</v>
      </c>
      <c r="AN150" s="59">
        <f ca="1">AVERAGE(OFFSET($AM$3,0,0,'Données projet'!$E$10+1,1))-AVERAGE(OFFSET($H$3,0,0,'Données projet'!$E$10+1,1))</f>
        <v>258.52426163313947</v>
      </c>
      <c r="AO150" s="59">
        <f t="shared" si="144"/>
        <v>363.59429977497865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7.8813158282716076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8.3406478840726387E-15</v>
      </c>
      <c r="AX150" s="21">
        <f t="shared" si="114"/>
        <v>7.8813158282716156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382.92025877425675</v>
      </c>
      <c r="T151" s="59">
        <f t="shared" si="142"/>
        <v>567.319701164663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26.596733874586143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1.6121300369824724E-14</v>
      </c>
      <c r="AC151" s="22">
        <f t="shared" si="111"/>
        <v>26.59673387458616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1.4210854715202004E-13</v>
      </c>
      <c r="AJ151" s="13">
        <f>AI151*VLOOKUP('Données projet'!$B$10,Paramètres!$A$1:$I$89,3,0)*VLOOKUP('Données projet'!$B$10,Paramètres!$A$1:$I$89,5,0)</f>
        <v>1.2857981346314773E-13</v>
      </c>
      <c r="AK151" s="13">
        <f t="shared" si="143"/>
        <v>1.875932222832213E-12</v>
      </c>
      <c r="AL151" s="20">
        <f t="shared" si="112"/>
        <v>3.4911917965477528E-12</v>
      </c>
      <c r="AM151" s="59">
        <f t="shared" si="113"/>
        <v>293.33333333333678</v>
      </c>
      <c r="AN151" s="59">
        <f ca="1">AVERAGE(OFFSET($AM$3,0,0,'Données projet'!$E$10+1,1))-AVERAGE(OFFSET($H$3,0,0,'Données projet'!$E$10+1,1))</f>
        <v>258.52426163313947</v>
      </c>
      <c r="AO151" s="59">
        <f t="shared" si="144"/>
        <v>363.59429977497865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7.7267680320071923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5.897728678316992E-15</v>
      </c>
      <c r="AX151" s="21">
        <f t="shared" si="114"/>
        <v>7.7267680320071985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382.92025877425675</v>
      </c>
      <c r="T152" s="59">
        <f t="shared" si="142"/>
        <v>567.319701164663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26.075188145711341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1.1399480813048259E-14</v>
      </c>
      <c r="AC152" s="22">
        <f t="shared" si="111"/>
        <v>26.075188145711351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1.4210854715202004E-13</v>
      </c>
      <c r="AJ152" s="13">
        <f>AI152*VLOOKUP('Données projet'!$B$10,Paramètres!$A$1:$I$89,3,0)*VLOOKUP('Données projet'!$B$10,Paramètres!$A$1:$I$89,5,0)</f>
        <v>1.2857981346314773E-13</v>
      </c>
      <c r="AK152" s="13">
        <f t="shared" si="143"/>
        <v>1.875932222832213E-12</v>
      </c>
      <c r="AL152" s="20">
        <f t="shared" si="112"/>
        <v>3.4911917965477528E-12</v>
      </c>
      <c r="AM152" s="59">
        <f t="shared" si="113"/>
        <v>293.33333333333678</v>
      </c>
      <c r="AN152" s="59">
        <f ca="1">AVERAGE(OFFSET($AM$3,0,0,'Données projet'!$E$10+1,1))-AVERAGE(OFFSET($H$3,0,0,'Données projet'!$E$10+1,1))</f>
        <v>258.52426163313947</v>
      </c>
      <c r="AO152" s="59">
        <f t="shared" si="144"/>
        <v>363.59429977497865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7.5752508237626746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4.1703239420363194E-15</v>
      </c>
      <c r="AX152" s="21">
        <f t="shared" si="114"/>
        <v>7.575250823762679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382.92025877425675</v>
      </c>
      <c r="T153" s="59">
        <f t="shared" si="142"/>
        <v>567.319701164663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25.563869610468291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8.060650184912362E-15</v>
      </c>
      <c r="AC153" s="22">
        <f t="shared" si="111"/>
        <v>25.563869610468299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1.4210854715202004E-13</v>
      </c>
      <c r="AJ153" s="13">
        <f>AI153*VLOOKUP('Données projet'!$B$10,Paramètres!$A$1:$I$89,3,0)*VLOOKUP('Données projet'!$B$10,Paramètres!$A$1:$I$89,5,0)</f>
        <v>1.2857981346314773E-13</v>
      </c>
      <c r="AK153" s="13">
        <f t="shared" si="143"/>
        <v>1.875932222832213E-12</v>
      </c>
      <c r="AL153" s="20">
        <f t="shared" si="112"/>
        <v>3.4911917965477528E-12</v>
      </c>
      <c r="AM153" s="59">
        <f t="shared" si="113"/>
        <v>293.33333333333678</v>
      </c>
      <c r="AN153" s="59">
        <f ca="1">AVERAGE(OFFSET($AM$3,0,0,'Données projet'!$E$10+1,1))-AVERAGE(OFFSET($H$3,0,0,'Données projet'!$E$10+1,1))</f>
        <v>258.52426163313947</v>
      </c>
      <c r="AO153" s="59">
        <f t="shared" si="144"/>
        <v>363.59429977497865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7.4267047755554598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2.948864339158496E-15</v>
      </c>
      <c r="AX153" s="21">
        <f t="shared" si="114"/>
        <v>7.4267047755554625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382.92025877425675</v>
      </c>
      <c r="T154" s="59">
        <f t="shared" si="142"/>
        <v>567.319701164663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25.062577719827846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5.6997404065241295E-15</v>
      </c>
      <c r="AC154" s="22">
        <f t="shared" ref="AC154:AC203" si="163">SUM(Z154:AB154)</f>
        <v>25.062577719827853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1.4210854715202004E-13</v>
      </c>
      <c r="AJ154" s="13">
        <f>AI154*VLOOKUP('Données projet'!$B$10,Paramètres!$A$1:$I$89,3,0)*VLOOKUP('Données projet'!$B$10,Paramètres!$A$1:$I$89,5,0)</f>
        <v>1.2857981346314773E-13</v>
      </c>
      <c r="AK154" s="13">
        <f t="shared" ref="AK154:AK203" si="164">EXP(-1.0587+0.8836*LN(AJ154)+0.284)</f>
        <v>1.875932222832213E-12</v>
      </c>
      <c r="AL154" s="20">
        <f t="shared" ref="AL154:AL203" si="165">(AJ154+AK154)*0.475*44/12</f>
        <v>3.4911917965477528E-12</v>
      </c>
      <c r="AM154" s="59">
        <f t="shared" si="113"/>
        <v>293.33333333333678</v>
      </c>
      <c r="AN154" s="59">
        <f ca="1">AVERAGE(OFFSET($AM$3,0,0,'Données projet'!$E$10+1,1))-AVERAGE(OFFSET($H$3,0,0,'Données projet'!$E$10+1,1))</f>
        <v>258.52426163313947</v>
      </c>
      <c r="AO154" s="59">
        <f t="shared" si="144"/>
        <v>363.59429977497865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7.2810716247494458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2.0851619710181597E-15</v>
      </c>
      <c r="AX154" s="21">
        <f t="shared" ref="AX154:AX203" si="166">SUM(AU154:AW154)</f>
        <v>7.2810716247494476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382.92025877425675</v>
      </c>
      <c r="T155" s="59">
        <f t="shared" si="142"/>
        <v>567.319701164663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24.571115857404997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4.030325092456181E-15</v>
      </c>
      <c r="AC155" s="22">
        <f t="shared" si="163"/>
        <v>24.571115857405001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1.4210854715202004E-13</v>
      </c>
      <c r="AJ155" s="13">
        <f>AI155*VLOOKUP('Données projet'!$B$10,Paramètres!$A$1:$I$89,3,0)*VLOOKUP('Données projet'!$B$10,Paramètres!$A$1:$I$89,5,0)</f>
        <v>1.2857981346314773E-13</v>
      </c>
      <c r="AK155" s="13">
        <f t="shared" si="164"/>
        <v>1.875932222832213E-12</v>
      </c>
      <c r="AL155" s="20">
        <f t="shared" si="165"/>
        <v>3.4911917965477528E-12</v>
      </c>
      <c r="AM155" s="59">
        <f t="shared" si="113"/>
        <v>293.33333333333678</v>
      </c>
      <c r="AN155" s="59">
        <f ca="1">AVERAGE(OFFSET($AM$3,0,0,'Données projet'!$E$10+1,1))-AVERAGE(OFFSET($H$3,0,0,'Données projet'!$E$10+1,1))</f>
        <v>258.52426163313947</v>
      </c>
      <c r="AO155" s="59">
        <f t="shared" si="144"/>
        <v>363.59429977497865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7.1382942512032868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1.474432169579248E-15</v>
      </c>
      <c r="AX155" s="21">
        <f t="shared" si="166"/>
        <v>7.1382942512032885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382.92025877425675</v>
      </c>
      <c r="T156" s="59">
        <f t="shared" si="142"/>
        <v>567.319701164663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24.089291262342126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2.8498702032620647E-15</v>
      </c>
      <c r="AC156" s="22">
        <f t="shared" si="163"/>
        <v>24.08929126234213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1.4210854715202004E-13</v>
      </c>
      <c r="AJ156" s="13">
        <f>AI156*VLOOKUP('Données projet'!$B$10,Paramètres!$A$1:$I$89,3,0)*VLOOKUP('Données projet'!$B$10,Paramètres!$A$1:$I$89,5,0)</f>
        <v>1.2857981346314773E-13</v>
      </c>
      <c r="AK156" s="13">
        <f t="shared" si="164"/>
        <v>1.875932222832213E-12</v>
      </c>
      <c r="AL156" s="20">
        <f t="shared" si="165"/>
        <v>3.4911917965477528E-12</v>
      </c>
      <c r="AM156" s="59">
        <f t="shared" si="113"/>
        <v>293.33333333333678</v>
      </c>
      <c r="AN156" s="59">
        <f ca="1">AVERAGE(OFFSET($AM$3,0,0,'Données projet'!$E$10+1,1))-AVERAGE(OFFSET($H$3,0,0,'Données projet'!$E$10+1,1))</f>
        <v>258.52426163313947</v>
      </c>
      <c r="AO156" s="59">
        <f t="shared" si="144"/>
        <v>363.59429977497865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6.9983166548667688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1.0425809855090798E-15</v>
      </c>
      <c r="AX156" s="21">
        <f t="shared" si="166"/>
        <v>6.9983166548667697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382.92025877425675</v>
      </c>
      <c r="T157" s="59">
        <f t="shared" si="142"/>
        <v>567.319701164663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23.616914953704452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2.0151625462280905E-15</v>
      </c>
      <c r="AC157" s="22">
        <f t="shared" si="163"/>
        <v>23.616914953704455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1.4210854715202004E-13</v>
      </c>
      <c r="AJ157" s="13">
        <f>AI157*VLOOKUP('Données projet'!$B$10,Paramètres!$A$1:$I$89,3,0)*VLOOKUP('Données projet'!$B$10,Paramètres!$A$1:$I$89,5,0)</f>
        <v>1.2857981346314773E-13</v>
      </c>
      <c r="AK157" s="13">
        <f t="shared" si="164"/>
        <v>1.875932222832213E-12</v>
      </c>
      <c r="AL157" s="20">
        <f t="shared" si="165"/>
        <v>3.4911917965477528E-12</v>
      </c>
      <c r="AM157" s="59">
        <f t="shared" si="113"/>
        <v>293.33333333333678</v>
      </c>
      <c r="AN157" s="59">
        <f ca="1">AVERAGE(OFFSET($AM$3,0,0,'Données projet'!$E$10+1,1))-AVERAGE(OFFSET($H$3,0,0,'Données projet'!$E$10+1,1))</f>
        <v>258.52426163313947</v>
      </c>
      <c r="AO157" s="59">
        <f t="shared" si="144"/>
        <v>363.59429977497865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6.8610839338165066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7.37216084789624E-16</v>
      </c>
      <c r="AX157" s="21">
        <f t="shared" si="166"/>
        <v>6.8610839338165075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382.92025877425675</v>
      </c>
      <c r="T158" s="59">
        <f t="shared" si="142"/>
        <v>567.319701164663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23.153801656358063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1.4249351016310324E-15</v>
      </c>
      <c r="AC158" s="22">
        <f t="shared" si="163"/>
        <v>23.153801656358063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1.4210854715202004E-13</v>
      </c>
      <c r="AJ158" s="13">
        <f>AI158*VLOOKUP('Données projet'!$B$10,Paramètres!$A$1:$I$89,3,0)*VLOOKUP('Données projet'!$B$10,Paramètres!$A$1:$I$89,5,0)</f>
        <v>1.2857981346314773E-13</v>
      </c>
      <c r="AK158" s="13">
        <f t="shared" si="164"/>
        <v>1.875932222832213E-12</v>
      </c>
      <c r="AL158" s="20">
        <f t="shared" si="165"/>
        <v>3.4911917965477528E-12</v>
      </c>
      <c r="AM158" s="59">
        <f t="shared" si="113"/>
        <v>293.33333333333678</v>
      </c>
      <c r="AN158" s="59">
        <f ca="1">AVERAGE(OFFSET($AM$3,0,0,'Données projet'!$E$10+1,1))-AVERAGE(OFFSET($H$3,0,0,'Données projet'!$E$10+1,1))</f>
        <v>258.52426163313947</v>
      </c>
      <c r="AO158" s="59">
        <f t="shared" si="144"/>
        <v>363.59429977497865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6.7265422627223455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5.2129049275453992E-16</v>
      </c>
      <c r="AX158" s="21">
        <f t="shared" si="166"/>
        <v>6.7265422627223463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382.92025877425675</v>
      </c>
      <c r="T159" s="59">
        <f t="shared" si="142"/>
        <v>567.319701164663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22.699769728301419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1.0075812731140452E-15</v>
      </c>
      <c r="AC159" s="22">
        <f t="shared" si="163"/>
        <v>22.699769728301419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1.4210854715202004E-13</v>
      </c>
      <c r="AJ159" s="13">
        <f>AI159*VLOOKUP('Données projet'!$B$10,Paramètres!$A$1:$I$89,3,0)*VLOOKUP('Données projet'!$B$10,Paramètres!$A$1:$I$89,5,0)</f>
        <v>1.2857981346314773E-13</v>
      </c>
      <c r="AK159" s="13">
        <f t="shared" si="164"/>
        <v>1.875932222832213E-12</v>
      </c>
      <c r="AL159" s="20">
        <f t="shared" si="165"/>
        <v>3.4911917965477528E-12</v>
      </c>
      <c r="AM159" s="59">
        <f t="shared" si="113"/>
        <v>293.33333333333678</v>
      </c>
      <c r="AN159" s="59">
        <f ca="1">AVERAGE(OFFSET($AM$3,0,0,'Données projet'!$E$10+1,1))-AVERAGE(OFFSET($H$3,0,0,'Données projet'!$E$10+1,1))</f>
        <v>258.52426163313947</v>
      </c>
      <c r="AO159" s="59">
        <f t="shared" si="144"/>
        <v>363.59429977497865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6.5946388717360245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3.68608042394812E-16</v>
      </c>
      <c r="AX159" s="21">
        <f t="shared" si="166"/>
        <v>6.5946388717360245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382.92025877425675</v>
      </c>
      <c r="T160" s="59">
        <f t="shared" si="142"/>
        <v>567.319701164663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22.254641089421835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7.1246755081551619E-16</v>
      </c>
      <c r="AC160" s="22">
        <f t="shared" si="163"/>
        <v>22.254641089421835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1.4210854715202004E-13</v>
      </c>
      <c r="AJ160" s="13">
        <f>AI160*VLOOKUP('Données projet'!$B$10,Paramètres!$A$1:$I$89,3,0)*VLOOKUP('Données projet'!$B$10,Paramètres!$A$1:$I$89,5,0)</f>
        <v>1.2857981346314773E-13</v>
      </c>
      <c r="AK160" s="13">
        <f t="shared" si="164"/>
        <v>1.875932222832213E-12</v>
      </c>
      <c r="AL160" s="20">
        <f t="shared" si="165"/>
        <v>3.4911917965477528E-12</v>
      </c>
      <c r="AM160" s="59">
        <f t="shared" si="113"/>
        <v>293.33333333333678</v>
      </c>
      <c r="AN160" s="59">
        <f ca="1">AVERAGE(OFFSET($AM$3,0,0,'Données projet'!$E$10+1,1))-AVERAGE(OFFSET($H$3,0,0,'Données projet'!$E$10+1,1))</f>
        <v>258.52426163313947</v>
      </c>
      <c r="AO160" s="59">
        <f t="shared" si="144"/>
        <v>363.59429977497865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6.4653220257938209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2.6064524637726996E-16</v>
      </c>
      <c r="AX160" s="21">
        <f t="shared" si="166"/>
        <v>6.4653220257938209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382.92025877425675</v>
      </c>
      <c r="T161" s="59">
        <f t="shared" si="142"/>
        <v>567.319701164663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21.818241151649016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5.0379063655702262E-16</v>
      </c>
      <c r="AC161" s="22">
        <f t="shared" si="163"/>
        <v>21.818241151649016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1.4210854715202004E-13</v>
      </c>
      <c r="AJ161" s="13">
        <f>AI161*VLOOKUP('Données projet'!$B$10,Paramètres!$A$1:$I$89,3,0)*VLOOKUP('Données projet'!$B$10,Paramètres!$A$1:$I$89,5,0)</f>
        <v>1.2857981346314773E-13</v>
      </c>
      <c r="AK161" s="13">
        <f t="shared" si="164"/>
        <v>1.875932222832213E-12</v>
      </c>
      <c r="AL161" s="20">
        <f t="shared" si="165"/>
        <v>3.4911917965477528E-12</v>
      </c>
      <c r="AM161" s="59">
        <f t="shared" si="113"/>
        <v>293.33333333333678</v>
      </c>
      <c r="AN161" s="59">
        <f ca="1">AVERAGE(OFFSET($AM$3,0,0,'Données projet'!$E$10+1,1))-AVERAGE(OFFSET($H$3,0,0,'Données projet'!$E$10+1,1))</f>
        <v>258.52426163313947</v>
      </c>
      <c r="AO161" s="59">
        <f t="shared" si="144"/>
        <v>363.59429977497865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6.3385410043250561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1.84304021197406E-16</v>
      </c>
      <c r="AX161" s="21">
        <f t="shared" si="166"/>
        <v>6.3385410043250561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382.92025877425675</v>
      </c>
      <c r="T162" s="59">
        <f t="shared" si="142"/>
        <v>567.319701164663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21.390398750478244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3.5623377540775809E-16</v>
      </c>
      <c r="AC162" s="22">
        <f t="shared" si="163"/>
        <v>21.390398750478244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1.4210854715202004E-13</v>
      </c>
      <c r="AJ162" s="13">
        <f>AI162*VLOOKUP('Données projet'!$B$10,Paramètres!$A$1:$I$89,3,0)*VLOOKUP('Données projet'!$B$10,Paramètres!$A$1:$I$89,5,0)</f>
        <v>1.2857981346314773E-13</v>
      </c>
      <c r="AK162" s="13">
        <f t="shared" si="164"/>
        <v>1.875932222832213E-12</v>
      </c>
      <c r="AL162" s="20">
        <f t="shared" si="165"/>
        <v>3.4911917965477528E-12</v>
      </c>
      <c r="AM162" s="59">
        <f t="shared" si="113"/>
        <v>293.33333333333678</v>
      </c>
      <c r="AN162" s="59">
        <f ca="1">AVERAGE(OFFSET($AM$3,0,0,'Données projet'!$E$10+1,1))-AVERAGE(OFFSET($H$3,0,0,'Données projet'!$E$10+1,1))</f>
        <v>258.52426163313947</v>
      </c>
      <c r="AO162" s="59">
        <f t="shared" si="144"/>
        <v>363.59429977497865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6.2142460813585059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1.3032262318863498E-16</v>
      </c>
      <c r="AX162" s="21">
        <f t="shared" si="166"/>
        <v>6.2142460813585059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382.92025877425675</v>
      </c>
      <c r="T163" s="59">
        <f t="shared" si="142"/>
        <v>567.319701164663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20.970946077836334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2.5189531827851131E-16</v>
      </c>
      <c r="AC163" s="22">
        <f t="shared" si="163"/>
        <v>20.970946077836334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1.4210854715202004E-13</v>
      </c>
      <c r="AJ163" s="13">
        <f>AI163*VLOOKUP('Données projet'!$B$10,Paramètres!$A$1:$I$89,3,0)*VLOOKUP('Données projet'!$B$10,Paramètres!$A$1:$I$89,5,0)</f>
        <v>1.2857981346314773E-13</v>
      </c>
      <c r="AK163" s="13">
        <f t="shared" si="164"/>
        <v>1.875932222832213E-12</v>
      </c>
      <c r="AL163" s="20">
        <f t="shared" si="165"/>
        <v>3.4911917965477528E-12</v>
      </c>
      <c r="AM163" s="59">
        <f t="shared" si="113"/>
        <v>293.33333333333678</v>
      </c>
      <c r="AN163" s="59">
        <f ca="1">AVERAGE(OFFSET($AM$3,0,0,'Données projet'!$E$10+1,1))-AVERAGE(OFFSET($H$3,0,0,'Données projet'!$E$10+1,1))</f>
        <v>258.52426163313947</v>
      </c>
      <c r="AO163" s="59">
        <f t="shared" si="144"/>
        <v>363.59429977497865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6.0923885060189127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9.2152010598703E-17</v>
      </c>
      <c r="AX163" s="21">
        <f t="shared" si="166"/>
        <v>6.0923885060189127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382.92025877425675</v>
      </c>
      <c r="T164" s="59">
        <f t="shared" si="142"/>
        <v>567.319701164663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20.559718616264064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1.7811688770387905E-16</v>
      </c>
      <c r="AC164" s="22">
        <f t="shared" si="163"/>
        <v>20.559718616264064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1.4210854715202004E-13</v>
      </c>
      <c r="AJ164" s="13">
        <f>AI164*VLOOKUP('Données projet'!$B$10,Paramètres!$A$1:$I$89,3,0)*VLOOKUP('Données projet'!$B$10,Paramètres!$A$1:$I$89,5,0)</f>
        <v>1.2857981346314773E-13</v>
      </c>
      <c r="AK164" s="13">
        <f t="shared" si="164"/>
        <v>1.875932222832213E-12</v>
      </c>
      <c r="AL164" s="20">
        <f t="shared" si="165"/>
        <v>3.4911917965477528E-12</v>
      </c>
      <c r="AM164" s="59">
        <f t="shared" si="113"/>
        <v>293.33333333333678</v>
      </c>
      <c r="AN164" s="59">
        <f ca="1">AVERAGE(OFFSET($AM$3,0,0,'Données projet'!$E$10+1,1))-AVERAGE(OFFSET($H$3,0,0,'Données projet'!$E$10+1,1))</f>
        <v>258.52426163313947</v>
      </c>
      <c r="AO164" s="59">
        <f t="shared" si="144"/>
        <v>363.59429977497865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5.9729204834059466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6.516131159431749E-17</v>
      </c>
      <c r="AX164" s="21">
        <f t="shared" si="166"/>
        <v>5.9729204834059466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382.92025877425675</v>
      </c>
      <c r="T165" s="59">
        <f t="shared" si="142"/>
        <v>567.319701164663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20.156555074389242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1.2594765913925566E-16</v>
      </c>
      <c r="AC165" s="22">
        <f t="shared" si="163"/>
        <v>20.156555074389242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1.4210854715202004E-13</v>
      </c>
      <c r="AJ165" s="13">
        <f>AI165*VLOOKUP('Données projet'!$B$10,Paramètres!$A$1:$I$89,3,0)*VLOOKUP('Données projet'!$B$10,Paramètres!$A$1:$I$89,5,0)</f>
        <v>1.2857981346314773E-13</v>
      </c>
      <c r="AK165" s="13">
        <f t="shared" si="164"/>
        <v>1.875932222832213E-12</v>
      </c>
      <c r="AL165" s="20">
        <f t="shared" si="165"/>
        <v>3.4911917965477528E-12</v>
      </c>
      <c r="AM165" s="59">
        <f t="shared" si="113"/>
        <v>293.33333333333678</v>
      </c>
      <c r="AN165" s="59">
        <f ca="1">AVERAGE(OFFSET($AM$3,0,0,'Données projet'!$E$10+1,1))-AVERAGE(OFFSET($H$3,0,0,'Données projet'!$E$10+1,1))</f>
        <v>258.52426163313947</v>
      </c>
      <c r="AO165" s="59">
        <f t="shared" si="144"/>
        <v>363.59429977497865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5.8557951558481225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4.60760052993515E-17</v>
      </c>
      <c r="AX165" s="21">
        <f t="shared" si="166"/>
        <v>5.8557951558481225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382.92025877425675</v>
      </c>
      <c r="T166" s="59">
        <f t="shared" si="142"/>
        <v>567.319701164663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19.761297323665104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8.9058443851939523E-17</v>
      </c>
      <c r="AC166" s="22">
        <f t="shared" si="163"/>
        <v>19.761297323665104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1.4210854715202004E-13</v>
      </c>
      <c r="AJ166" s="13">
        <f>AI166*VLOOKUP('Données projet'!$B$10,Paramètres!$A$1:$I$89,3,0)*VLOOKUP('Données projet'!$B$10,Paramètres!$A$1:$I$89,5,0)</f>
        <v>1.2857981346314773E-13</v>
      </c>
      <c r="AK166" s="13">
        <f t="shared" si="164"/>
        <v>1.875932222832213E-12</v>
      </c>
      <c r="AL166" s="20">
        <f t="shared" si="165"/>
        <v>3.4911917965477528E-12</v>
      </c>
      <c r="AM166" s="59">
        <f t="shared" si="113"/>
        <v>293.33333333333678</v>
      </c>
      <c r="AN166" s="59">
        <f ca="1">AVERAGE(OFFSET($AM$3,0,0,'Données projet'!$E$10+1,1))-AVERAGE(OFFSET($H$3,0,0,'Données projet'!$E$10+1,1))</f>
        <v>258.52426163313947</v>
      </c>
      <c r="AO166" s="59">
        <f t="shared" si="144"/>
        <v>363.59429977497865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5.7409665845243119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3.2580655797158745E-17</v>
      </c>
      <c r="AX166" s="21">
        <f t="shared" si="166"/>
        <v>5.7409665845243119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382.92025877425675</v>
      </c>
      <c r="T167" s="59">
        <f t="shared" si="142"/>
        <v>567.319701164663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19.373790336349245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6.2973829569627828E-17</v>
      </c>
      <c r="AC167" s="22">
        <f t="shared" si="163"/>
        <v>19.373790336349245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1.4210854715202004E-13</v>
      </c>
      <c r="AJ167" s="13">
        <f>AI167*VLOOKUP('Données projet'!$B$10,Paramètres!$A$1:$I$89,3,0)*VLOOKUP('Données projet'!$B$10,Paramètres!$A$1:$I$89,5,0)</f>
        <v>1.2857981346314773E-13</v>
      </c>
      <c r="AK167" s="13">
        <f t="shared" si="164"/>
        <v>1.875932222832213E-12</v>
      </c>
      <c r="AL167" s="20">
        <f t="shared" si="165"/>
        <v>3.4911917965477528E-12</v>
      </c>
      <c r="AM167" s="59">
        <f t="shared" si="113"/>
        <v>293.33333333333678</v>
      </c>
      <c r="AN167" s="59">
        <f ca="1">AVERAGE(OFFSET($AM$3,0,0,'Données projet'!$E$10+1,1))-AVERAGE(OFFSET($H$3,0,0,'Données projet'!$E$10+1,1))</f>
        <v>258.52426163313947</v>
      </c>
      <c r="AO167" s="59">
        <f t="shared" si="144"/>
        <v>363.59429977497865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5.6283897314456484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2.303800264967575E-17</v>
      </c>
      <c r="AX167" s="21">
        <f t="shared" si="166"/>
        <v>5.6283897314456484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382.92025877425675</v>
      </c>
      <c r="T168" s="59">
        <f t="shared" si="142"/>
        <v>567.319701164663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18.993882124698725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4.4529221925969762E-17</v>
      </c>
      <c r="AC168" s="22">
        <f t="shared" si="163"/>
        <v>18.993882124698725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1.4210854715202004E-13</v>
      </c>
      <c r="AJ168" s="13">
        <f>AI168*VLOOKUP('Données projet'!$B$10,Paramètres!$A$1:$I$89,3,0)*VLOOKUP('Données projet'!$B$10,Paramètres!$A$1:$I$89,5,0)</f>
        <v>1.2857981346314773E-13</v>
      </c>
      <c r="AK168" s="13">
        <f t="shared" si="164"/>
        <v>1.875932222832213E-12</v>
      </c>
      <c r="AL168" s="20">
        <f t="shared" si="165"/>
        <v>3.4911917965477528E-12</v>
      </c>
      <c r="AM168" s="59">
        <f t="shared" si="113"/>
        <v>293.33333333333678</v>
      </c>
      <c r="AN168" s="59">
        <f ca="1">AVERAGE(OFFSET($AM$3,0,0,'Données projet'!$E$10+1,1))-AVERAGE(OFFSET($H$3,0,0,'Données projet'!$E$10+1,1))</f>
        <v>258.52426163313947</v>
      </c>
      <c r="AO168" s="59">
        <f t="shared" si="144"/>
        <v>363.59429977497865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5.5180204417907568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1.6290327898579373E-17</v>
      </c>
      <c r="AX168" s="21">
        <f t="shared" si="166"/>
        <v>5.5180204417907568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382.92025877425675</v>
      </c>
      <c r="T169" s="59">
        <f t="shared" si="142"/>
        <v>567.319701164663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18.621423681357545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3.1486914784813914E-17</v>
      </c>
      <c r="AC169" s="22">
        <f t="shared" si="163"/>
        <v>18.621423681357545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1.4210854715202004E-13</v>
      </c>
      <c r="AJ169" s="13">
        <f>AI169*VLOOKUP('Données projet'!$B$10,Paramètres!$A$1:$I$89,3,0)*VLOOKUP('Données projet'!$B$10,Paramètres!$A$1:$I$89,5,0)</f>
        <v>1.2857981346314773E-13</v>
      </c>
      <c r="AK169" s="13">
        <f t="shared" si="164"/>
        <v>1.875932222832213E-12</v>
      </c>
      <c r="AL169" s="20">
        <f t="shared" si="165"/>
        <v>3.4911917965477528E-12</v>
      </c>
      <c r="AM169" s="59">
        <f t="shared" si="113"/>
        <v>293.33333333333678</v>
      </c>
      <c r="AN169" s="59">
        <f ca="1">AVERAGE(OFFSET($AM$3,0,0,'Données projet'!$E$10+1,1))-AVERAGE(OFFSET($H$3,0,0,'Données projet'!$E$10+1,1))</f>
        <v>258.52426163313947</v>
      </c>
      <c r="AO169" s="59">
        <f t="shared" si="144"/>
        <v>363.59429977497865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5.4098154265873779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1.1519001324837875E-17</v>
      </c>
      <c r="AX169" s="21">
        <f t="shared" si="166"/>
        <v>5.4098154265873779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382.92025877425675</v>
      </c>
      <c r="T170" s="59">
        <f t="shared" si="142"/>
        <v>567.319701164663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18.256268920913065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2.2264610962984881E-17</v>
      </c>
      <c r="AC170" s="22">
        <f t="shared" si="163"/>
        <v>18.256268920913065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1.4210854715202004E-13</v>
      </c>
      <c r="AJ170" s="13">
        <f>AI170*VLOOKUP('Données projet'!$B$10,Paramètres!$A$1:$I$89,3,0)*VLOOKUP('Données projet'!$B$10,Paramètres!$A$1:$I$89,5,0)</f>
        <v>1.2857981346314773E-13</v>
      </c>
      <c r="AK170" s="13">
        <f t="shared" si="164"/>
        <v>1.875932222832213E-12</v>
      </c>
      <c r="AL170" s="20">
        <f t="shared" si="165"/>
        <v>3.4911917965477528E-12</v>
      </c>
      <c r="AM170" s="59">
        <f t="shared" si="113"/>
        <v>293.33333333333678</v>
      </c>
      <c r="AN170" s="59">
        <f ca="1">AVERAGE(OFFSET($AM$3,0,0,'Données projet'!$E$10+1,1))-AVERAGE(OFFSET($H$3,0,0,'Données projet'!$E$10+1,1))</f>
        <v>258.52426163313947</v>
      </c>
      <c r="AO170" s="59">
        <f t="shared" si="144"/>
        <v>363.59429977497865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5.3037322457335954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8.1451639492896863E-18</v>
      </c>
      <c r="AX170" s="21">
        <f t="shared" si="166"/>
        <v>5.3037322457335954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382.92025877425675</v>
      </c>
      <c r="T171" s="59">
        <f t="shared" si="142"/>
        <v>567.319701164663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17.898274622598489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1.5743457392406957E-17</v>
      </c>
      <c r="AC171" s="22">
        <f t="shared" si="163"/>
        <v>17.898274622598489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1.4210854715202004E-13</v>
      </c>
      <c r="AJ171" s="13">
        <f>AI171*VLOOKUP('Données projet'!$B$10,Paramètres!$A$1:$I$89,3,0)*VLOOKUP('Données projet'!$B$10,Paramètres!$A$1:$I$89,5,0)</f>
        <v>1.2857981346314773E-13</v>
      </c>
      <c r="AK171" s="13">
        <f t="shared" si="164"/>
        <v>1.875932222832213E-12</v>
      </c>
      <c r="AL171" s="20">
        <f t="shared" si="165"/>
        <v>3.4911917965477528E-12</v>
      </c>
      <c r="AM171" s="59">
        <f t="shared" si="113"/>
        <v>293.33333333333678</v>
      </c>
      <c r="AN171" s="59">
        <f ca="1">AVERAGE(OFFSET($AM$3,0,0,'Données projet'!$E$10+1,1))-AVERAGE(OFFSET($H$3,0,0,'Données projet'!$E$10+1,1))</f>
        <v>258.52426163313947</v>
      </c>
      <c r="AO171" s="59">
        <f t="shared" si="144"/>
        <v>363.59429977497865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5.1997292913520043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5.7595006624189375E-18</v>
      </c>
      <c r="AX171" s="21">
        <f t="shared" si="166"/>
        <v>5.1997292913520043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382.92025877425675</v>
      </c>
      <c r="T172" s="59">
        <f t="shared" si="142"/>
        <v>567.319701164663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17.547300374118901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1.113230548149244E-17</v>
      </c>
      <c r="AC172" s="22">
        <f t="shared" si="163"/>
        <v>17.547300374118901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1.4210854715202004E-13</v>
      </c>
      <c r="AJ172" s="13">
        <f>AI172*VLOOKUP('Données projet'!$B$10,Paramètres!$A$1:$I$89,3,0)*VLOOKUP('Données projet'!$B$10,Paramètres!$A$1:$I$89,5,0)</f>
        <v>1.2857981346314773E-13</v>
      </c>
      <c r="AK172" s="13">
        <f t="shared" si="164"/>
        <v>1.875932222832213E-12</v>
      </c>
      <c r="AL172" s="20">
        <f t="shared" si="165"/>
        <v>3.4911917965477528E-12</v>
      </c>
      <c r="AM172" s="59">
        <f t="shared" si="113"/>
        <v>293.33333333333678</v>
      </c>
      <c r="AN172" s="59">
        <f ca="1">AVERAGE(OFFSET($AM$3,0,0,'Données projet'!$E$10+1,1))-AVERAGE(OFFSET($H$3,0,0,'Données projet'!$E$10+1,1))</f>
        <v>258.52426163313947</v>
      </c>
      <c r="AO172" s="59">
        <f t="shared" si="144"/>
        <v>363.59429977497865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5.0977657714702973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4.0725819746448431E-18</v>
      </c>
      <c r="AX172" s="21">
        <f t="shared" si="166"/>
        <v>5.0977657714702973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382.92025877425675</v>
      </c>
      <c r="T173" s="59">
        <f t="shared" si="142"/>
        <v>567.319701164663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17.203208516578844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7.8717286962034785E-18</v>
      </c>
      <c r="AC173" s="22">
        <f t="shared" si="163"/>
        <v>17.203208516578844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1.4210854715202004E-13</v>
      </c>
      <c r="AJ173" s="13">
        <f>AI173*VLOOKUP('Données projet'!$B$10,Paramètres!$A$1:$I$89,3,0)*VLOOKUP('Données projet'!$B$10,Paramètres!$A$1:$I$89,5,0)</f>
        <v>1.2857981346314773E-13</v>
      </c>
      <c r="AK173" s="13">
        <f t="shared" si="164"/>
        <v>1.875932222832213E-12</v>
      </c>
      <c r="AL173" s="20">
        <f t="shared" si="165"/>
        <v>3.4911917965477528E-12</v>
      </c>
      <c r="AM173" s="59">
        <f t="shared" si="113"/>
        <v>293.33333333333678</v>
      </c>
      <c r="AN173" s="59">
        <f ca="1">AVERAGE(OFFSET($AM$3,0,0,'Données projet'!$E$10+1,1))-AVERAGE(OFFSET($H$3,0,0,'Données projet'!$E$10+1,1))</f>
        <v>258.52426163313947</v>
      </c>
      <c r="AO173" s="59">
        <f t="shared" si="144"/>
        <v>363.59429977497865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4.9978016940218648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2.8797503312094688E-18</v>
      </c>
      <c r="AX173" s="21">
        <f t="shared" si="166"/>
        <v>4.9978016940218648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382.92025877425675</v>
      </c>
      <c r="T174" s="59">
        <f t="shared" si="142"/>
        <v>567.319701164663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16.865864090489836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5.5661527407462202E-18</v>
      </c>
      <c r="AC174" s="22">
        <f t="shared" si="163"/>
        <v>16.865864090489836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1.4210854715202004E-13</v>
      </c>
      <c r="AJ174" s="13">
        <f>AI174*VLOOKUP('Données projet'!$B$10,Paramètres!$A$1:$I$89,3,0)*VLOOKUP('Données projet'!$B$10,Paramètres!$A$1:$I$89,5,0)</f>
        <v>1.2857981346314773E-13</v>
      </c>
      <c r="AK174" s="13">
        <f t="shared" si="164"/>
        <v>1.875932222832213E-12</v>
      </c>
      <c r="AL174" s="20">
        <f t="shared" si="165"/>
        <v>3.4911917965477528E-12</v>
      </c>
      <c r="AM174" s="59">
        <f t="shared" si="113"/>
        <v>293.33333333333678</v>
      </c>
      <c r="AN174" s="59">
        <f ca="1">AVERAGE(OFFSET($AM$3,0,0,'Données projet'!$E$10+1,1))-AVERAGE(OFFSET($H$3,0,0,'Données projet'!$E$10+1,1))</f>
        <v>258.52426163313947</v>
      </c>
      <c r="AO174" s="59">
        <f t="shared" si="144"/>
        <v>363.59429977497865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4.8997978511601294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2.0362909873224216E-18</v>
      </c>
      <c r="AX174" s="21">
        <f t="shared" si="166"/>
        <v>4.8997978511601294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382.92025877425675</v>
      </c>
      <c r="T175" s="59">
        <f t="shared" si="142"/>
        <v>567.319701164663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16.535134782836653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3.9358643481017393E-18</v>
      </c>
      <c r="AC175" s="22">
        <f t="shared" si="163"/>
        <v>16.535134782836653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1.4210854715202004E-13</v>
      </c>
      <c r="AJ175" s="13">
        <f>AI175*VLOOKUP('Données projet'!$B$10,Paramètres!$A$1:$I$89,3,0)*VLOOKUP('Données projet'!$B$10,Paramètres!$A$1:$I$89,5,0)</f>
        <v>1.2857981346314773E-13</v>
      </c>
      <c r="AK175" s="13">
        <f t="shared" si="164"/>
        <v>1.875932222832213E-12</v>
      </c>
      <c r="AL175" s="20">
        <f t="shared" si="165"/>
        <v>3.4911917965477528E-12</v>
      </c>
      <c r="AM175" s="59">
        <f t="shared" si="113"/>
        <v>293.33333333333678</v>
      </c>
      <c r="AN175" s="59">
        <f ca="1">AVERAGE(OFFSET($AM$3,0,0,'Données projet'!$E$10+1,1))-AVERAGE(OFFSET($H$3,0,0,'Données projet'!$E$10+1,1))</f>
        <v>258.52426163313947</v>
      </c>
      <c r="AO175" s="59">
        <f t="shared" si="144"/>
        <v>363.59429977497865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4.803715803880471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1.4398751656047344E-18</v>
      </c>
      <c r="AX175" s="21">
        <f t="shared" si="166"/>
        <v>4.803715803880471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382.92025877425675</v>
      </c>
      <c r="T176" s="59">
        <f t="shared" si="142"/>
        <v>567.319701164663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16.21089087518159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2.7830763703731101E-18</v>
      </c>
      <c r="AC176" s="22">
        <f t="shared" si="163"/>
        <v>16.21089087518159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1.4210854715202004E-13</v>
      </c>
      <c r="AJ176" s="13">
        <f>AI176*VLOOKUP('Données projet'!$B$10,Paramètres!$A$1:$I$89,3,0)*VLOOKUP('Données projet'!$B$10,Paramètres!$A$1:$I$89,5,0)</f>
        <v>1.2857981346314773E-13</v>
      </c>
      <c r="AK176" s="13">
        <f t="shared" si="164"/>
        <v>1.875932222832213E-12</v>
      </c>
      <c r="AL176" s="20">
        <f t="shared" si="165"/>
        <v>3.4911917965477528E-12</v>
      </c>
      <c r="AM176" s="59">
        <f t="shared" si="113"/>
        <v>293.33333333333678</v>
      </c>
      <c r="AN176" s="59">
        <f ca="1">AVERAGE(OFFSET($AM$3,0,0,'Données projet'!$E$10+1,1))-AVERAGE(OFFSET($H$3,0,0,'Données projet'!$E$10+1,1))</f>
        <v>258.52426163313947</v>
      </c>
      <c r="AO176" s="59">
        <f t="shared" si="144"/>
        <v>363.59429977497865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4.7095178669437043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1.0181454936612108E-18</v>
      </c>
      <c r="AX176" s="21">
        <f t="shared" si="166"/>
        <v>4.7095178669437043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382.92025877425675</v>
      </c>
      <c r="T177" s="59">
        <f t="shared" si="142"/>
        <v>567.319701164663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15.893005192786386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1.9679321740508696E-18</v>
      </c>
      <c r="AC177" s="22">
        <f t="shared" si="163"/>
        <v>15.893005192786386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1.4210854715202004E-13</v>
      </c>
      <c r="AJ177" s="13">
        <f>AI177*VLOOKUP('Données projet'!$B$10,Paramètres!$A$1:$I$89,3,0)*VLOOKUP('Données projet'!$B$10,Paramètres!$A$1:$I$89,5,0)</f>
        <v>1.2857981346314773E-13</v>
      </c>
      <c r="AK177" s="13">
        <f t="shared" si="164"/>
        <v>1.875932222832213E-12</v>
      </c>
      <c r="AL177" s="20">
        <f t="shared" si="165"/>
        <v>3.4911917965477528E-12</v>
      </c>
      <c r="AM177" s="59">
        <f t="shared" si="113"/>
        <v>293.33333333333678</v>
      </c>
      <c r="AN177" s="59">
        <f ca="1">AVERAGE(OFFSET($AM$3,0,0,'Données projet'!$E$10+1,1))-AVERAGE(OFFSET($H$3,0,0,'Données projet'!$E$10+1,1))</f>
        <v>258.52426163313947</v>
      </c>
      <c r="AO177" s="59">
        <f t="shared" si="144"/>
        <v>363.59429977497865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4.6171670940951994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7.1993758280236719E-19</v>
      </c>
      <c r="AX177" s="21">
        <f t="shared" si="166"/>
        <v>4.6171670940951994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382.92025877425675</v>
      </c>
      <c r="T178" s="59">
        <f t="shared" si="142"/>
        <v>567.319701164663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15.581353054731832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1.3915381851865551E-18</v>
      </c>
      <c r="AC178" s="22">
        <f t="shared" si="163"/>
        <v>15.581353054731832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1.4210854715202004E-13</v>
      </c>
      <c r="AJ178" s="13">
        <f>AI178*VLOOKUP('Données projet'!$B$10,Paramètres!$A$1:$I$89,3,0)*VLOOKUP('Données projet'!$B$10,Paramètres!$A$1:$I$89,5,0)</f>
        <v>1.2857981346314773E-13</v>
      </c>
      <c r="AK178" s="13">
        <f t="shared" si="164"/>
        <v>1.875932222832213E-12</v>
      </c>
      <c r="AL178" s="20">
        <f t="shared" si="165"/>
        <v>3.4911917965477528E-12</v>
      </c>
      <c r="AM178" s="59">
        <f t="shared" si="113"/>
        <v>293.33333333333678</v>
      </c>
      <c r="AN178" s="59">
        <f ca="1">AVERAGE(OFFSET($AM$3,0,0,'Données projet'!$E$10+1,1))-AVERAGE(OFFSET($H$3,0,0,'Données projet'!$E$10+1,1))</f>
        <v>258.52426163313947</v>
      </c>
      <c r="AO178" s="59">
        <f t="shared" si="144"/>
        <v>363.59429977497865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4.526627263573844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5.0907274683060539E-19</v>
      </c>
      <c r="AX178" s="21">
        <f t="shared" si="166"/>
        <v>4.526627263573844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382.92025877425675</v>
      </c>
      <c r="T179" s="59">
        <f t="shared" si="142"/>
        <v>567.319701164663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15.275812225015493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9.8396608702543481E-19</v>
      </c>
      <c r="AC179" s="22">
        <f t="shared" si="163"/>
        <v>15.275812225015493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1.4210854715202004E-13</v>
      </c>
      <c r="AJ179" s="13">
        <f>AI179*VLOOKUP('Données projet'!$B$10,Paramètres!$A$1:$I$89,3,0)*VLOOKUP('Données projet'!$B$10,Paramètres!$A$1:$I$89,5,0)</f>
        <v>1.2857981346314773E-13</v>
      </c>
      <c r="AK179" s="13">
        <f t="shared" si="164"/>
        <v>1.875932222832213E-12</v>
      </c>
      <c r="AL179" s="20">
        <f t="shared" si="165"/>
        <v>3.4911917965477528E-12</v>
      </c>
      <c r="AM179" s="59">
        <f t="shared" si="113"/>
        <v>293.33333333333678</v>
      </c>
      <c r="AN179" s="59">
        <f ca="1">AVERAGE(OFFSET($AM$3,0,0,'Données projet'!$E$10+1,1))-AVERAGE(OFFSET($H$3,0,0,'Données projet'!$E$10+1,1))</f>
        <v>258.52426163313947</v>
      </c>
      <c r="AO179" s="59">
        <f t="shared" si="144"/>
        <v>363.59429977497865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4.4378628639051687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3.5996879140118359E-19</v>
      </c>
      <c r="AX179" s="21">
        <f t="shared" si="166"/>
        <v>4.4378628639051687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382.92025877425675</v>
      </c>
      <c r="T180" s="59">
        <f t="shared" si="142"/>
        <v>567.319701164663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14.976262864608387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6.9576909259327753E-19</v>
      </c>
      <c r="AC180" s="22">
        <f t="shared" si="163"/>
        <v>14.976262864608387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1.4210854715202004E-13</v>
      </c>
      <c r="AJ180" s="13">
        <f>AI180*VLOOKUP('Données projet'!$B$10,Paramètres!$A$1:$I$89,3,0)*VLOOKUP('Données projet'!$B$10,Paramètres!$A$1:$I$89,5,0)</f>
        <v>1.2857981346314773E-13</v>
      </c>
      <c r="AK180" s="13">
        <f t="shared" si="164"/>
        <v>1.875932222832213E-12</v>
      </c>
      <c r="AL180" s="20">
        <f t="shared" si="165"/>
        <v>3.4911917965477528E-12</v>
      </c>
      <c r="AM180" s="59">
        <f t="shared" si="113"/>
        <v>293.33333333333678</v>
      </c>
      <c r="AN180" s="59">
        <f ca="1">AVERAGE(OFFSET($AM$3,0,0,'Données projet'!$E$10+1,1))-AVERAGE(OFFSET($H$3,0,0,'Données projet'!$E$10+1,1))</f>
        <v>258.52426163313947</v>
      </c>
      <c r="AO180" s="59">
        <f t="shared" si="144"/>
        <v>363.59429977497865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4.3508390799730581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2.545363734153027E-19</v>
      </c>
      <c r="AX180" s="21">
        <f t="shared" si="166"/>
        <v>4.3508390799730581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382.92025877425675</v>
      </c>
      <c r="T181" s="59">
        <f t="shared" si="142"/>
        <v>567.319701164663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14.682587484451796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4.9198304351271741E-19</v>
      </c>
      <c r="AC181" s="22">
        <f t="shared" si="163"/>
        <v>14.682587484451796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1.4210854715202004E-13</v>
      </c>
      <c r="AJ181" s="13">
        <f>AI181*VLOOKUP('Données projet'!$B$10,Paramètres!$A$1:$I$89,3,0)*VLOOKUP('Données projet'!$B$10,Paramètres!$A$1:$I$89,5,0)</f>
        <v>1.2857981346314773E-13</v>
      </c>
      <c r="AK181" s="13">
        <f t="shared" si="164"/>
        <v>1.875932222832213E-12</v>
      </c>
      <c r="AL181" s="20">
        <f t="shared" si="165"/>
        <v>3.4911917965477528E-12</v>
      </c>
      <c r="AM181" s="59">
        <f t="shared" si="113"/>
        <v>293.33333333333678</v>
      </c>
      <c r="AN181" s="59">
        <f ca="1">AVERAGE(OFFSET($AM$3,0,0,'Données projet'!$E$10+1,1))-AVERAGE(OFFSET($H$3,0,0,'Données projet'!$E$10+1,1))</f>
        <v>258.52426163313947</v>
      </c>
      <c r="AO181" s="59">
        <f t="shared" si="144"/>
        <v>363.59429977497865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4.2655217793645894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1.799843957005918E-19</v>
      </c>
      <c r="AX181" s="21">
        <f t="shared" si="166"/>
        <v>4.2655217793645894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382.92025877425675</v>
      </c>
      <c r="T182" s="59">
        <f t="shared" si="142"/>
        <v>567.319701164663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14.394670899375781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3.4788454629663876E-19</v>
      </c>
      <c r="AC182" s="22">
        <f t="shared" si="163"/>
        <v>14.394670899375781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1.4210854715202004E-13</v>
      </c>
      <c r="AJ182" s="13">
        <f>AI182*VLOOKUP('Données projet'!$B$10,Paramètres!$A$1:$I$89,3,0)*VLOOKUP('Données projet'!$B$10,Paramètres!$A$1:$I$89,5,0)</f>
        <v>1.2857981346314773E-13</v>
      </c>
      <c r="AK182" s="13">
        <f t="shared" si="164"/>
        <v>1.875932222832213E-12</v>
      </c>
      <c r="AL182" s="20">
        <f t="shared" si="165"/>
        <v>3.4911917965477528E-12</v>
      </c>
      <c r="AM182" s="59">
        <f t="shared" si="113"/>
        <v>293.33333333333678</v>
      </c>
      <c r="AN182" s="59">
        <f ca="1">AVERAGE(OFFSET($AM$3,0,0,'Données projet'!$E$10+1,1))-AVERAGE(OFFSET($H$3,0,0,'Données projet'!$E$10+1,1))</f>
        <v>258.52426163313947</v>
      </c>
      <c r="AO182" s="59">
        <f t="shared" si="144"/>
        <v>363.59429977497865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4.1818774989826375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1.2726818670765135E-19</v>
      </c>
      <c r="AX182" s="21">
        <f t="shared" si="166"/>
        <v>4.1818774989826375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382.92025877425675</v>
      </c>
      <c r="T183" s="59">
        <f t="shared" si="142"/>
        <v>567.319701164663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14.112400182921329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2.459915217563587E-19</v>
      </c>
      <c r="AC183" s="22">
        <f t="shared" si="163"/>
        <v>14.112400182921329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1.4210854715202004E-13</v>
      </c>
      <c r="AJ183" s="13">
        <f>AI183*VLOOKUP('Données projet'!$B$10,Paramètres!$A$1:$I$89,3,0)*VLOOKUP('Données projet'!$B$10,Paramètres!$A$1:$I$89,5,0)</f>
        <v>1.2857981346314773E-13</v>
      </c>
      <c r="AK183" s="13">
        <f t="shared" si="164"/>
        <v>1.875932222832213E-12</v>
      </c>
      <c r="AL183" s="20">
        <f t="shared" si="165"/>
        <v>3.4911917965477528E-12</v>
      </c>
      <c r="AM183" s="59">
        <f t="shared" si="113"/>
        <v>293.33333333333678</v>
      </c>
      <c r="AN183" s="59">
        <f ca="1">AVERAGE(OFFSET($AM$3,0,0,'Données projet'!$E$10+1,1))-AVERAGE(OFFSET($H$3,0,0,'Données projet'!$E$10+1,1))</f>
        <v>258.52426163313947</v>
      </c>
      <c r="AO183" s="59">
        <f t="shared" si="144"/>
        <v>363.59429977497865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4.0998734319210026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8.9992197850295899E-20</v>
      </c>
      <c r="AX183" s="21">
        <f t="shared" si="166"/>
        <v>4.0998734319210026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382.92025877425675</v>
      </c>
      <c r="T184" s="59">
        <f t="shared" si="142"/>
        <v>567.319701164663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13.835664623048412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1.7394227314831938E-19</v>
      </c>
      <c r="AC184" s="22">
        <f t="shared" si="163"/>
        <v>13.835664623048412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1.4210854715202004E-13</v>
      </c>
      <c r="AJ184" s="13">
        <f>AI184*VLOOKUP('Données projet'!$B$10,Paramètres!$A$1:$I$89,3,0)*VLOOKUP('Données projet'!$B$10,Paramètres!$A$1:$I$89,5,0)</f>
        <v>1.2857981346314773E-13</v>
      </c>
      <c r="AK184" s="13">
        <f t="shared" si="164"/>
        <v>1.875932222832213E-12</v>
      </c>
      <c r="AL184" s="20">
        <f t="shared" si="165"/>
        <v>3.4911917965477528E-12</v>
      </c>
      <c r="AM184" s="59">
        <f t="shared" si="113"/>
        <v>293.33333333333678</v>
      </c>
      <c r="AN184" s="59">
        <f ca="1">AVERAGE(OFFSET($AM$3,0,0,'Données projet'!$E$10+1,1))-AVERAGE(OFFSET($H$3,0,0,'Données projet'!$E$10+1,1))</f>
        <v>258.52426163313947</v>
      </c>
      <c r="AO184" s="59">
        <f t="shared" si="144"/>
        <v>363.59429977497865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4.0194774145969037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6.3634093353825674E-20</v>
      </c>
      <c r="AX184" s="21">
        <f t="shared" si="166"/>
        <v>4.0194774145969037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382.92025877425675</v>
      </c>
      <c r="T185" s="59">
        <f t="shared" si="142"/>
        <v>567.319701164663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13.564355678712579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1.2299576087817935E-19</v>
      </c>
      <c r="AC185" s="22">
        <f t="shared" si="163"/>
        <v>13.564355678712579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1.4210854715202004E-13</v>
      </c>
      <c r="AJ185" s="13">
        <f>AI185*VLOOKUP('Données projet'!$B$10,Paramètres!$A$1:$I$89,3,0)*VLOOKUP('Données projet'!$B$10,Paramètres!$A$1:$I$89,5,0)</f>
        <v>1.2857981346314773E-13</v>
      </c>
      <c r="AK185" s="13">
        <f t="shared" si="164"/>
        <v>1.875932222832213E-12</v>
      </c>
      <c r="AL185" s="20">
        <f t="shared" si="165"/>
        <v>3.4911917965477528E-12</v>
      </c>
      <c r="AM185" s="59">
        <f t="shared" si="113"/>
        <v>293.33333333333678</v>
      </c>
      <c r="AN185" s="59">
        <f ca="1">AVERAGE(OFFSET($AM$3,0,0,'Données projet'!$E$10+1,1))-AVERAGE(OFFSET($H$3,0,0,'Données projet'!$E$10+1,1))</f>
        <v>258.52426163313947</v>
      </c>
      <c r="AO185" s="59">
        <f t="shared" si="144"/>
        <v>363.59429977497865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3.940657914135802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4.4996098925147949E-20</v>
      </c>
      <c r="AX185" s="21">
        <f t="shared" si="166"/>
        <v>3.940657914135802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382.92025877425675</v>
      </c>
      <c r="T186" s="59">
        <f t="shared" si="142"/>
        <v>567.319701164663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13.298366937293055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8.6971136574159691E-20</v>
      </c>
      <c r="AC186" s="22">
        <f t="shared" si="163"/>
        <v>13.298366937293055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1.4210854715202004E-13</v>
      </c>
      <c r="AJ186" s="13">
        <f>AI186*VLOOKUP('Données projet'!$B$10,Paramètres!$A$1:$I$89,3,0)*VLOOKUP('Données projet'!$B$10,Paramètres!$A$1:$I$89,5,0)</f>
        <v>1.2857981346314773E-13</v>
      </c>
      <c r="AK186" s="13">
        <f t="shared" si="164"/>
        <v>1.875932222832213E-12</v>
      </c>
      <c r="AL186" s="20">
        <f t="shared" si="165"/>
        <v>3.4911917965477528E-12</v>
      </c>
      <c r="AM186" s="59">
        <f t="shared" si="113"/>
        <v>293.33333333333678</v>
      </c>
      <c r="AN186" s="59">
        <f ca="1">AVERAGE(OFFSET($AM$3,0,0,'Données projet'!$E$10+1,1))-AVERAGE(OFFSET($H$3,0,0,'Données projet'!$E$10+1,1))</f>
        <v>258.52426163313947</v>
      </c>
      <c r="AO186" s="59">
        <f t="shared" si="144"/>
        <v>363.59429977497865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3.8633840160035944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3.1817046676912837E-20</v>
      </c>
      <c r="AX186" s="21">
        <f t="shared" si="166"/>
        <v>3.8633840160035944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382.92025877425675</v>
      </c>
      <c r="T187" s="59">
        <f t="shared" si="142"/>
        <v>567.319701164663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13.037594072855656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6.1497880439089676E-20</v>
      </c>
      <c r="AC187" s="22">
        <f t="shared" si="163"/>
        <v>13.037594072855656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1.4210854715202004E-13</v>
      </c>
      <c r="AJ187" s="13">
        <f>AI187*VLOOKUP('Données projet'!$B$10,Paramètres!$A$1:$I$89,3,0)*VLOOKUP('Données projet'!$B$10,Paramètres!$A$1:$I$89,5,0)</f>
        <v>1.2857981346314773E-13</v>
      </c>
      <c r="AK187" s="13">
        <f t="shared" si="164"/>
        <v>1.875932222832213E-12</v>
      </c>
      <c r="AL187" s="20">
        <f t="shared" si="165"/>
        <v>3.4911917965477528E-12</v>
      </c>
      <c r="AM187" s="59">
        <f t="shared" si="113"/>
        <v>293.33333333333678</v>
      </c>
      <c r="AN187" s="59">
        <f ca="1">AVERAGE(OFFSET($AM$3,0,0,'Données projet'!$E$10+1,1))-AVERAGE(OFFSET($H$3,0,0,'Données projet'!$E$10+1,1))</f>
        <v>258.52426163313947</v>
      </c>
      <c r="AO187" s="59">
        <f t="shared" si="144"/>
        <v>363.59429977497865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3.7876254118813355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2.2498049462573975E-20</v>
      </c>
      <c r="AX187" s="21">
        <f t="shared" si="166"/>
        <v>3.7876254118813355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382.92025877425675</v>
      </c>
      <c r="T188" s="59">
        <f t="shared" si="142"/>
        <v>567.319701164663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12.781934805234132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4.3485568287079845E-20</v>
      </c>
      <c r="AC188" s="22">
        <f t="shared" si="163"/>
        <v>12.781934805234132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1.4210854715202004E-13</v>
      </c>
      <c r="AJ188" s="13">
        <f>AI188*VLOOKUP('Données projet'!$B$10,Paramètres!$A$1:$I$89,3,0)*VLOOKUP('Données projet'!$B$10,Paramètres!$A$1:$I$89,5,0)</f>
        <v>1.2857981346314773E-13</v>
      </c>
      <c r="AK188" s="13">
        <f t="shared" si="164"/>
        <v>1.875932222832213E-12</v>
      </c>
      <c r="AL188" s="20">
        <f t="shared" si="165"/>
        <v>3.4911917965477528E-12</v>
      </c>
      <c r="AM188" s="59">
        <f t="shared" si="113"/>
        <v>293.33333333333678</v>
      </c>
      <c r="AN188" s="59">
        <f ca="1">AVERAGE(OFFSET($AM$3,0,0,'Données projet'!$E$10+1,1))-AVERAGE(OFFSET($H$3,0,0,'Données projet'!$E$10+1,1))</f>
        <v>258.52426163313947</v>
      </c>
      <c r="AO188" s="59">
        <f t="shared" si="144"/>
        <v>363.59429977497865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3.7133523877777281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1.5908523338456418E-20</v>
      </c>
      <c r="AX188" s="21">
        <f t="shared" si="166"/>
        <v>3.7133523877777281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382.92025877425675</v>
      </c>
      <c r="T189" s="59">
        <f t="shared" si="142"/>
        <v>567.319701164663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12.531288859913909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3.0748940219544838E-20</v>
      </c>
      <c r="AC189" s="22">
        <f t="shared" si="163"/>
        <v>12.531288859913909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1.4210854715202004E-13</v>
      </c>
      <c r="AJ189" s="13">
        <f>AI189*VLOOKUP('Données projet'!$B$10,Paramètres!$A$1:$I$89,3,0)*VLOOKUP('Données projet'!$B$10,Paramètres!$A$1:$I$89,5,0)</f>
        <v>1.2857981346314773E-13</v>
      </c>
      <c r="AK189" s="13">
        <f t="shared" si="164"/>
        <v>1.875932222832213E-12</v>
      </c>
      <c r="AL189" s="20">
        <f t="shared" si="165"/>
        <v>3.4911917965477528E-12</v>
      </c>
      <c r="AM189" s="59">
        <f t="shared" si="113"/>
        <v>293.33333333333678</v>
      </c>
      <c r="AN189" s="59">
        <f ca="1">AVERAGE(OFFSET($AM$3,0,0,'Données projet'!$E$10+1,1))-AVERAGE(OFFSET($H$3,0,0,'Données projet'!$E$10+1,1))</f>
        <v>258.52426163313947</v>
      </c>
      <c r="AO189" s="59">
        <f t="shared" si="144"/>
        <v>363.59429977497865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3.6405358123747211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1.1249024731286987E-20</v>
      </c>
      <c r="AX189" s="21">
        <f t="shared" si="166"/>
        <v>3.6405358123747211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382.92025877425675</v>
      </c>
      <c r="T190" s="59">
        <f t="shared" si="142"/>
        <v>567.319701164663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12.285557928702486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2.1742784143539923E-20</v>
      </c>
      <c r="AC190" s="22">
        <f t="shared" si="163"/>
        <v>12.285557928702486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1.4210854715202004E-13</v>
      </c>
      <c r="AJ190" s="13">
        <f>AI190*VLOOKUP('Données projet'!$B$10,Paramètres!$A$1:$I$89,3,0)*VLOOKUP('Données projet'!$B$10,Paramètres!$A$1:$I$89,5,0)</f>
        <v>1.2857981346314773E-13</v>
      </c>
      <c r="AK190" s="13">
        <f t="shared" si="164"/>
        <v>1.875932222832213E-12</v>
      </c>
      <c r="AL190" s="20">
        <f t="shared" si="165"/>
        <v>3.4911917965477528E-12</v>
      </c>
      <c r="AM190" s="59">
        <f t="shared" si="113"/>
        <v>293.33333333333678</v>
      </c>
      <c r="AN190" s="59">
        <f ca="1">AVERAGE(OFFSET($AM$3,0,0,'Données projet'!$E$10+1,1))-AVERAGE(OFFSET($H$3,0,0,'Données projet'!$E$10+1,1))</f>
        <v>258.52426163313947</v>
      </c>
      <c r="AO190" s="59">
        <f t="shared" si="144"/>
        <v>363.59429977497865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3.5691471256016416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7.9542616692282092E-21</v>
      </c>
      <c r="AX190" s="21">
        <f t="shared" si="166"/>
        <v>3.5691471256016416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382.92025877425675</v>
      </c>
      <c r="T191" s="59">
        <f t="shared" si="142"/>
        <v>567.319701164663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12.044645631171051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1.5374470109772419E-20</v>
      </c>
      <c r="AC191" s="22">
        <f t="shared" si="163"/>
        <v>12.044645631171051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1.4210854715202004E-13</v>
      </c>
      <c r="AJ191" s="13">
        <f>AI191*VLOOKUP('Données projet'!$B$10,Paramètres!$A$1:$I$89,3,0)*VLOOKUP('Données projet'!$B$10,Paramètres!$A$1:$I$89,5,0)</f>
        <v>1.2857981346314773E-13</v>
      </c>
      <c r="AK191" s="13">
        <f t="shared" si="164"/>
        <v>1.875932222832213E-12</v>
      </c>
      <c r="AL191" s="20">
        <f t="shared" si="165"/>
        <v>3.4911917965477528E-12</v>
      </c>
      <c r="AM191" s="59">
        <f t="shared" si="113"/>
        <v>293.33333333333678</v>
      </c>
      <c r="AN191" s="59">
        <f ca="1">AVERAGE(OFFSET($AM$3,0,0,'Données projet'!$E$10+1,1))-AVERAGE(OFFSET($H$3,0,0,'Données projet'!$E$10+1,1))</f>
        <v>258.52426163313947</v>
      </c>
      <c r="AO191" s="59">
        <f t="shared" si="144"/>
        <v>363.59429977497865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3.4991583274333826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5.6245123656434937E-21</v>
      </c>
      <c r="AX191" s="21">
        <f t="shared" si="166"/>
        <v>3.4991583274333826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382.92025877425675</v>
      </c>
      <c r="T192" s="59">
        <f t="shared" si="142"/>
        <v>567.319701164663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11.808457476852213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1.0871392071769961E-20</v>
      </c>
      <c r="AC192" s="22">
        <f t="shared" si="163"/>
        <v>11.808457476852213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1.4210854715202004E-13</v>
      </c>
      <c r="AJ192" s="13">
        <f>AI192*VLOOKUP('Données projet'!$B$10,Paramètres!$A$1:$I$89,3,0)*VLOOKUP('Données projet'!$B$10,Paramètres!$A$1:$I$89,5,0)</f>
        <v>1.2857981346314773E-13</v>
      </c>
      <c r="AK192" s="13">
        <f t="shared" si="164"/>
        <v>1.875932222832213E-12</v>
      </c>
      <c r="AL192" s="20">
        <f t="shared" si="165"/>
        <v>3.4911917965477528E-12</v>
      </c>
      <c r="AM192" s="59">
        <f t="shared" si="113"/>
        <v>293.33333333333678</v>
      </c>
      <c r="AN192" s="59">
        <f ca="1">AVERAGE(OFFSET($AM$3,0,0,'Données projet'!$E$10+1,1))-AVERAGE(OFFSET($H$3,0,0,'Données projet'!$E$10+1,1))</f>
        <v>258.52426163313947</v>
      </c>
      <c r="AO192" s="59">
        <f t="shared" si="144"/>
        <v>363.59429977497865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3.4305419669082515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3.9771308346141046E-21</v>
      </c>
      <c r="AX192" s="21">
        <f t="shared" si="166"/>
        <v>3.4305419669082515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382.92025877425675</v>
      </c>
      <c r="T193" s="59">
        <f t="shared" si="142"/>
        <v>567.319701164663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11.576900828179021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7.6872350548862095E-21</v>
      </c>
      <c r="AC193" s="22">
        <f t="shared" si="163"/>
        <v>11.576900828179021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1.4210854715202004E-13</v>
      </c>
      <c r="AJ193" s="13">
        <f>AI193*VLOOKUP('Données projet'!$B$10,Paramètres!$A$1:$I$89,3,0)*VLOOKUP('Données projet'!$B$10,Paramètres!$A$1:$I$89,5,0)</f>
        <v>1.2857981346314773E-13</v>
      </c>
      <c r="AK193" s="13">
        <f t="shared" si="164"/>
        <v>1.875932222832213E-12</v>
      </c>
      <c r="AL193" s="20">
        <f t="shared" si="165"/>
        <v>3.4911917965477528E-12</v>
      </c>
      <c r="AM193" s="59">
        <f t="shared" si="113"/>
        <v>293.33333333333678</v>
      </c>
      <c r="AN193" s="59">
        <f ca="1">AVERAGE(OFFSET($AM$3,0,0,'Données projet'!$E$10+1,1))-AVERAGE(OFFSET($H$3,0,0,'Données projet'!$E$10+1,1))</f>
        <v>258.52426163313947</v>
      </c>
      <c r="AO193" s="59">
        <f t="shared" si="144"/>
        <v>363.59429977497865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3.363271131361171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2.8122561828217468E-21</v>
      </c>
      <c r="AX193" s="21">
        <f t="shared" si="166"/>
        <v>3.363271131361171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382.92025877425675</v>
      </c>
      <c r="T194" s="59">
        <f t="shared" si="142"/>
        <v>567.319701164663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11.349884864150699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5.4356960358849807E-21</v>
      </c>
      <c r="AC194" s="22">
        <f t="shared" si="163"/>
        <v>11.349884864150699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1.4210854715202004E-13</v>
      </c>
      <c r="AJ194" s="13">
        <f>AI194*VLOOKUP('Données projet'!$B$10,Paramètres!$A$1:$I$89,3,0)*VLOOKUP('Données projet'!$B$10,Paramètres!$A$1:$I$89,5,0)</f>
        <v>1.2857981346314773E-13</v>
      </c>
      <c r="AK194" s="13">
        <f t="shared" si="164"/>
        <v>1.875932222832213E-12</v>
      </c>
      <c r="AL194" s="20">
        <f t="shared" si="165"/>
        <v>3.4911917965477528E-12</v>
      </c>
      <c r="AM194" s="59">
        <f t="shared" si="113"/>
        <v>293.33333333333678</v>
      </c>
      <c r="AN194" s="59">
        <f ca="1">AVERAGE(OFFSET($AM$3,0,0,'Données projet'!$E$10+1,1))-AVERAGE(OFFSET($H$3,0,0,'Données projet'!$E$10+1,1))</f>
        <v>258.52426163313947</v>
      </c>
      <c r="AO194" s="59">
        <f t="shared" si="144"/>
        <v>363.59429977497865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3.2973194358680105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1.9885654173070523E-21</v>
      </c>
      <c r="AX194" s="21">
        <f t="shared" si="166"/>
        <v>3.2973194358680105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382.92025877425675</v>
      </c>
      <c r="T195" s="59">
        <f t="shared" si="142"/>
        <v>567.319701164663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11.127320544710907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3.8436175274431047E-21</v>
      </c>
      <c r="AC195" s="22">
        <f t="shared" si="163"/>
        <v>11.127320544710907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1.4210854715202004E-13</v>
      </c>
      <c r="AJ195" s="13">
        <f>AI195*VLOOKUP('Données projet'!$B$10,Paramètres!$A$1:$I$89,3,0)*VLOOKUP('Données projet'!$B$10,Paramètres!$A$1:$I$89,5,0)</f>
        <v>1.2857981346314773E-13</v>
      </c>
      <c r="AK195" s="13">
        <f t="shared" si="164"/>
        <v>1.875932222832213E-12</v>
      </c>
      <c r="AL195" s="20">
        <f t="shared" si="165"/>
        <v>3.4911917965477528E-12</v>
      </c>
      <c r="AM195" s="59">
        <f t="shared" si="113"/>
        <v>293.33333333333678</v>
      </c>
      <c r="AN195" s="59">
        <f ca="1">AVERAGE(OFFSET($AM$3,0,0,'Données projet'!$E$10+1,1))-AVERAGE(OFFSET($H$3,0,0,'Données projet'!$E$10+1,1))</f>
        <v>258.52426163313947</v>
      </c>
      <c r="AO195" s="59">
        <f t="shared" si="144"/>
        <v>363.59429977497865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3.2326610128969087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1.4061280914108734E-21</v>
      </c>
      <c r="AX195" s="21">
        <f t="shared" si="166"/>
        <v>3.2326610128969087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382.92025877425675</v>
      </c>
      <c r="T196" s="59">
        <f t="shared" si="142"/>
        <v>567.319701164663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10.909120575824497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2.7178480179424903E-21</v>
      </c>
      <c r="AC196" s="22">
        <f t="shared" si="163"/>
        <v>10.909120575824497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1.4210854715202004E-13</v>
      </c>
      <c r="AJ196" s="13">
        <f>AI196*VLOOKUP('Données projet'!$B$10,Paramètres!$A$1:$I$89,3,0)*VLOOKUP('Données projet'!$B$10,Paramètres!$A$1:$I$89,5,0)</f>
        <v>1.2857981346314773E-13</v>
      </c>
      <c r="AK196" s="13">
        <f t="shared" si="164"/>
        <v>1.875932222832213E-12</v>
      </c>
      <c r="AL196" s="20">
        <f t="shared" si="165"/>
        <v>3.4911917965477528E-12</v>
      </c>
      <c r="AM196" s="59">
        <f t="shared" ref="AM196:AM203" si="193">AL196+(AD196+AE196)*44/12</f>
        <v>293.33333333333678</v>
      </c>
      <c r="AN196" s="59">
        <f ca="1">AVERAGE(OFFSET($AM$3,0,0,'Données projet'!$E$10+1,1))-AVERAGE(OFFSET($H$3,0,0,'Données projet'!$E$10+1,1))</f>
        <v>258.52426163313947</v>
      </c>
      <c r="AO196" s="59">
        <f t="shared" si="144"/>
        <v>363.59429977497865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3.1692705021625263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9.9428270865352615E-22</v>
      </c>
      <c r="AX196" s="21">
        <f t="shared" si="166"/>
        <v>3.1692705021625263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382.92025877425675</v>
      </c>
      <c r="T197" s="59">
        <f t="shared" ref="T197:T203" si="204">$T$3</f>
        <v>567.319701164663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10.695199375239111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1.9218087637215524E-21</v>
      </c>
      <c r="AC197" s="22">
        <f t="shared" si="163"/>
        <v>10.695199375239111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1.4210854715202004E-13</v>
      </c>
      <c r="AJ197" s="13">
        <f>AI197*VLOOKUP('Données projet'!$B$10,Paramètres!$A$1:$I$89,3,0)*VLOOKUP('Données projet'!$B$10,Paramètres!$A$1:$I$89,5,0)</f>
        <v>1.2857981346314773E-13</v>
      </c>
      <c r="AK197" s="13">
        <f t="shared" si="164"/>
        <v>1.875932222832213E-12</v>
      </c>
      <c r="AL197" s="20">
        <f t="shared" si="165"/>
        <v>3.4911917965477528E-12</v>
      </c>
      <c r="AM197" s="59">
        <f t="shared" si="193"/>
        <v>293.33333333333678</v>
      </c>
      <c r="AN197" s="59">
        <f ca="1">AVERAGE(OFFSET($AM$3,0,0,'Données projet'!$E$10+1,1))-AVERAGE(OFFSET($H$3,0,0,'Données projet'!$E$10+1,1))</f>
        <v>258.52426163313947</v>
      </c>
      <c r="AO197" s="59">
        <f t="shared" ref="AO197:AO203" si="205">$AO$3</f>
        <v>363.59429977497865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3.1071230406792512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7.0306404570543671E-22</v>
      </c>
      <c r="AX197" s="21">
        <f t="shared" si="166"/>
        <v>3.1071230406792512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382.92025877425675</v>
      </c>
      <c r="T198" s="59">
        <f t="shared" si="204"/>
        <v>567.319701164663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10.485473038918157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1.3589240089712452E-21</v>
      </c>
      <c r="AC198" s="22">
        <f t="shared" si="163"/>
        <v>10.485473038918157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1.4210854715202004E-13</v>
      </c>
      <c r="AJ198" s="13">
        <f>AI198*VLOOKUP('Données projet'!$B$10,Paramètres!$A$1:$I$89,3,0)*VLOOKUP('Données projet'!$B$10,Paramètres!$A$1:$I$89,5,0)</f>
        <v>1.2857981346314773E-13</v>
      </c>
      <c r="AK198" s="13">
        <f t="shared" si="164"/>
        <v>1.875932222832213E-12</v>
      </c>
      <c r="AL198" s="20">
        <f t="shared" si="165"/>
        <v>3.4911917965477528E-12</v>
      </c>
      <c r="AM198" s="59">
        <f t="shared" si="193"/>
        <v>293.33333333333678</v>
      </c>
      <c r="AN198" s="59">
        <f ca="1">AVERAGE(OFFSET($AM$3,0,0,'Données projet'!$E$10+1,1))-AVERAGE(OFFSET($H$3,0,0,'Données projet'!$E$10+1,1))</f>
        <v>258.52426163313947</v>
      </c>
      <c r="AO198" s="59">
        <f t="shared" si="205"/>
        <v>363.59429977497865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3.0461942530094546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4.9714135432676308E-22</v>
      </c>
      <c r="AX198" s="21">
        <f t="shared" si="166"/>
        <v>3.0461942530094546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382.92025877425675</v>
      </c>
      <c r="T199" s="59">
        <f t="shared" si="204"/>
        <v>567.319701164663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10.279859308132021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9.6090438186077619E-22</v>
      </c>
      <c r="AC199" s="22">
        <f t="shared" si="163"/>
        <v>10.279859308132021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1.4210854715202004E-13</v>
      </c>
      <c r="AJ199" s="13">
        <f>AI199*VLOOKUP('Données projet'!$B$10,Paramètres!$A$1:$I$89,3,0)*VLOOKUP('Données projet'!$B$10,Paramètres!$A$1:$I$89,5,0)</f>
        <v>1.2857981346314773E-13</v>
      </c>
      <c r="AK199" s="13">
        <f t="shared" si="164"/>
        <v>1.875932222832213E-12</v>
      </c>
      <c r="AL199" s="20">
        <f t="shared" si="165"/>
        <v>3.4911917965477528E-12</v>
      </c>
      <c r="AM199" s="59">
        <f t="shared" si="193"/>
        <v>293.33333333333678</v>
      </c>
      <c r="AN199" s="59">
        <f ca="1">AVERAGE(OFFSET($AM$3,0,0,'Données projet'!$E$10+1,1))-AVERAGE(OFFSET($H$3,0,0,'Données projet'!$E$10+1,1))</f>
        <v>258.52426163313947</v>
      </c>
      <c r="AO199" s="59">
        <f t="shared" si="205"/>
        <v>363.59429977497865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2.9864602417029715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3.5153202285271835E-22</v>
      </c>
      <c r="AX199" s="21">
        <f t="shared" si="166"/>
        <v>2.9864602417029715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382.92025877425675</v>
      </c>
      <c r="T200" s="59">
        <f t="shared" si="204"/>
        <v>567.319701164663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10.078277537194611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6.7946200448562258E-22</v>
      </c>
      <c r="AC200" s="22">
        <f t="shared" si="163"/>
        <v>10.078277537194611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1.4210854715202004E-13</v>
      </c>
      <c r="AJ200" s="13">
        <f>AI200*VLOOKUP('Données projet'!$B$10,Paramètres!$A$1:$I$89,3,0)*VLOOKUP('Données projet'!$B$10,Paramètres!$A$1:$I$89,5,0)</f>
        <v>1.2857981346314773E-13</v>
      </c>
      <c r="AK200" s="13">
        <f t="shared" si="164"/>
        <v>1.875932222832213E-12</v>
      </c>
      <c r="AL200" s="20">
        <f t="shared" si="165"/>
        <v>3.4911917965477528E-12</v>
      </c>
      <c r="AM200" s="59">
        <f t="shared" si="193"/>
        <v>293.33333333333678</v>
      </c>
      <c r="AN200" s="59">
        <f ca="1">AVERAGE(OFFSET($AM$3,0,0,'Données projet'!$E$10+1,1))-AVERAGE(OFFSET($H$3,0,0,'Données projet'!$E$10+1,1))</f>
        <v>258.52426163313947</v>
      </c>
      <c r="AO200" s="59">
        <f t="shared" si="205"/>
        <v>363.59429977497865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2.9278975779240595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2.4857067716338154E-22</v>
      </c>
      <c r="AX200" s="21">
        <f t="shared" si="166"/>
        <v>2.9278975779240595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382.92025877425675</v>
      </c>
      <c r="T201" s="59">
        <f t="shared" si="204"/>
        <v>567.319701164663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9.8806486618325415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4.8045219093038809E-22</v>
      </c>
      <c r="AC201" s="22">
        <f t="shared" si="163"/>
        <v>9.8806486618325415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1.4210854715202004E-13</v>
      </c>
      <c r="AJ201" s="13">
        <f>AI201*VLOOKUP('Données projet'!$B$10,Paramètres!$A$1:$I$89,3,0)*VLOOKUP('Données projet'!$B$10,Paramètres!$A$1:$I$89,5,0)</f>
        <v>1.2857981346314773E-13</v>
      </c>
      <c r="AK201" s="13">
        <f t="shared" si="164"/>
        <v>1.875932222832213E-12</v>
      </c>
      <c r="AL201" s="20">
        <f t="shared" si="165"/>
        <v>3.4911917965477528E-12</v>
      </c>
      <c r="AM201" s="59">
        <f t="shared" si="193"/>
        <v>293.33333333333678</v>
      </c>
      <c r="AN201" s="59">
        <f ca="1">AVERAGE(OFFSET($AM$3,0,0,'Données projet'!$E$10+1,1))-AVERAGE(OFFSET($H$3,0,0,'Données projet'!$E$10+1,1))</f>
        <v>258.52426163313947</v>
      </c>
      <c r="AO201" s="59">
        <f t="shared" si="205"/>
        <v>363.59429977497865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2.8704832922621542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1.7576601142635918E-22</v>
      </c>
      <c r="AX201" s="21">
        <f t="shared" si="166"/>
        <v>2.8704832922621542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382.92025877425675</v>
      </c>
      <c r="T202" s="59">
        <f t="shared" si="204"/>
        <v>567.319701164663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9.6868951681746118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3.3973100224281129E-22</v>
      </c>
      <c r="AC202" s="22">
        <f t="shared" si="163"/>
        <v>9.6868951681746118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1.4210854715202004E-13</v>
      </c>
      <c r="AJ202" s="13">
        <f>AI202*VLOOKUP('Données projet'!$B$10,Paramètres!$A$1:$I$89,3,0)*VLOOKUP('Données projet'!$B$10,Paramètres!$A$1:$I$89,5,0)</f>
        <v>1.2857981346314773E-13</v>
      </c>
      <c r="AK202" s="13">
        <f t="shared" si="164"/>
        <v>1.875932222832213E-12</v>
      </c>
      <c r="AL202" s="20">
        <f t="shared" si="165"/>
        <v>3.4911917965477528E-12</v>
      </c>
      <c r="AM202" s="59">
        <f t="shared" si="193"/>
        <v>293.33333333333678</v>
      </c>
      <c r="AN202" s="59">
        <f ca="1">AVERAGE(OFFSET($AM$3,0,0,'Données projet'!$E$10+1,1))-AVERAGE(OFFSET($H$3,0,0,'Données projet'!$E$10+1,1))</f>
        <v>258.52426163313947</v>
      </c>
      <c r="AO202" s="59">
        <f t="shared" si="205"/>
        <v>363.59429977497865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2.8141948657228224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1.2428533858169077E-22</v>
      </c>
      <c r="AX202" s="21">
        <f t="shared" si="166"/>
        <v>2.8141948657228224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382.92025877425675</v>
      </c>
      <c r="T203" s="59">
        <f t="shared" si="204"/>
        <v>567.319701164663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9.496941062349352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2.4022609546519405E-22</v>
      </c>
      <c r="AC203" s="22">
        <f t="shared" si="163"/>
        <v>9.496941062349352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1.4210854715202004E-13</v>
      </c>
      <c r="AJ203" s="13">
        <f>AI203*VLOOKUP('Données projet'!$B$10,Paramètres!$A$1:$I$89,3,0)*VLOOKUP('Données projet'!$B$10,Paramètres!$A$1:$I$89,5,0)</f>
        <v>1.2857981346314773E-13</v>
      </c>
      <c r="AK203" s="13">
        <f t="shared" si="164"/>
        <v>1.875932222832213E-12</v>
      </c>
      <c r="AL203" s="20">
        <f t="shared" si="165"/>
        <v>3.4911917965477528E-12</v>
      </c>
      <c r="AM203" s="59">
        <f t="shared" si="193"/>
        <v>293.33333333333678</v>
      </c>
      <c r="AN203" s="59">
        <f ca="1">AVERAGE(OFFSET($AM$3,0,0,'Données projet'!$E$10+1,1))-AVERAGE(OFFSET($H$3,0,0,'Données projet'!$E$10+1,1))</f>
        <v>258.52426163313947</v>
      </c>
      <c r="AO203" s="59">
        <f t="shared" si="205"/>
        <v>363.59429977497865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2.7590102208953766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8.7883005713179588E-23</v>
      </c>
      <c r="AX203" s="21">
        <f t="shared" si="166"/>
        <v>2.7590102208953766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1.6651064148037464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2.0123466170855582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Normal="100" zoomScaleSheetLayoutView="90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Peuplier Raspalje</v>
      </c>
      <c r="B6" s="146">
        <f>'Données projet'!D9</f>
        <v>1.0080000000000002</v>
      </c>
      <c r="C6" s="147">
        <f ca="1">IF(OR('Données projet'!B9="",'Données projet'!C9="",'Données projet'!C9=0%),0,Calculateur!S3)</f>
        <v>382.92025877425675</v>
      </c>
      <c r="D6" s="147">
        <f>IF(OR('Données projet'!B9="",'Données projet'!C9="",'Données projet'!C9=0%),0,Calculateur!T3)</f>
        <v>567.319701164663</v>
      </c>
      <c r="E6" s="147">
        <f ca="1">MIN(C6,D6)</f>
        <v>382.92025877425675</v>
      </c>
      <c r="F6" s="147">
        <f ca="1">E6*B6</f>
        <v>385.98362084445091</v>
      </c>
      <c r="G6" s="147">
        <f ca="1">F6*(100%-'Données projet'!$C$24)*(100%-'Données projet'!$C$25)*(100%-'Données projet'!$C$26)*(100%-'Données projet'!$C$27)</f>
        <v>264.01279665760444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264.01279665760444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Robinier faux-acacia</v>
      </c>
      <c r="B7" s="154">
        <f>'Données projet'!D10</f>
        <v>0.79200000000000004</v>
      </c>
      <c r="C7" s="147">
        <f ca="1">IF(OR('Données projet'!B10="",'Données projet'!C10="",'Données projet'!C10=0%),0,Calculateur!AN3)</f>
        <v>258.52426163313947</v>
      </c>
      <c r="D7" s="147">
        <f>IF(OR('Données projet'!B10="",'Données projet'!C10="",'Données projet'!C10=0%),0,Calculateur!AO3)</f>
        <v>363.59429977497865</v>
      </c>
      <c r="E7" s="147">
        <f t="shared" ref="E7:E15" ca="1" si="0">MIN(C7,D7)</f>
        <v>258.52426163313947</v>
      </c>
      <c r="F7" s="147">
        <f t="shared" ref="F7:F15" ca="1" si="1">E7*B7</f>
        <v>204.75121521344647</v>
      </c>
      <c r="G7" s="147">
        <f ca="1">F7*(100%-'Données projet'!$C$24)*(100%-'Données projet'!$C$25)*(100%-'Données projet'!$C$26)*(100%-'Données projet'!$C$27)</f>
        <v>140.04983120599741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25.542000000000002</v>
      </c>
      <c r="K7" s="151">
        <f>J7*(100%-'Données projet'!$C$24)*(100%-'Données projet'!$C$25)*(100%-'Données projet'!$C$26)*(100%-'Données projet'!$C$27)</f>
        <v>17.470728000000001</v>
      </c>
      <c r="L7" s="152">
        <f t="shared" ref="L7:L15" ca="1" si="2">G7+I7+K7</f>
        <v>157.52055920599742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590.73483605789738</v>
      </c>
      <c r="G16" s="166">
        <f t="shared" ca="1" si="3"/>
        <v>404.06262786360185</v>
      </c>
      <c r="H16" s="167">
        <f t="shared" si="3"/>
        <v>0</v>
      </c>
      <c r="I16" s="167">
        <f t="shared" si="3"/>
        <v>0</v>
      </c>
      <c r="J16" s="168">
        <f t="shared" si="3"/>
        <v>25.542000000000002</v>
      </c>
      <c r="K16" s="168">
        <f t="shared" si="3"/>
        <v>17.470728000000001</v>
      </c>
      <c r="L16" s="169">
        <f t="shared" ca="1" si="3"/>
        <v>421.53335586360186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Peuplier Raspalje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Robinier faux-acacia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57" orientation="portrait" r:id="rId1"/>
  <rowBreaks count="2" manualBreakCount="2">
    <brk id="74" max="16383" man="1"/>
    <brk id="14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Raspalje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1.0080000000000002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Robinier faux-acacia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0.79200000000000004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Peuplier Raspalje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5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10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15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0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n'est pas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25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35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45</v>
      </c>
      <c r="B31" s="181">
        <f>'Données projet'!D44</f>
        <v>719.9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Robinier faux-acacia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5</v>
      </c>
      <c r="B54" s="181">
        <f>'Données projet'!D62</f>
        <v>8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10</v>
      </c>
      <c r="B55" s="181">
        <f>'Données projet'!D63</f>
        <v>37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15</v>
      </c>
      <c r="B56" s="181">
        <f>'Données projet'!D64</f>
        <v>29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20</v>
      </c>
      <c r="B57" s="181">
        <f>'Données projet'!D65</f>
        <v>23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25</v>
      </c>
      <c r="B58" s="181">
        <f>'Données projet'!D66</f>
        <v>18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30</v>
      </c>
      <c r="B59" s="181">
        <f>'Données projet'!D67</f>
        <v>14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35</v>
      </c>
      <c r="B60" s="181">
        <f>'Données projet'!D68</f>
        <v>11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40</v>
      </c>
      <c r="B61" s="181">
        <f>'Données projet'!D69</f>
        <v>9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45</v>
      </c>
      <c r="B62" s="181">
        <f>'Données projet'!D70</f>
        <v>220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  <vt:lpstr>'Données projet'!Zone_d_impression</vt:lpstr>
      <vt:lpstr>REE!Zone_d_impression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Guillaume CARRERE</cp:lastModifiedBy>
  <cp:lastPrinted>2024-10-11T12:38:22Z</cp:lastPrinted>
  <dcterms:created xsi:type="dcterms:W3CDTF">2021-02-01T08:22:39Z</dcterms:created>
  <dcterms:modified xsi:type="dcterms:W3CDTF">2025-06-24T10:52:28Z</dcterms:modified>
</cp:coreProperties>
</file>