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wenaelpostec/Desktop/"/>
    </mc:Choice>
  </mc:AlternateContent>
  <xr:revisionPtr revIDLastSave="0" documentId="13_ncr:1_{BDEE24A3-FE02-1445-9900-A36411A7A7CD}" xr6:coauthVersionLast="36" xr6:coauthVersionMax="36" xr10:uidLastSave="{00000000-0000-0000-0000-000000000000}"/>
  <bookViews>
    <workbookView xWindow="0" yWindow="460" windowWidth="28800" windowHeight="17540" activeTab="3" xr2:uid="{AB8C25A3-FFA7-EA4A-B5D8-C9BE33384A27}"/>
  </bookViews>
  <sheets>
    <sheet name="ITK PM B" sheetId="3" r:id="rId1"/>
    <sheet name="LBC B" sheetId="2" r:id="rId2"/>
    <sheet name="ITK PM R" sheetId="1" r:id="rId3"/>
    <sheet name="LBC R" sheetId="4" r:id="rId4"/>
  </sheets>
  <definedNames>
    <definedName name="_xlnm.Print_Area" localSheetId="0">'ITK PM B'!$B$35:$F$41</definedName>
    <definedName name="_xlnm.Print_Area" localSheetId="2">'ITK PM R'!$B$47:$F$53</definedName>
    <definedName name="_xlnm.Print_Area" localSheetId="1">'LBC B'!$A$1:$AR$20</definedName>
    <definedName name="_xlnm.Print_Area" localSheetId="3">'LBC R'!$A$1:$AR$20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0" i="1" l="1"/>
  <c r="F40" i="1"/>
  <c r="E40" i="1"/>
  <c r="D40" i="1"/>
  <c r="G37" i="1"/>
  <c r="F37" i="1"/>
  <c r="D39" i="1"/>
  <c r="D38" i="1"/>
  <c r="D37" i="1"/>
  <c r="D51" i="1"/>
  <c r="E51" i="1"/>
  <c r="D52" i="1"/>
  <c r="E52" i="1"/>
  <c r="D53" i="1"/>
  <c r="E53" i="1"/>
  <c r="E50" i="1"/>
  <c r="D50" i="1"/>
  <c r="C51" i="1"/>
  <c r="C52" i="1"/>
  <c r="C50" i="1"/>
  <c r="C53" i="1" s="1"/>
  <c r="C33" i="1"/>
  <c r="C38" i="1" s="1"/>
  <c r="C41" i="3"/>
  <c r="C39" i="3"/>
  <c r="C40" i="3"/>
  <c r="C38" i="3"/>
  <c r="C32" i="3"/>
  <c r="C31" i="3"/>
  <c r="E37" i="1"/>
  <c r="D39" i="3" l="1"/>
  <c r="E39" i="3"/>
  <c r="D40" i="3"/>
  <c r="E40" i="3"/>
  <c r="D41" i="3"/>
  <c r="E41" i="3"/>
  <c r="E38" i="3"/>
  <c r="F38" i="3" s="1"/>
  <c r="D38" i="3"/>
  <c r="F41" i="3"/>
  <c r="F40" i="3" l="1"/>
  <c r="F39" i="3"/>
  <c r="D75" i="4" l="1"/>
  <c r="F53" i="4"/>
  <c r="G53" i="4" s="1"/>
  <c r="H53" i="4" s="1"/>
  <c r="I53" i="4" s="1"/>
  <c r="J53" i="4" s="1"/>
  <c r="K53" i="4" s="1"/>
  <c r="L53" i="4" s="1"/>
  <c r="M53" i="4" s="1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Y53" i="4" s="1"/>
  <c r="Z53" i="4" s="1"/>
  <c r="AA53" i="4" s="1"/>
  <c r="AB53" i="4" s="1"/>
  <c r="AC53" i="4" s="1"/>
  <c r="AD53" i="4" s="1"/>
  <c r="AE53" i="4" s="1"/>
  <c r="AF53" i="4" s="1"/>
  <c r="AG53" i="4" s="1"/>
  <c r="E53" i="4"/>
  <c r="AR54" i="2"/>
  <c r="D54" i="2"/>
  <c r="D64" i="2"/>
  <c r="E64" i="2" s="1"/>
  <c r="F64" i="2" s="1"/>
  <c r="G64" i="2" s="1"/>
  <c r="H64" i="2" s="1"/>
  <c r="I64" i="2" s="1"/>
  <c r="J64" i="2" s="1"/>
  <c r="K64" i="2" s="1"/>
  <c r="L64" i="2" s="1"/>
  <c r="M64" i="2" s="1"/>
  <c r="N64" i="2" s="1"/>
  <c r="O64" i="2" s="1"/>
  <c r="P64" i="2" s="1"/>
  <c r="Q64" i="2" s="1"/>
  <c r="R64" i="2" s="1"/>
  <c r="S64" i="2" s="1"/>
  <c r="T64" i="2" s="1"/>
  <c r="U64" i="2" s="1"/>
  <c r="V64" i="2" s="1"/>
  <c r="W64" i="2" s="1"/>
  <c r="X64" i="2" s="1"/>
  <c r="Y64" i="2" s="1"/>
  <c r="Z64" i="2" s="1"/>
  <c r="AA64" i="2" s="1"/>
  <c r="AB64" i="2" s="1"/>
  <c r="AC64" i="2" s="1"/>
  <c r="AD64" i="2" s="1"/>
  <c r="AE64" i="2" s="1"/>
  <c r="AF64" i="2" s="1"/>
  <c r="AG64" i="2" s="1"/>
  <c r="F53" i="2"/>
  <c r="G53" i="2" s="1"/>
  <c r="H53" i="2" s="1"/>
  <c r="I53" i="2" s="1"/>
  <c r="J53" i="2" s="1"/>
  <c r="K53" i="2" s="1"/>
  <c r="L53" i="2" s="1"/>
  <c r="M53" i="2" s="1"/>
  <c r="N53" i="2" s="1"/>
  <c r="O53" i="2" s="1"/>
  <c r="P53" i="2" s="1"/>
  <c r="Q53" i="2" s="1"/>
  <c r="R53" i="2" s="1"/>
  <c r="S53" i="2" s="1"/>
  <c r="T53" i="2" s="1"/>
  <c r="U53" i="2" s="1"/>
  <c r="V53" i="2" s="1"/>
  <c r="W53" i="2" s="1"/>
  <c r="X53" i="2" s="1"/>
  <c r="Y53" i="2" s="1"/>
  <c r="Z53" i="2" s="1"/>
  <c r="AA53" i="2" s="1"/>
  <c r="AB53" i="2" s="1"/>
  <c r="AC53" i="2" s="1"/>
  <c r="AD53" i="2" s="1"/>
  <c r="AE53" i="2" s="1"/>
  <c r="AF53" i="2" s="1"/>
  <c r="AG53" i="2" s="1"/>
  <c r="E53" i="2"/>
  <c r="D53" i="2"/>
  <c r="AQ18" i="4"/>
  <c r="AQ7" i="4"/>
  <c r="G7" i="4"/>
  <c r="D7" i="4"/>
  <c r="C7" i="4"/>
  <c r="D92" i="4"/>
  <c r="D91" i="4"/>
  <c r="D90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AR70" i="4" s="1"/>
  <c r="D69" i="4"/>
  <c r="C68" i="4"/>
  <c r="E67" i="4"/>
  <c r="C67" i="4"/>
  <c r="C66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D58" i="4"/>
  <c r="C57" i="4"/>
  <c r="E56" i="4"/>
  <c r="F56" i="4" s="1"/>
  <c r="G56" i="4" s="1"/>
  <c r="C56" i="4"/>
  <c r="C55" i="4"/>
  <c r="AR43" i="4"/>
  <c r="AR41" i="4"/>
  <c r="D39" i="4"/>
  <c r="D45" i="4" s="1"/>
  <c r="AC35" i="4"/>
  <c r="AC51" i="4" s="1"/>
  <c r="AL34" i="4"/>
  <c r="AD34" i="4"/>
  <c r="V34" i="4"/>
  <c r="F34" i="4"/>
  <c r="C34" i="4"/>
  <c r="AN33" i="4"/>
  <c r="AN34" i="4" s="1"/>
  <c r="AJ33" i="4"/>
  <c r="AJ34" i="4" s="1"/>
  <c r="AF33" i="4"/>
  <c r="AF34" i="4" s="1"/>
  <c r="AB33" i="4"/>
  <c r="AB34" i="4" s="1"/>
  <c r="X33" i="4"/>
  <c r="X34" i="4" s="1"/>
  <c r="T33" i="4"/>
  <c r="T34" i="4" s="1"/>
  <c r="P33" i="4"/>
  <c r="P34" i="4" s="1"/>
  <c r="L33" i="4"/>
  <c r="L34" i="4" s="1"/>
  <c r="H33" i="4"/>
  <c r="H34" i="4" s="1"/>
  <c r="D33" i="4"/>
  <c r="D34" i="4" s="1"/>
  <c r="AQ32" i="4"/>
  <c r="AQ33" i="4" s="1"/>
  <c r="AQ34" i="4" s="1"/>
  <c r="AP32" i="4"/>
  <c r="AP33" i="4" s="1"/>
  <c r="AP34" i="4" s="1"/>
  <c r="AO32" i="4"/>
  <c r="AN32" i="4"/>
  <c r="AN35" i="4" s="1"/>
  <c r="AN51" i="4" s="1"/>
  <c r="AM32" i="4"/>
  <c r="AM33" i="4" s="1"/>
  <c r="AM34" i="4" s="1"/>
  <c r="AL32" i="4"/>
  <c r="AL33" i="4" s="1"/>
  <c r="AK32" i="4"/>
  <c r="AJ32" i="4"/>
  <c r="AJ35" i="4" s="1"/>
  <c r="AJ51" i="4" s="1"/>
  <c r="AI32" i="4"/>
  <c r="AI33" i="4" s="1"/>
  <c r="AI34" i="4" s="1"/>
  <c r="AH32" i="4"/>
  <c r="AH33" i="4" s="1"/>
  <c r="AH34" i="4" s="1"/>
  <c r="AG32" i="4"/>
  <c r="AG33" i="4" s="1"/>
  <c r="AG34" i="4" s="1"/>
  <c r="AF32" i="4"/>
  <c r="AF35" i="4" s="1"/>
  <c r="AF51" i="4" s="1"/>
  <c r="AD32" i="4"/>
  <c r="AD33" i="4" s="1"/>
  <c r="AC32" i="4"/>
  <c r="AC33" i="4" s="1"/>
  <c r="AC34" i="4" s="1"/>
  <c r="AB32" i="4"/>
  <c r="AB35" i="4" s="1"/>
  <c r="AB51" i="4" s="1"/>
  <c r="Z32" i="4"/>
  <c r="Z33" i="4" s="1"/>
  <c r="Z34" i="4" s="1"/>
  <c r="Y32" i="4"/>
  <c r="Y33" i="4" s="1"/>
  <c r="Y34" i="4" s="1"/>
  <c r="X32" i="4"/>
  <c r="X35" i="4" s="1"/>
  <c r="X51" i="4" s="1"/>
  <c r="V32" i="4"/>
  <c r="V33" i="4" s="1"/>
  <c r="U32" i="4"/>
  <c r="U33" i="4" s="1"/>
  <c r="U34" i="4" s="1"/>
  <c r="T32" i="4"/>
  <c r="S32" i="4"/>
  <c r="S33" i="4" s="1"/>
  <c r="S34" i="4" s="1"/>
  <c r="R32" i="4"/>
  <c r="R33" i="4" s="1"/>
  <c r="R34" i="4" s="1"/>
  <c r="Q32" i="4"/>
  <c r="Q33" i="4" s="1"/>
  <c r="Q34" i="4" s="1"/>
  <c r="P32" i="4"/>
  <c r="P35" i="4" s="1"/>
  <c r="P51" i="4" s="1"/>
  <c r="O32" i="4"/>
  <c r="O33" i="4" s="1"/>
  <c r="O34" i="4" s="1"/>
  <c r="N32" i="4"/>
  <c r="N33" i="4" s="1"/>
  <c r="N34" i="4" s="1"/>
  <c r="M32" i="4"/>
  <c r="M33" i="4" s="1"/>
  <c r="M34" i="4" s="1"/>
  <c r="L32" i="4"/>
  <c r="K32" i="4"/>
  <c r="K33" i="4" s="1"/>
  <c r="K34" i="4" s="1"/>
  <c r="J32" i="4"/>
  <c r="J33" i="4" s="1"/>
  <c r="J34" i="4" s="1"/>
  <c r="I32" i="4"/>
  <c r="I33" i="4" s="1"/>
  <c r="I34" i="4" s="1"/>
  <c r="H32" i="4"/>
  <c r="H35" i="4" s="1"/>
  <c r="H51" i="4" s="1"/>
  <c r="G32" i="4"/>
  <c r="G33" i="4" s="1"/>
  <c r="G34" i="4" s="1"/>
  <c r="F32" i="4"/>
  <c r="F33" i="4" s="1"/>
  <c r="E32" i="4"/>
  <c r="E33" i="4" s="1"/>
  <c r="E34" i="4" s="1"/>
  <c r="D32" i="4"/>
  <c r="AD31" i="4"/>
  <c r="W31" i="4"/>
  <c r="AR31" i="4" s="1"/>
  <c r="AE30" i="4"/>
  <c r="AD29" i="4"/>
  <c r="X29" i="4"/>
  <c r="W29" i="4"/>
  <c r="R29" i="4"/>
  <c r="AR29" i="4" s="1"/>
  <c r="Q29" i="4"/>
  <c r="AE28" i="4"/>
  <c r="AD28" i="4"/>
  <c r="X28" i="4"/>
  <c r="W28" i="4"/>
  <c r="AK26" i="4"/>
  <c r="AE26" i="4"/>
  <c r="AE32" i="4" s="1"/>
  <c r="AA26" i="4"/>
  <c r="AA32" i="4" s="1"/>
  <c r="W26" i="4"/>
  <c r="W32" i="4" s="1"/>
  <c r="C16" i="4"/>
  <c r="AR15" i="4"/>
  <c r="C27" i="1"/>
  <c r="E8" i="4" s="1"/>
  <c r="E25" i="1"/>
  <c r="C24" i="1"/>
  <c r="E24" i="1" s="1"/>
  <c r="E23" i="1"/>
  <c r="Q8" i="4" l="1"/>
  <c r="AN8" i="4"/>
  <c r="AF8" i="4"/>
  <c r="AB8" i="4"/>
  <c r="T8" i="4"/>
  <c r="P8" i="4"/>
  <c r="L8" i="4"/>
  <c r="G8" i="4"/>
  <c r="AO8" i="4"/>
  <c r="AG8" i="4"/>
  <c r="Y8" i="4"/>
  <c r="M8" i="4"/>
  <c r="D8" i="4"/>
  <c r="X8" i="4"/>
  <c r="AQ8" i="4"/>
  <c r="AM8" i="4"/>
  <c r="AI8" i="4"/>
  <c r="AE8" i="4"/>
  <c r="AA8" i="4"/>
  <c r="W8" i="4"/>
  <c r="S8" i="4"/>
  <c r="O8" i="4"/>
  <c r="K8" i="4"/>
  <c r="F8" i="4"/>
  <c r="C8" i="4"/>
  <c r="AK8" i="4"/>
  <c r="AC8" i="4"/>
  <c r="U8" i="4"/>
  <c r="H8" i="4"/>
  <c r="I8" i="4"/>
  <c r="AJ8" i="4"/>
  <c r="AP8" i="4"/>
  <c r="AL8" i="4"/>
  <c r="AH8" i="4"/>
  <c r="AD8" i="4"/>
  <c r="Z8" i="4"/>
  <c r="V8" i="4"/>
  <c r="R8" i="4"/>
  <c r="N8" i="4"/>
  <c r="J8" i="4"/>
  <c r="C9" i="4"/>
  <c r="W33" i="4"/>
  <c r="W34" i="4" s="1"/>
  <c r="W35" i="4"/>
  <c r="W51" i="4" s="1"/>
  <c r="AK33" i="4"/>
  <c r="AK34" i="4" s="1"/>
  <c r="AK35" i="4"/>
  <c r="AK51" i="4" s="1"/>
  <c r="AO33" i="4"/>
  <c r="AO34" i="4" s="1"/>
  <c r="AO35" i="4"/>
  <c r="AO51" i="4" s="1"/>
  <c r="Q35" i="4"/>
  <c r="Q51" i="4" s="1"/>
  <c r="AG35" i="4"/>
  <c r="AG51" i="4" s="1"/>
  <c r="C17" i="4"/>
  <c r="D16" i="4"/>
  <c r="AA33" i="4"/>
  <c r="AA34" i="4" s="1"/>
  <c r="E35" i="4"/>
  <c r="E51" i="4" s="1"/>
  <c r="U35" i="4"/>
  <c r="U51" i="4" s="1"/>
  <c r="D62" i="4"/>
  <c r="M35" i="4"/>
  <c r="M51" i="4" s="1"/>
  <c r="D9" i="4"/>
  <c r="AE33" i="4"/>
  <c r="AE34" i="4" s="1"/>
  <c r="AR34" i="4" s="1"/>
  <c r="D35" i="4"/>
  <c r="L35" i="4"/>
  <c r="L51" i="4" s="1"/>
  <c r="T35" i="4"/>
  <c r="T51" i="4" s="1"/>
  <c r="I35" i="4"/>
  <c r="I51" i="4" s="1"/>
  <c r="Y35" i="4"/>
  <c r="Y51" i="4" s="1"/>
  <c r="F35" i="4"/>
  <c r="F51" i="4" s="1"/>
  <c r="J35" i="4"/>
  <c r="J51" i="4" s="1"/>
  <c r="N35" i="4"/>
  <c r="N51" i="4" s="1"/>
  <c r="R35" i="4"/>
  <c r="R51" i="4" s="1"/>
  <c r="V35" i="4"/>
  <c r="V51" i="4" s="1"/>
  <c r="Z35" i="4"/>
  <c r="Z51" i="4" s="1"/>
  <c r="AD35" i="4"/>
  <c r="AD51" i="4" s="1"/>
  <c r="AH35" i="4"/>
  <c r="AH51" i="4" s="1"/>
  <c r="AL35" i="4"/>
  <c r="AL51" i="4" s="1"/>
  <c r="AP35" i="4"/>
  <c r="AP51" i="4" s="1"/>
  <c r="E39" i="4"/>
  <c r="AR26" i="4"/>
  <c r="AQ27" i="4" s="1"/>
  <c r="G35" i="4"/>
  <c r="G51" i="4" s="1"/>
  <c r="K35" i="4"/>
  <c r="K51" i="4" s="1"/>
  <c r="O35" i="4"/>
  <c r="O51" i="4" s="1"/>
  <c r="S35" i="4"/>
  <c r="S51" i="4" s="1"/>
  <c r="AI35" i="4"/>
  <c r="AI51" i="4" s="1"/>
  <c r="AM35" i="4"/>
  <c r="AM51" i="4" s="1"/>
  <c r="E55" i="4"/>
  <c r="AR32" i="4"/>
  <c r="F55" i="4"/>
  <c r="E57" i="4"/>
  <c r="F57" i="4" s="1"/>
  <c r="G57" i="4" s="1"/>
  <c r="H57" i="4" s="1"/>
  <c r="I57" i="4" s="1"/>
  <c r="J57" i="4" s="1"/>
  <c r="K57" i="4" s="1"/>
  <c r="L57" i="4" s="1"/>
  <c r="M57" i="4" s="1"/>
  <c r="N57" i="4" s="1"/>
  <c r="O57" i="4" s="1"/>
  <c r="P57" i="4" s="1"/>
  <c r="Q57" i="4" s="1"/>
  <c r="R57" i="4" s="1"/>
  <c r="S57" i="4" s="1"/>
  <c r="T57" i="4" s="1"/>
  <c r="U57" i="4" s="1"/>
  <c r="V57" i="4" s="1"/>
  <c r="W57" i="4" s="1"/>
  <c r="X57" i="4" s="1"/>
  <c r="Y57" i="4" s="1"/>
  <c r="Z57" i="4" s="1"/>
  <c r="AA57" i="4" s="1"/>
  <c r="AB57" i="4" s="1"/>
  <c r="AC57" i="4" s="1"/>
  <c r="AD57" i="4" s="1"/>
  <c r="AE57" i="4" s="1"/>
  <c r="AF57" i="4" s="1"/>
  <c r="AG57" i="4" s="1"/>
  <c r="AH57" i="4" s="1"/>
  <c r="AI57" i="4" s="1"/>
  <c r="AJ57" i="4" s="1"/>
  <c r="AK57" i="4" s="1"/>
  <c r="AL57" i="4" s="1"/>
  <c r="AM57" i="4" s="1"/>
  <c r="AN57" i="4" s="1"/>
  <c r="AO57" i="4" s="1"/>
  <c r="AP57" i="4" s="1"/>
  <c r="AQ57" i="4" s="1"/>
  <c r="D86" i="4"/>
  <c r="AR71" i="4"/>
  <c r="H56" i="4"/>
  <c r="I56" i="4" s="1"/>
  <c r="J56" i="4" s="1"/>
  <c r="K56" i="4" s="1"/>
  <c r="L56" i="4"/>
  <c r="M56" i="4" s="1"/>
  <c r="N56" i="4" s="1"/>
  <c r="O56" i="4" s="1"/>
  <c r="P56" i="4" s="1"/>
  <c r="Q56" i="4" s="1"/>
  <c r="R56" i="4" s="1"/>
  <c r="S56" i="4" s="1"/>
  <c r="T56" i="4" s="1"/>
  <c r="U56" i="4" s="1"/>
  <c r="V56" i="4" s="1"/>
  <c r="W56" i="4" s="1"/>
  <c r="X56" i="4" s="1"/>
  <c r="Y56" i="4" s="1"/>
  <c r="Z56" i="4" s="1"/>
  <c r="AA56" i="4" s="1"/>
  <c r="AB56" i="4" s="1"/>
  <c r="AC56" i="4" s="1"/>
  <c r="AD56" i="4" s="1"/>
  <c r="AE56" i="4" s="1"/>
  <c r="AF56" i="4" s="1"/>
  <c r="AG56" i="4" s="1"/>
  <c r="AH56" i="4" s="1"/>
  <c r="AI56" i="4" s="1"/>
  <c r="AJ56" i="4" s="1"/>
  <c r="AK56" i="4" s="1"/>
  <c r="AL56" i="4" s="1"/>
  <c r="AM56" i="4" s="1"/>
  <c r="AN56" i="4" s="1"/>
  <c r="AO56" i="4" s="1"/>
  <c r="AP56" i="4" s="1"/>
  <c r="AQ56" i="4" s="1"/>
  <c r="AR56" i="4" s="1"/>
  <c r="AS56" i="4" s="1"/>
  <c r="AT56" i="4" s="1"/>
  <c r="AU56" i="4" s="1"/>
  <c r="AV56" i="4" s="1"/>
  <c r="AW56" i="4" s="1"/>
  <c r="AX56" i="4" s="1"/>
  <c r="AY56" i="4" s="1"/>
  <c r="AZ56" i="4" s="1"/>
  <c r="BA56" i="4" s="1"/>
  <c r="BB56" i="4" s="1"/>
  <c r="BC56" i="4" s="1"/>
  <c r="BD56" i="4" s="1"/>
  <c r="BE56" i="4" s="1"/>
  <c r="BF56" i="4" s="1"/>
  <c r="BG56" i="4" s="1"/>
  <c r="BH56" i="4" s="1"/>
  <c r="BI56" i="4" s="1"/>
  <c r="BJ56" i="4" s="1"/>
  <c r="BK56" i="4" s="1"/>
  <c r="BL56" i="4" s="1"/>
  <c r="BM56" i="4" s="1"/>
  <c r="BN56" i="4" s="1"/>
  <c r="BO56" i="4" s="1"/>
  <c r="BP56" i="4" s="1"/>
  <c r="BQ56" i="4" s="1"/>
  <c r="BR56" i="4" s="1"/>
  <c r="BS56" i="4" s="1"/>
  <c r="BT56" i="4" s="1"/>
  <c r="BU56" i="4" s="1"/>
  <c r="BV56" i="4" s="1"/>
  <c r="BW56" i="4" s="1"/>
  <c r="BX56" i="4" s="1"/>
  <c r="BY56" i="4" s="1"/>
  <c r="BZ56" i="4" s="1"/>
  <c r="CA56" i="4" s="1"/>
  <c r="CB56" i="4" s="1"/>
  <c r="CC56" i="4" s="1"/>
  <c r="CD56" i="4" s="1"/>
  <c r="CE56" i="4" s="1"/>
  <c r="CF56" i="4" s="1"/>
  <c r="CG56" i="4" s="1"/>
  <c r="CH56" i="4" s="1"/>
  <c r="CI56" i="4" s="1"/>
  <c r="CJ56" i="4" s="1"/>
  <c r="CK56" i="4" s="1"/>
  <c r="CL56" i="4" s="1"/>
  <c r="CM56" i="4" s="1"/>
  <c r="CN56" i="4" s="1"/>
  <c r="CO56" i="4" s="1"/>
  <c r="CP56" i="4" s="1"/>
  <c r="CQ56" i="4" s="1"/>
  <c r="CR56" i="4" s="1"/>
  <c r="CS56" i="4" s="1"/>
  <c r="CT56" i="4" s="1"/>
  <c r="CU56" i="4" s="1"/>
  <c r="CV56" i="4" s="1"/>
  <c r="CW56" i="4" s="1"/>
  <c r="CX56" i="4" s="1"/>
  <c r="CY56" i="4" s="1"/>
  <c r="CZ56" i="4" s="1"/>
  <c r="E68" i="4"/>
  <c r="F68" i="4" s="1"/>
  <c r="G68" i="4" s="1"/>
  <c r="H68" i="4" s="1"/>
  <c r="I68" i="4" s="1"/>
  <c r="J68" i="4" s="1"/>
  <c r="K68" i="4" s="1"/>
  <c r="L68" i="4" s="1"/>
  <c r="M68" i="4" s="1"/>
  <c r="N68" i="4" s="1"/>
  <c r="O68" i="4" s="1"/>
  <c r="P68" i="4" s="1"/>
  <c r="Q68" i="4" s="1"/>
  <c r="R68" i="4" s="1"/>
  <c r="S68" i="4" s="1"/>
  <c r="T68" i="4" s="1"/>
  <c r="U68" i="4" s="1"/>
  <c r="V68" i="4" s="1"/>
  <c r="W68" i="4" s="1"/>
  <c r="X68" i="4" s="1"/>
  <c r="Y68" i="4" s="1"/>
  <c r="Z68" i="4" s="1"/>
  <c r="AA68" i="4" s="1"/>
  <c r="AB68" i="4" s="1"/>
  <c r="AC68" i="4" s="1"/>
  <c r="AD68" i="4" s="1"/>
  <c r="AE68" i="4" s="1"/>
  <c r="AF68" i="4" s="1"/>
  <c r="AG68" i="4" s="1"/>
  <c r="AH68" i="4" s="1"/>
  <c r="AI68" i="4" s="1"/>
  <c r="AJ68" i="4" s="1"/>
  <c r="AK68" i="4" s="1"/>
  <c r="AL68" i="4" s="1"/>
  <c r="AM68" i="4" s="1"/>
  <c r="AN68" i="4" s="1"/>
  <c r="AO68" i="4" s="1"/>
  <c r="AP68" i="4" s="1"/>
  <c r="AQ68" i="4" s="1"/>
  <c r="AR68" i="4" s="1"/>
  <c r="D78" i="4"/>
  <c r="F67" i="4"/>
  <c r="G67" i="4" s="1"/>
  <c r="E66" i="4"/>
  <c r="H67" i="4"/>
  <c r="I67" i="4" s="1"/>
  <c r="J67" i="4" s="1"/>
  <c r="K67" i="4" s="1"/>
  <c r="L67" i="4" s="1"/>
  <c r="M67" i="4" s="1"/>
  <c r="N67" i="4" s="1"/>
  <c r="O67" i="4" s="1"/>
  <c r="P67" i="4" s="1"/>
  <c r="Q67" i="4" s="1"/>
  <c r="R67" i="4" s="1"/>
  <c r="S67" i="4" s="1"/>
  <c r="T67" i="4" s="1"/>
  <c r="U67" i="4" s="1"/>
  <c r="V67" i="4" s="1"/>
  <c r="W67" i="4" s="1"/>
  <c r="X67" i="4" s="1"/>
  <c r="Y67" i="4" s="1"/>
  <c r="Z67" i="4" s="1"/>
  <c r="AA67" i="4" s="1"/>
  <c r="AB67" i="4" s="1"/>
  <c r="AC67" i="4" s="1"/>
  <c r="AD67" i="4" s="1"/>
  <c r="AE67" i="4" s="1"/>
  <c r="AF67" i="4" s="1"/>
  <c r="AG67" i="4" s="1"/>
  <c r="AH67" i="4" s="1"/>
  <c r="AI67" i="4" s="1"/>
  <c r="AJ67" i="4" s="1"/>
  <c r="AK67" i="4" s="1"/>
  <c r="AL67" i="4" s="1"/>
  <c r="AM67" i="4" s="1"/>
  <c r="AN67" i="4" s="1"/>
  <c r="AO67" i="4" s="1"/>
  <c r="AP67" i="4" s="1"/>
  <c r="AQ67" i="4" s="1"/>
  <c r="E27" i="1"/>
  <c r="F85" i="2"/>
  <c r="CZ55" i="2"/>
  <c r="CZ56" i="2"/>
  <c r="CZ57" i="2"/>
  <c r="CZ58" i="2"/>
  <c r="CC55" i="2"/>
  <c r="CD55" i="2"/>
  <c r="CE55" i="2" s="1"/>
  <c r="CC56" i="2"/>
  <c r="CD56" i="2" s="1"/>
  <c r="CE56" i="2" s="1"/>
  <c r="CF56" i="2" s="1"/>
  <c r="CG56" i="2" s="1"/>
  <c r="CH56" i="2" s="1"/>
  <c r="CI56" i="2" s="1"/>
  <c r="CJ56" i="2" s="1"/>
  <c r="CK56" i="2" s="1"/>
  <c r="CL56" i="2" s="1"/>
  <c r="CM56" i="2" s="1"/>
  <c r="CN56" i="2" s="1"/>
  <c r="CO56" i="2" s="1"/>
  <c r="CP56" i="2" s="1"/>
  <c r="CQ56" i="2" s="1"/>
  <c r="CR56" i="2" s="1"/>
  <c r="CS56" i="2" s="1"/>
  <c r="CT56" i="2" s="1"/>
  <c r="CU56" i="2" s="1"/>
  <c r="CV56" i="2" s="1"/>
  <c r="CW56" i="2" s="1"/>
  <c r="CX56" i="2" s="1"/>
  <c r="CY56" i="2" s="1"/>
  <c r="CC57" i="2"/>
  <c r="CD57" i="2"/>
  <c r="CE57" i="2" s="1"/>
  <c r="CF57" i="2" s="1"/>
  <c r="CG57" i="2" s="1"/>
  <c r="CH57" i="2" s="1"/>
  <c r="CI57" i="2" s="1"/>
  <c r="CJ57" i="2" s="1"/>
  <c r="CK57" i="2" s="1"/>
  <c r="CL57" i="2" s="1"/>
  <c r="CM57" i="2" s="1"/>
  <c r="CN57" i="2" s="1"/>
  <c r="CO57" i="2" s="1"/>
  <c r="CP57" i="2" s="1"/>
  <c r="CQ57" i="2" s="1"/>
  <c r="CR57" i="2" s="1"/>
  <c r="CS57" i="2" s="1"/>
  <c r="CT57" i="2" s="1"/>
  <c r="CU57" i="2" s="1"/>
  <c r="CV57" i="2" s="1"/>
  <c r="CW57" i="2" s="1"/>
  <c r="CX57" i="2" s="1"/>
  <c r="CY57" i="2" s="1"/>
  <c r="BJ55" i="2"/>
  <c r="BK55" i="2" s="1"/>
  <c r="BJ56" i="2"/>
  <c r="BK56" i="2" s="1"/>
  <c r="BL56" i="2" s="1"/>
  <c r="BM56" i="2" s="1"/>
  <c r="BN56" i="2" s="1"/>
  <c r="BO56" i="2" s="1"/>
  <c r="BP56" i="2" s="1"/>
  <c r="BQ56" i="2" s="1"/>
  <c r="BR56" i="2" s="1"/>
  <c r="BS56" i="2" s="1"/>
  <c r="BT56" i="2" s="1"/>
  <c r="BU56" i="2" s="1"/>
  <c r="BV56" i="2" s="1"/>
  <c r="BW56" i="2" s="1"/>
  <c r="BX56" i="2" s="1"/>
  <c r="BY56" i="2" s="1"/>
  <c r="BZ56" i="2" s="1"/>
  <c r="CA56" i="2" s="1"/>
  <c r="CB56" i="2" s="1"/>
  <c r="BJ57" i="2"/>
  <c r="BK57" i="2" s="1"/>
  <c r="BL57" i="2" s="1"/>
  <c r="BM57" i="2" s="1"/>
  <c r="BN57" i="2" s="1"/>
  <c r="BO57" i="2" s="1"/>
  <c r="BP57" i="2" s="1"/>
  <c r="BQ57" i="2" s="1"/>
  <c r="BR57" i="2" s="1"/>
  <c r="BS57" i="2" s="1"/>
  <c r="BT57" i="2" s="1"/>
  <c r="BU57" i="2" s="1"/>
  <c r="BV57" i="2" s="1"/>
  <c r="BW57" i="2" s="1"/>
  <c r="BX57" i="2" s="1"/>
  <c r="BY57" i="2" s="1"/>
  <c r="BZ57" i="2" s="1"/>
  <c r="CA57" i="2" s="1"/>
  <c r="CB57" i="2" s="1"/>
  <c r="BJ58" i="2"/>
  <c r="AT55" i="2"/>
  <c r="AU55" i="2" s="1"/>
  <c r="AT56" i="2"/>
  <c r="AU56" i="2"/>
  <c r="AV56" i="2"/>
  <c r="AW56" i="2"/>
  <c r="AX56" i="2" s="1"/>
  <c r="AY56" i="2" s="1"/>
  <c r="AZ56" i="2" s="1"/>
  <c r="BA56" i="2" s="1"/>
  <c r="BB56" i="2" s="1"/>
  <c r="BC56" i="2" s="1"/>
  <c r="BD56" i="2" s="1"/>
  <c r="BE56" i="2" s="1"/>
  <c r="BF56" i="2" s="1"/>
  <c r="BG56" i="2" s="1"/>
  <c r="BH56" i="2" s="1"/>
  <c r="BI56" i="2" s="1"/>
  <c r="AT57" i="2"/>
  <c r="AU57" i="2"/>
  <c r="AV57" i="2"/>
  <c r="AW57" i="2"/>
  <c r="AX57" i="2" s="1"/>
  <c r="AY57" i="2" s="1"/>
  <c r="AZ57" i="2" s="1"/>
  <c r="BA57" i="2" s="1"/>
  <c r="BB57" i="2" s="1"/>
  <c r="BC57" i="2" s="1"/>
  <c r="BD57" i="2" s="1"/>
  <c r="BE57" i="2" s="1"/>
  <c r="BF57" i="2" s="1"/>
  <c r="BG57" i="2" s="1"/>
  <c r="BH57" i="2" s="1"/>
  <c r="BI57" i="2" s="1"/>
  <c r="AT58" i="2"/>
  <c r="AS57" i="2"/>
  <c r="AS56" i="2"/>
  <c r="AS55" i="2"/>
  <c r="AR56" i="2"/>
  <c r="AR55" i="2"/>
  <c r="AR51" i="2"/>
  <c r="AQ35" i="2"/>
  <c r="AQ51" i="2" s="1"/>
  <c r="AP51" i="2"/>
  <c r="AQ32" i="2"/>
  <c r="C79" i="2"/>
  <c r="F86" i="2"/>
  <c r="AR59" i="2"/>
  <c r="D86" i="2"/>
  <c r="R59" i="2"/>
  <c r="D69" i="2"/>
  <c r="D58" i="2"/>
  <c r="D78" i="2" s="1"/>
  <c r="AQ59" i="4" l="1"/>
  <c r="AR59" i="4" s="1"/>
  <c r="AQ35" i="4"/>
  <c r="AQ51" i="4" s="1"/>
  <c r="AQ30" i="4"/>
  <c r="AR30" i="4" s="1"/>
  <c r="AQ28" i="4"/>
  <c r="AR28" i="4" s="1"/>
  <c r="AR27" i="4"/>
  <c r="C11" i="4"/>
  <c r="E69" i="4"/>
  <c r="F66" i="4"/>
  <c r="E58" i="4"/>
  <c r="E45" i="4"/>
  <c r="F39" i="4"/>
  <c r="AA35" i="4"/>
  <c r="AA51" i="4" s="1"/>
  <c r="C19" i="4"/>
  <c r="F9" i="4"/>
  <c r="F11" i="4" s="1"/>
  <c r="D51" i="4"/>
  <c r="F58" i="4"/>
  <c r="G55" i="4"/>
  <c r="AE35" i="4"/>
  <c r="AE51" i="4" s="1"/>
  <c r="AR33" i="4"/>
  <c r="E16" i="4"/>
  <c r="D17" i="4"/>
  <c r="D19" i="4" s="1"/>
  <c r="CF55" i="2"/>
  <c r="CE58" i="2"/>
  <c r="CD58" i="2"/>
  <c r="CC58" i="2"/>
  <c r="BK58" i="2"/>
  <c r="BL55" i="2"/>
  <c r="AU58" i="2"/>
  <c r="AV55" i="2"/>
  <c r="AS58" i="2"/>
  <c r="AR35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D59" i="2"/>
  <c r="AD31" i="2"/>
  <c r="AD29" i="2"/>
  <c r="AD28" i="2"/>
  <c r="W31" i="2"/>
  <c r="W29" i="2"/>
  <c r="W28" i="2"/>
  <c r="R29" i="2"/>
  <c r="D32" i="2"/>
  <c r="D6" i="1"/>
  <c r="D10" i="4" s="1"/>
  <c r="D11" i="4" l="1"/>
  <c r="G58" i="4"/>
  <c r="H55" i="4"/>
  <c r="E78" i="4"/>
  <c r="AR51" i="4"/>
  <c r="E62" i="4"/>
  <c r="F16" i="4"/>
  <c r="E17" i="4"/>
  <c r="E19" i="4" s="1"/>
  <c r="G9" i="4"/>
  <c r="G11" i="4" s="1"/>
  <c r="AR35" i="4"/>
  <c r="F45" i="4"/>
  <c r="F62" i="4" s="1"/>
  <c r="G39" i="4"/>
  <c r="F69" i="4"/>
  <c r="F78" i="4" s="1"/>
  <c r="G66" i="4"/>
  <c r="AR57" i="4"/>
  <c r="AS57" i="4" s="1"/>
  <c r="AT57" i="4" s="1"/>
  <c r="AU57" i="4" s="1"/>
  <c r="AV57" i="4" s="1"/>
  <c r="AW57" i="4" s="1"/>
  <c r="AX57" i="4" s="1"/>
  <c r="AY57" i="4" s="1"/>
  <c r="AZ57" i="4" s="1"/>
  <c r="BA57" i="4" s="1"/>
  <c r="BB57" i="4" s="1"/>
  <c r="BC57" i="4" s="1"/>
  <c r="BD57" i="4" s="1"/>
  <c r="BE57" i="4" s="1"/>
  <c r="BF57" i="4" s="1"/>
  <c r="BG57" i="4" s="1"/>
  <c r="BH57" i="4" s="1"/>
  <c r="BI57" i="4" s="1"/>
  <c r="BJ57" i="4" s="1"/>
  <c r="BK57" i="4" s="1"/>
  <c r="BL57" i="4" s="1"/>
  <c r="BM57" i="4" s="1"/>
  <c r="BN57" i="4" s="1"/>
  <c r="BO57" i="4" s="1"/>
  <c r="BP57" i="4" s="1"/>
  <c r="BQ57" i="4" s="1"/>
  <c r="BR57" i="4" s="1"/>
  <c r="BS57" i="4" s="1"/>
  <c r="BT57" i="4" s="1"/>
  <c r="BU57" i="4" s="1"/>
  <c r="BV57" i="4" s="1"/>
  <c r="BW57" i="4" s="1"/>
  <c r="BX57" i="4" s="1"/>
  <c r="BY57" i="4" s="1"/>
  <c r="BZ57" i="4" s="1"/>
  <c r="CA57" i="4" s="1"/>
  <c r="CB57" i="4" s="1"/>
  <c r="CC57" i="4" s="1"/>
  <c r="CD57" i="4" s="1"/>
  <c r="CE57" i="4" s="1"/>
  <c r="CF57" i="4" s="1"/>
  <c r="CG57" i="4" s="1"/>
  <c r="CH57" i="4" s="1"/>
  <c r="CI57" i="4" s="1"/>
  <c r="CJ57" i="4" s="1"/>
  <c r="CK57" i="4" s="1"/>
  <c r="CL57" i="4" s="1"/>
  <c r="CM57" i="4" s="1"/>
  <c r="CN57" i="4" s="1"/>
  <c r="CO57" i="4" s="1"/>
  <c r="CP57" i="4" s="1"/>
  <c r="CQ57" i="4" s="1"/>
  <c r="CR57" i="4" s="1"/>
  <c r="CS57" i="4" s="1"/>
  <c r="CT57" i="4" s="1"/>
  <c r="CU57" i="4" s="1"/>
  <c r="CV57" i="4" s="1"/>
  <c r="CW57" i="4" s="1"/>
  <c r="CX57" i="4" s="1"/>
  <c r="CY57" i="4" s="1"/>
  <c r="CZ57" i="4" s="1"/>
  <c r="CG55" i="2"/>
  <c r="CF58" i="2"/>
  <c r="BL58" i="2"/>
  <c r="BM55" i="2"/>
  <c r="AV58" i="2"/>
  <c r="AW55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E71" i="2"/>
  <c r="F71" i="2"/>
  <c r="G71" i="2"/>
  <c r="H71" i="2"/>
  <c r="I71" i="2"/>
  <c r="J71" i="2"/>
  <c r="K71" i="2"/>
  <c r="L71" i="2"/>
  <c r="M71" i="2"/>
  <c r="N71" i="2"/>
  <c r="O71" i="2"/>
  <c r="P71" i="2"/>
  <c r="Q71" i="2"/>
  <c r="R71" i="2"/>
  <c r="S71" i="2"/>
  <c r="T71" i="2"/>
  <c r="U71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AI71" i="2"/>
  <c r="AJ71" i="2"/>
  <c r="AK71" i="2"/>
  <c r="AL71" i="2"/>
  <c r="AM71" i="2"/>
  <c r="AN71" i="2"/>
  <c r="AO71" i="2"/>
  <c r="AP71" i="2"/>
  <c r="AQ71" i="2"/>
  <c r="E72" i="2"/>
  <c r="F72" i="2"/>
  <c r="G72" i="2"/>
  <c r="H72" i="2"/>
  <c r="I72" i="2"/>
  <c r="J72" i="2"/>
  <c r="K72" i="2"/>
  <c r="L72" i="2"/>
  <c r="M72" i="2"/>
  <c r="N72" i="2"/>
  <c r="O72" i="2"/>
  <c r="P72" i="2"/>
  <c r="Q72" i="2"/>
  <c r="R72" i="2"/>
  <c r="S72" i="2"/>
  <c r="T72" i="2"/>
  <c r="U72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AI72" i="2"/>
  <c r="AJ72" i="2"/>
  <c r="AK72" i="2"/>
  <c r="AL72" i="2"/>
  <c r="AM72" i="2"/>
  <c r="AN72" i="2"/>
  <c r="AO72" i="2"/>
  <c r="AP72" i="2"/>
  <c r="D72" i="2"/>
  <c r="D71" i="2"/>
  <c r="D70" i="2"/>
  <c r="G45" i="4" l="1"/>
  <c r="G62" i="4" s="1"/>
  <c r="H39" i="4"/>
  <c r="F17" i="4"/>
  <c r="G16" i="4"/>
  <c r="H58" i="4"/>
  <c r="I55" i="4"/>
  <c r="G69" i="4"/>
  <c r="H66" i="4"/>
  <c r="H9" i="4"/>
  <c r="H11" i="4" s="1"/>
  <c r="I9" i="4"/>
  <c r="I11" i="4" s="1"/>
  <c r="G78" i="4"/>
  <c r="CH55" i="2"/>
  <c r="CG58" i="2"/>
  <c r="BN55" i="2"/>
  <c r="BM58" i="2"/>
  <c r="AX55" i="2"/>
  <c r="AW58" i="2"/>
  <c r="AR71" i="2"/>
  <c r="AR70" i="2"/>
  <c r="E32" i="2"/>
  <c r="F32" i="2"/>
  <c r="G32" i="2"/>
  <c r="H32" i="2"/>
  <c r="I32" i="2"/>
  <c r="J32" i="2"/>
  <c r="K32" i="2"/>
  <c r="K33" i="2" s="1"/>
  <c r="L32" i="2"/>
  <c r="M32" i="2"/>
  <c r="N32" i="2"/>
  <c r="O32" i="2"/>
  <c r="O33" i="2" s="1"/>
  <c r="P32" i="2"/>
  <c r="Q32" i="2"/>
  <c r="R32" i="2"/>
  <c r="S32" i="2"/>
  <c r="S33" i="2" s="1"/>
  <c r="T32" i="2"/>
  <c r="U32" i="2"/>
  <c r="V32" i="2"/>
  <c r="X32" i="2"/>
  <c r="Y32" i="2"/>
  <c r="Z32" i="2"/>
  <c r="AB32" i="2"/>
  <c r="AC32" i="2"/>
  <c r="AD32" i="2"/>
  <c r="AF32" i="2"/>
  <c r="AG32" i="2"/>
  <c r="AH32" i="2"/>
  <c r="AI32" i="2"/>
  <c r="AI33" i="2" s="1"/>
  <c r="AJ32" i="2"/>
  <c r="AL32" i="2"/>
  <c r="AM32" i="2"/>
  <c r="AN32" i="2"/>
  <c r="AO32" i="2"/>
  <c r="AP32" i="2"/>
  <c r="AQ33" i="2"/>
  <c r="D33" i="2"/>
  <c r="D91" i="2"/>
  <c r="C57" i="2" s="1"/>
  <c r="D92" i="2"/>
  <c r="C56" i="2" s="1"/>
  <c r="D90" i="2"/>
  <c r="C55" i="2" s="1"/>
  <c r="D39" i="2"/>
  <c r="C34" i="2"/>
  <c r="G33" i="2"/>
  <c r="J33" i="2"/>
  <c r="J34" i="2" s="1"/>
  <c r="R33" i="2"/>
  <c r="R34" i="2" s="1"/>
  <c r="Z33" i="2"/>
  <c r="Z34" i="2" s="1"/>
  <c r="AM33" i="2"/>
  <c r="H78" i="4" l="1"/>
  <c r="H45" i="4"/>
  <c r="I39" i="4"/>
  <c r="I58" i="4"/>
  <c r="J55" i="4"/>
  <c r="H69" i="4"/>
  <c r="I66" i="4"/>
  <c r="G17" i="4"/>
  <c r="G19" i="4" s="1"/>
  <c r="H16" i="4"/>
  <c r="F19" i="4"/>
  <c r="CI55" i="2"/>
  <c r="CH58" i="2"/>
  <c r="BN58" i="2"/>
  <c r="BO55" i="2"/>
  <c r="AX58" i="2"/>
  <c r="AY55" i="2"/>
  <c r="D34" i="2"/>
  <c r="D35" i="2" s="1"/>
  <c r="D51" i="2" s="1"/>
  <c r="E55" i="2"/>
  <c r="E56" i="2"/>
  <c r="F56" i="2" s="1"/>
  <c r="E57" i="2"/>
  <c r="F57" i="2" s="1"/>
  <c r="G57" i="2" s="1"/>
  <c r="H57" i="2" s="1"/>
  <c r="I57" i="2" s="1"/>
  <c r="J57" i="2" s="1"/>
  <c r="K57" i="2" s="1"/>
  <c r="L57" i="2" s="1"/>
  <c r="M57" i="2" s="1"/>
  <c r="N57" i="2" s="1"/>
  <c r="O57" i="2" s="1"/>
  <c r="P57" i="2" s="1"/>
  <c r="Q57" i="2" s="1"/>
  <c r="R57" i="2" s="1"/>
  <c r="S57" i="2" s="1"/>
  <c r="T57" i="2" s="1"/>
  <c r="U57" i="2" s="1"/>
  <c r="V57" i="2" s="1"/>
  <c r="W57" i="2" s="1"/>
  <c r="X57" i="2" s="1"/>
  <c r="Y57" i="2" s="1"/>
  <c r="Z57" i="2" s="1"/>
  <c r="AA57" i="2" s="1"/>
  <c r="AB57" i="2" s="1"/>
  <c r="AC57" i="2" s="1"/>
  <c r="AD57" i="2" s="1"/>
  <c r="AE57" i="2" s="1"/>
  <c r="D45" i="2"/>
  <c r="Z35" i="2"/>
  <c r="Z51" i="2" s="1"/>
  <c r="R35" i="2"/>
  <c r="J35" i="2"/>
  <c r="C68" i="2"/>
  <c r="C66" i="2"/>
  <c r="C67" i="2"/>
  <c r="AQ34" i="2"/>
  <c r="AI34" i="2"/>
  <c r="AI35" i="2" s="1"/>
  <c r="S34" i="2"/>
  <c r="S35" i="2" s="1"/>
  <c r="K34" i="2"/>
  <c r="Y33" i="2"/>
  <c r="Y34" i="2" s="1"/>
  <c r="AC33" i="2"/>
  <c r="AC34" i="2" s="1"/>
  <c r="AP33" i="2"/>
  <c r="AP34" i="2" s="1"/>
  <c r="AH33" i="2"/>
  <c r="AH34" i="2" s="1"/>
  <c r="AO33" i="2"/>
  <c r="AO34" i="2" s="1"/>
  <c r="AG33" i="2"/>
  <c r="AG34" i="2" s="1"/>
  <c r="R51" i="2"/>
  <c r="J51" i="2"/>
  <c r="AM34" i="2"/>
  <c r="O34" i="2"/>
  <c r="O35" i="2" s="1"/>
  <c r="G34" i="2"/>
  <c r="U33" i="2"/>
  <c r="U34" i="2" s="1"/>
  <c r="Q33" i="2"/>
  <c r="Q34" i="2" s="1"/>
  <c r="M33" i="2"/>
  <c r="M34" i="2" s="1"/>
  <c r="I33" i="2"/>
  <c r="I34" i="2" s="1"/>
  <c r="E33" i="2"/>
  <c r="E34" i="2" s="1"/>
  <c r="AL33" i="2"/>
  <c r="AL34" i="2" s="1"/>
  <c r="AD33" i="2"/>
  <c r="AD34" i="2" s="1"/>
  <c r="V33" i="2"/>
  <c r="V34" i="2" s="1"/>
  <c r="N33" i="2"/>
  <c r="N34" i="2" s="1"/>
  <c r="F33" i="2"/>
  <c r="F34" i="2" s="1"/>
  <c r="AN33" i="2"/>
  <c r="AN34" i="2" s="1"/>
  <c r="AJ33" i="2"/>
  <c r="AJ34" i="2" s="1"/>
  <c r="AF33" i="2"/>
  <c r="AF34" i="2" s="1"/>
  <c r="AB33" i="2"/>
  <c r="AB34" i="2" s="1"/>
  <c r="X33" i="2"/>
  <c r="X34" i="2" s="1"/>
  <c r="T33" i="2"/>
  <c r="T34" i="2" s="1"/>
  <c r="P33" i="2"/>
  <c r="P34" i="2" s="1"/>
  <c r="L33" i="2"/>
  <c r="L34" i="2" s="1"/>
  <c r="H33" i="2"/>
  <c r="H34" i="2" s="1"/>
  <c r="E39" i="2"/>
  <c r="E45" i="2" s="1"/>
  <c r="H62" i="4" l="1"/>
  <c r="I69" i="4"/>
  <c r="I78" i="4" s="1"/>
  <c r="J66" i="4"/>
  <c r="I16" i="4"/>
  <c r="H17" i="4"/>
  <c r="J58" i="4"/>
  <c r="K55" i="4"/>
  <c r="K9" i="4"/>
  <c r="I45" i="4"/>
  <c r="I62" i="4" s="1"/>
  <c r="J39" i="4"/>
  <c r="CJ55" i="2"/>
  <c r="CI58" i="2"/>
  <c r="BO58" i="2"/>
  <c r="BP55" i="2"/>
  <c r="AY58" i="2"/>
  <c r="AZ55" i="2"/>
  <c r="F55" i="2"/>
  <c r="G55" i="2" s="1"/>
  <c r="H55" i="2" s="1"/>
  <c r="I55" i="2" s="1"/>
  <c r="J55" i="2" s="1"/>
  <c r="K55" i="2" s="1"/>
  <c r="L55" i="2" s="1"/>
  <c r="M55" i="2" s="1"/>
  <c r="N55" i="2" s="1"/>
  <c r="O55" i="2" s="1"/>
  <c r="P55" i="2" s="1"/>
  <c r="Q55" i="2" s="1"/>
  <c r="R55" i="2" s="1"/>
  <c r="S55" i="2" s="1"/>
  <c r="T55" i="2" s="1"/>
  <c r="U55" i="2" s="1"/>
  <c r="V55" i="2" s="1"/>
  <c r="W55" i="2" s="1"/>
  <c r="X55" i="2" s="1"/>
  <c r="E58" i="2"/>
  <c r="G56" i="2"/>
  <c r="F58" i="2"/>
  <c r="E67" i="2"/>
  <c r="F67" i="2" s="1"/>
  <c r="G67" i="2" s="1"/>
  <c r="H67" i="2" s="1"/>
  <c r="I67" i="2" s="1"/>
  <c r="J67" i="2" s="1"/>
  <c r="K67" i="2" s="1"/>
  <c r="L67" i="2" s="1"/>
  <c r="M67" i="2" s="1"/>
  <c r="N67" i="2" s="1"/>
  <c r="O67" i="2" s="1"/>
  <c r="P67" i="2" s="1"/>
  <c r="Q67" i="2" s="1"/>
  <c r="R67" i="2" s="1"/>
  <c r="S67" i="2" s="1"/>
  <c r="T67" i="2" s="1"/>
  <c r="U67" i="2" s="1"/>
  <c r="V67" i="2" s="1"/>
  <c r="W67" i="2" s="1"/>
  <c r="X67" i="2" s="1"/>
  <c r="Y67" i="2" s="1"/>
  <c r="Z67" i="2" s="1"/>
  <c r="AA67" i="2" s="1"/>
  <c r="AB67" i="2" s="1"/>
  <c r="AC67" i="2" s="1"/>
  <c r="AD67" i="2" s="1"/>
  <c r="AE67" i="2" s="1"/>
  <c r="AF67" i="2" s="1"/>
  <c r="AG67" i="2" s="1"/>
  <c r="AH67" i="2" s="1"/>
  <c r="AI67" i="2" s="1"/>
  <c r="AJ67" i="2" s="1"/>
  <c r="AK67" i="2" s="1"/>
  <c r="AL67" i="2" s="1"/>
  <c r="AM67" i="2" s="1"/>
  <c r="AN67" i="2" s="1"/>
  <c r="AO67" i="2" s="1"/>
  <c r="AP67" i="2" s="1"/>
  <c r="AQ67" i="2" s="1"/>
  <c r="E66" i="2"/>
  <c r="E69" i="2" s="1"/>
  <c r="E68" i="2"/>
  <c r="F68" i="2" s="1"/>
  <c r="G68" i="2" s="1"/>
  <c r="H68" i="2" s="1"/>
  <c r="I68" i="2" s="1"/>
  <c r="J68" i="2" s="1"/>
  <c r="K68" i="2" s="1"/>
  <c r="L68" i="2" s="1"/>
  <c r="M68" i="2" s="1"/>
  <c r="N68" i="2" s="1"/>
  <c r="O68" i="2" s="1"/>
  <c r="P68" i="2" s="1"/>
  <c r="Q68" i="2" s="1"/>
  <c r="R68" i="2" s="1"/>
  <c r="S68" i="2" s="1"/>
  <c r="T68" i="2" s="1"/>
  <c r="U68" i="2" s="1"/>
  <c r="V68" i="2" s="1"/>
  <c r="W68" i="2" s="1"/>
  <c r="X68" i="2" s="1"/>
  <c r="Y68" i="2" s="1"/>
  <c r="Z68" i="2" s="1"/>
  <c r="AA68" i="2" s="1"/>
  <c r="AB68" i="2" s="1"/>
  <c r="AC68" i="2" s="1"/>
  <c r="AD68" i="2" s="1"/>
  <c r="AE68" i="2" s="1"/>
  <c r="AF68" i="2" s="1"/>
  <c r="AG68" i="2" s="1"/>
  <c r="AH68" i="2" s="1"/>
  <c r="AI68" i="2" s="1"/>
  <c r="AJ68" i="2" s="1"/>
  <c r="AK68" i="2" s="1"/>
  <c r="AL68" i="2" s="1"/>
  <c r="AM68" i="2" s="1"/>
  <c r="AN68" i="2" s="1"/>
  <c r="AO68" i="2" s="1"/>
  <c r="AP68" i="2" s="1"/>
  <c r="AQ68" i="2" s="1"/>
  <c r="AR68" i="2" s="1"/>
  <c r="D62" i="2"/>
  <c r="D65" i="2" s="1"/>
  <c r="AL35" i="2"/>
  <c r="AL51" i="2" s="1"/>
  <c r="M35" i="2"/>
  <c r="M51" i="2" s="1"/>
  <c r="AP35" i="2"/>
  <c r="AC35" i="2"/>
  <c r="AC51" i="2" s="1"/>
  <c r="V35" i="2"/>
  <c r="V51" i="2" s="1"/>
  <c r="AG35" i="2"/>
  <c r="AG51" i="2" s="1"/>
  <c r="F35" i="2"/>
  <c r="F51" i="2" s="1"/>
  <c r="T35" i="2"/>
  <c r="T51" i="2" s="1"/>
  <c r="H35" i="2"/>
  <c r="N35" i="2"/>
  <c r="N51" i="2" s="1"/>
  <c r="AD35" i="2"/>
  <c r="AD51" i="2" s="1"/>
  <c r="G35" i="2"/>
  <c r="G51" i="2" s="1"/>
  <c r="L35" i="2"/>
  <c r="L51" i="2" s="1"/>
  <c r="AB35" i="2"/>
  <c r="AB51" i="2" s="1"/>
  <c r="E35" i="2"/>
  <c r="E51" i="2" s="1"/>
  <c r="U35" i="2"/>
  <c r="U51" i="2" s="1"/>
  <c r="AO35" i="2"/>
  <c r="AO51" i="2" s="1"/>
  <c r="AJ35" i="2"/>
  <c r="AN35" i="2"/>
  <c r="AN51" i="2" s="1"/>
  <c r="S51" i="2"/>
  <c r="O51" i="2"/>
  <c r="AI51" i="2"/>
  <c r="AH35" i="2"/>
  <c r="AH51" i="2" s="1"/>
  <c r="K35" i="2"/>
  <c r="K51" i="2" s="1"/>
  <c r="AM35" i="2"/>
  <c r="AM51" i="2" s="1"/>
  <c r="P35" i="2"/>
  <c r="P51" i="2" s="1"/>
  <c r="AF35" i="2"/>
  <c r="AF51" i="2" s="1"/>
  <c r="I35" i="2"/>
  <c r="I51" i="2" s="1"/>
  <c r="Y35" i="2"/>
  <c r="Y51" i="2" s="1"/>
  <c r="AJ51" i="2"/>
  <c r="E62" i="2"/>
  <c r="F39" i="2"/>
  <c r="F45" i="2" s="1"/>
  <c r="H51" i="2"/>
  <c r="K11" i="4" l="1"/>
  <c r="H19" i="4"/>
  <c r="L9" i="4"/>
  <c r="L11" i="4" s="1"/>
  <c r="I17" i="4"/>
  <c r="I19" i="4" s="1"/>
  <c r="J16" i="4"/>
  <c r="K58" i="4"/>
  <c r="L55" i="4"/>
  <c r="J45" i="4"/>
  <c r="J62" i="4" s="1"/>
  <c r="K39" i="4"/>
  <c r="J69" i="4"/>
  <c r="J78" i="4" s="1"/>
  <c r="K66" i="4"/>
  <c r="CK55" i="2"/>
  <c r="CJ58" i="2"/>
  <c r="BP58" i="2"/>
  <c r="BQ55" i="2"/>
  <c r="AZ58" i="2"/>
  <c r="BA55" i="2"/>
  <c r="E78" i="2"/>
  <c r="F66" i="2"/>
  <c r="D75" i="2"/>
  <c r="H56" i="2"/>
  <c r="G58" i="2"/>
  <c r="E54" i="2"/>
  <c r="E65" i="2"/>
  <c r="G39" i="2"/>
  <c r="G45" i="2" s="1"/>
  <c r="F62" i="2"/>
  <c r="K45" i="4" l="1"/>
  <c r="K62" i="4" s="1"/>
  <c r="L39" i="4"/>
  <c r="K69" i="4"/>
  <c r="K78" i="4" s="1"/>
  <c r="L66" i="4"/>
  <c r="M9" i="4"/>
  <c r="M11" i="4" s="1"/>
  <c r="L58" i="4"/>
  <c r="M55" i="4"/>
  <c r="J17" i="4"/>
  <c r="J19" i="4" s="1"/>
  <c r="K16" i="4"/>
  <c r="CL55" i="2"/>
  <c r="CK58" i="2"/>
  <c r="BR55" i="2"/>
  <c r="BQ58" i="2"/>
  <c r="BB55" i="2"/>
  <c r="BA58" i="2"/>
  <c r="G66" i="2"/>
  <c r="F69" i="2"/>
  <c r="F78" i="2" s="1"/>
  <c r="I56" i="2"/>
  <c r="H58" i="2"/>
  <c r="F65" i="2"/>
  <c r="F54" i="2"/>
  <c r="E75" i="2"/>
  <c r="H39" i="2"/>
  <c r="H45" i="2" s="1"/>
  <c r="G62" i="2"/>
  <c r="M58" i="4" l="1"/>
  <c r="N55" i="4"/>
  <c r="L45" i="4"/>
  <c r="L62" i="4" s="1"/>
  <c r="M39" i="4"/>
  <c r="K17" i="4"/>
  <c r="K19" i="4" s="1"/>
  <c r="L16" i="4"/>
  <c r="N9" i="4"/>
  <c r="N11" i="4" s="1"/>
  <c r="L69" i="4"/>
  <c r="L78" i="4" s="1"/>
  <c r="M66" i="4"/>
  <c r="CM55" i="2"/>
  <c r="CL58" i="2"/>
  <c r="BR58" i="2"/>
  <c r="BS55" i="2"/>
  <c r="BB58" i="2"/>
  <c r="BC55" i="2"/>
  <c r="H66" i="2"/>
  <c r="G69" i="2"/>
  <c r="G78" i="2" s="1"/>
  <c r="J56" i="2"/>
  <c r="I58" i="2"/>
  <c r="G54" i="2"/>
  <c r="F75" i="2"/>
  <c r="G65" i="2"/>
  <c r="I39" i="2"/>
  <c r="I45" i="2" s="1"/>
  <c r="H62" i="2"/>
  <c r="N58" i="4" l="1"/>
  <c r="O55" i="4"/>
  <c r="O9" i="4"/>
  <c r="O11" i="4" s="1"/>
  <c r="M69" i="4"/>
  <c r="N66" i="4"/>
  <c r="M16" i="4"/>
  <c r="L17" i="4"/>
  <c r="L19" i="4" s="1"/>
  <c r="M78" i="4"/>
  <c r="M45" i="4"/>
  <c r="M62" i="4" s="1"/>
  <c r="N39" i="4"/>
  <c r="CN55" i="2"/>
  <c r="CM58" i="2"/>
  <c r="BS58" i="2"/>
  <c r="BT55" i="2"/>
  <c r="BD55" i="2"/>
  <c r="BC58" i="2"/>
  <c r="H65" i="2"/>
  <c r="I66" i="2"/>
  <c r="H69" i="2"/>
  <c r="H78" i="2" s="1"/>
  <c r="K56" i="2"/>
  <c r="J58" i="2"/>
  <c r="H54" i="2"/>
  <c r="G75" i="2"/>
  <c r="J39" i="2"/>
  <c r="J45" i="2" s="1"/>
  <c r="I62" i="2"/>
  <c r="I65" i="2" l="1"/>
  <c r="N16" i="4"/>
  <c r="M17" i="4"/>
  <c r="M19" i="4" s="1"/>
  <c r="N69" i="4"/>
  <c r="O66" i="4"/>
  <c r="O58" i="4"/>
  <c r="P55" i="4"/>
  <c r="N78" i="4"/>
  <c r="N45" i="4"/>
  <c r="N62" i="4" s="1"/>
  <c r="O39" i="4"/>
  <c r="P9" i="4"/>
  <c r="P11" i="4" s="1"/>
  <c r="CO55" i="2"/>
  <c r="CN58" i="2"/>
  <c r="BT58" i="2"/>
  <c r="BU55" i="2"/>
  <c r="BD58" i="2"/>
  <c r="BE55" i="2"/>
  <c r="J66" i="2"/>
  <c r="I69" i="2"/>
  <c r="I78" i="2" s="1"/>
  <c r="L56" i="2"/>
  <c r="K58" i="2"/>
  <c r="I54" i="2"/>
  <c r="H75" i="2"/>
  <c r="K39" i="2"/>
  <c r="K45" i="2" s="1"/>
  <c r="J62" i="2"/>
  <c r="J65" i="2" l="1"/>
  <c r="O69" i="4"/>
  <c r="P66" i="4"/>
  <c r="P58" i="4"/>
  <c r="Q55" i="4"/>
  <c r="O45" i="4"/>
  <c r="O62" i="4" s="1"/>
  <c r="P39" i="4"/>
  <c r="O78" i="4"/>
  <c r="N17" i="4"/>
  <c r="N19" i="4" s="1"/>
  <c r="O16" i="4"/>
  <c r="CP55" i="2"/>
  <c r="CO58" i="2"/>
  <c r="BV55" i="2"/>
  <c r="BU58" i="2"/>
  <c r="BF55" i="2"/>
  <c r="BE58" i="2"/>
  <c r="K66" i="2"/>
  <c r="J69" i="2"/>
  <c r="J78" i="2" s="1"/>
  <c r="M56" i="2"/>
  <c r="L58" i="2"/>
  <c r="J54" i="2"/>
  <c r="I75" i="2"/>
  <c r="L39" i="2"/>
  <c r="L45" i="2" s="1"/>
  <c r="K62" i="2"/>
  <c r="K65" i="2" l="1"/>
  <c r="R9" i="4"/>
  <c r="R11" i="4" s="1"/>
  <c r="P69" i="4"/>
  <c r="Q66" i="4"/>
  <c r="P45" i="4"/>
  <c r="P62" i="4" s="1"/>
  <c r="Q39" i="4"/>
  <c r="Q58" i="4"/>
  <c r="R55" i="4"/>
  <c r="O17" i="4"/>
  <c r="O19" i="4" s="1"/>
  <c r="P16" i="4"/>
  <c r="P78" i="4"/>
  <c r="CQ55" i="2"/>
  <c r="CP58" i="2"/>
  <c r="BV58" i="2"/>
  <c r="BW55" i="2"/>
  <c r="BF58" i="2"/>
  <c r="BG55" i="2"/>
  <c r="L66" i="2"/>
  <c r="K69" i="2"/>
  <c r="K78" i="2" s="1"/>
  <c r="N56" i="2"/>
  <c r="M58" i="2"/>
  <c r="K54" i="2"/>
  <c r="J75" i="2"/>
  <c r="M39" i="2"/>
  <c r="M45" i="2" s="1"/>
  <c r="L62" i="2"/>
  <c r="L65" i="2" l="1"/>
  <c r="S9" i="4"/>
  <c r="S11" i="4" s="1"/>
  <c r="Q69" i="4"/>
  <c r="Q78" i="4" s="1"/>
  <c r="R66" i="4"/>
  <c r="R58" i="4"/>
  <c r="S55" i="4"/>
  <c r="Q16" i="4"/>
  <c r="P17" i="4"/>
  <c r="P19" i="4" s="1"/>
  <c r="Q45" i="4"/>
  <c r="Q62" i="4" s="1"/>
  <c r="R39" i="4"/>
  <c r="CR55" i="2"/>
  <c r="CQ58" i="2"/>
  <c r="BW58" i="2"/>
  <c r="BX55" i="2"/>
  <c r="BG58" i="2"/>
  <c r="BH55" i="2"/>
  <c r="M66" i="2"/>
  <c r="L69" i="2"/>
  <c r="L78" i="2" s="1"/>
  <c r="O56" i="2"/>
  <c r="N58" i="2"/>
  <c r="L54" i="2"/>
  <c r="K75" i="2"/>
  <c r="N39" i="2"/>
  <c r="N45" i="2" s="1"/>
  <c r="M62" i="2"/>
  <c r="M65" i="2" s="1"/>
  <c r="R69" i="4" l="1"/>
  <c r="S66" i="4"/>
  <c r="S58" i="4"/>
  <c r="T55" i="4"/>
  <c r="R78" i="4"/>
  <c r="Q17" i="4"/>
  <c r="Q19" i="4" s="1"/>
  <c r="R16" i="4"/>
  <c r="R45" i="4"/>
  <c r="R62" i="4" s="1"/>
  <c r="S39" i="4"/>
  <c r="T9" i="4"/>
  <c r="T11" i="4" s="1"/>
  <c r="CS55" i="2"/>
  <c r="CR58" i="2"/>
  <c r="BX58" i="2"/>
  <c r="BY55" i="2"/>
  <c r="BH58" i="2"/>
  <c r="BI55" i="2"/>
  <c r="BI58" i="2" s="1"/>
  <c r="N66" i="2"/>
  <c r="M69" i="2"/>
  <c r="M78" i="2" s="1"/>
  <c r="P56" i="2"/>
  <c r="O58" i="2"/>
  <c r="M54" i="2"/>
  <c r="L75" i="2"/>
  <c r="O39" i="2"/>
  <c r="O45" i="2" s="1"/>
  <c r="N62" i="2"/>
  <c r="N65" i="2" s="1"/>
  <c r="S45" i="4" l="1"/>
  <c r="S62" i="4" s="1"/>
  <c r="T39" i="4"/>
  <c r="R17" i="4"/>
  <c r="R19" i="4" s="1"/>
  <c r="S16" i="4"/>
  <c r="S78" i="4"/>
  <c r="S69" i="4"/>
  <c r="T66" i="4"/>
  <c r="U9" i="4"/>
  <c r="U11" i="4" s="1"/>
  <c r="T58" i="4"/>
  <c r="U55" i="4"/>
  <c r="CT55" i="2"/>
  <c r="CS58" i="2"/>
  <c r="BZ55" i="2"/>
  <c r="BY58" i="2"/>
  <c r="O66" i="2"/>
  <c r="N69" i="2"/>
  <c r="N78" i="2" s="1"/>
  <c r="Q56" i="2"/>
  <c r="Q58" i="2" s="1"/>
  <c r="P58" i="2"/>
  <c r="N54" i="2"/>
  <c r="M75" i="2"/>
  <c r="P39" i="2"/>
  <c r="P45" i="2" s="1"/>
  <c r="O62" i="2"/>
  <c r="O65" i="2" s="1"/>
  <c r="S17" i="4" l="1"/>
  <c r="S19" i="4" s="1"/>
  <c r="T16" i="4"/>
  <c r="U58" i="4"/>
  <c r="V55" i="4"/>
  <c r="T69" i="4"/>
  <c r="U66" i="4"/>
  <c r="V9" i="4"/>
  <c r="V11" i="4" s="1"/>
  <c r="T78" i="4"/>
  <c r="T45" i="4"/>
  <c r="T62" i="4" s="1"/>
  <c r="U39" i="4"/>
  <c r="CU55" i="2"/>
  <c r="CT58" i="2"/>
  <c r="BZ58" i="2"/>
  <c r="CA55" i="2"/>
  <c r="P66" i="2"/>
  <c r="O69" i="2"/>
  <c r="O78" i="2" s="1"/>
  <c r="O54" i="2"/>
  <c r="N75" i="2"/>
  <c r="Q39" i="2"/>
  <c r="Q45" i="2" s="1"/>
  <c r="P62" i="2"/>
  <c r="P65" i="2" s="1"/>
  <c r="V58" i="4" l="1"/>
  <c r="W55" i="4"/>
  <c r="U16" i="4"/>
  <c r="T17" i="4"/>
  <c r="T19" i="4" s="1"/>
  <c r="U45" i="4"/>
  <c r="U62" i="4" s="1"/>
  <c r="V39" i="4"/>
  <c r="W9" i="4"/>
  <c r="W11" i="4" s="1"/>
  <c r="U69" i="4"/>
  <c r="U78" i="4" s="1"/>
  <c r="V66" i="4"/>
  <c r="CV55" i="2"/>
  <c r="CU58" i="2"/>
  <c r="CA58" i="2"/>
  <c r="CB55" i="2"/>
  <c r="Q66" i="2"/>
  <c r="P69" i="2"/>
  <c r="P78" i="2" s="1"/>
  <c r="P54" i="2"/>
  <c r="O75" i="2"/>
  <c r="R39" i="2"/>
  <c r="R45" i="2" s="1"/>
  <c r="Q62" i="2"/>
  <c r="Q65" i="2" s="1"/>
  <c r="V16" i="4" l="1"/>
  <c r="U17" i="4"/>
  <c r="U19" i="4" s="1"/>
  <c r="V45" i="4"/>
  <c r="V62" i="4" s="1"/>
  <c r="W39" i="4"/>
  <c r="V69" i="4"/>
  <c r="V78" i="4" s="1"/>
  <c r="W66" i="4"/>
  <c r="W58" i="4"/>
  <c r="X55" i="4"/>
  <c r="CW55" i="2"/>
  <c r="CV58" i="2"/>
  <c r="CB58" i="2"/>
  <c r="R66" i="2"/>
  <c r="Q69" i="2"/>
  <c r="Q78" i="2" s="1"/>
  <c r="P75" i="2"/>
  <c r="S39" i="2"/>
  <c r="S45" i="2" s="1"/>
  <c r="R62" i="2"/>
  <c r="R65" i="2" s="1"/>
  <c r="V17" i="4" l="1"/>
  <c r="V19" i="4" s="1"/>
  <c r="W16" i="4"/>
  <c r="W69" i="4"/>
  <c r="X66" i="4"/>
  <c r="X58" i="4"/>
  <c r="Y55" i="4"/>
  <c r="Y9" i="4"/>
  <c r="Y11" i="4" s="1"/>
  <c r="W78" i="4"/>
  <c r="W45" i="4"/>
  <c r="W62" i="4" s="1"/>
  <c r="X39" i="4"/>
  <c r="CX55" i="2"/>
  <c r="CW58" i="2"/>
  <c r="S66" i="2"/>
  <c r="R69" i="2"/>
  <c r="T39" i="2"/>
  <c r="T45" i="2" s="1"/>
  <c r="S62" i="2"/>
  <c r="S65" i="2" s="1"/>
  <c r="Y58" i="4" l="1"/>
  <c r="Z55" i="4"/>
  <c r="W17" i="4"/>
  <c r="W19" i="4" s="1"/>
  <c r="X16" i="4"/>
  <c r="Z9" i="4"/>
  <c r="Z11" i="4" s="1"/>
  <c r="X69" i="4"/>
  <c r="X78" i="4" s="1"/>
  <c r="Y66" i="4"/>
  <c r="X45" i="4"/>
  <c r="X62" i="4" s="1"/>
  <c r="Y39" i="4"/>
  <c r="CY55" i="2"/>
  <c r="CY58" i="2" s="1"/>
  <c r="CX58" i="2"/>
  <c r="T66" i="2"/>
  <c r="S69" i="2"/>
  <c r="U39" i="2"/>
  <c r="U45" i="2" s="1"/>
  <c r="T62" i="2"/>
  <c r="T65" i="2" s="1"/>
  <c r="AA9" i="4" l="1"/>
  <c r="AA11" i="4" s="1"/>
  <c r="Z58" i="4"/>
  <c r="AA55" i="4"/>
  <c r="Y45" i="4"/>
  <c r="Y62" i="4" s="1"/>
  <c r="Z39" i="4"/>
  <c r="Y78" i="4"/>
  <c r="Y69" i="4"/>
  <c r="Z66" i="4"/>
  <c r="Y16" i="4"/>
  <c r="X17" i="4"/>
  <c r="X19" i="4" s="1"/>
  <c r="U66" i="2"/>
  <c r="T69" i="2"/>
  <c r="U65" i="2"/>
  <c r="V39" i="2"/>
  <c r="V45" i="2" s="1"/>
  <c r="U62" i="2"/>
  <c r="Z45" i="4" l="1"/>
  <c r="Z62" i="4" s="1"/>
  <c r="AA39" i="4"/>
  <c r="AB9" i="4"/>
  <c r="AB11" i="4" s="1"/>
  <c r="Z69" i="4"/>
  <c r="Z78" i="4" s="1"/>
  <c r="AA66" i="4"/>
  <c r="Y17" i="4"/>
  <c r="Y19" i="4" s="1"/>
  <c r="Z16" i="4"/>
  <c r="AA58" i="4"/>
  <c r="AB55" i="4"/>
  <c r="V66" i="2"/>
  <c r="U69" i="2"/>
  <c r="W39" i="2"/>
  <c r="W45" i="2" s="1"/>
  <c r="V62" i="2"/>
  <c r="V65" i="2" s="1"/>
  <c r="Z17" i="4" l="1"/>
  <c r="Z19" i="4" s="1"/>
  <c r="AA16" i="4"/>
  <c r="AC9" i="4"/>
  <c r="AC11" i="4" s="1"/>
  <c r="AB58" i="4"/>
  <c r="AC55" i="4"/>
  <c r="AA69" i="4"/>
  <c r="AA78" i="4" s="1"/>
  <c r="AB66" i="4"/>
  <c r="AA45" i="4"/>
  <c r="AA62" i="4" s="1"/>
  <c r="AB39" i="4"/>
  <c r="W66" i="2"/>
  <c r="V69" i="2"/>
  <c r="X39" i="2"/>
  <c r="X45" i="2" s="1"/>
  <c r="W62" i="2"/>
  <c r="W65" i="2" s="1"/>
  <c r="AB78" i="4" l="1"/>
  <c r="AB69" i="4"/>
  <c r="AC66" i="4"/>
  <c r="AA17" i="4"/>
  <c r="AA19" i="4" s="1"/>
  <c r="AB16" i="4"/>
  <c r="AB45" i="4"/>
  <c r="AB62" i="4" s="1"/>
  <c r="AC39" i="4"/>
  <c r="AC58" i="4"/>
  <c r="AD55" i="4"/>
  <c r="AD9" i="4"/>
  <c r="AD11" i="4" s="1"/>
  <c r="X66" i="2"/>
  <c r="W69" i="2"/>
  <c r="Y39" i="2"/>
  <c r="Y45" i="2" s="1"/>
  <c r="X62" i="2"/>
  <c r="X65" i="2" s="1"/>
  <c r="AC69" i="4" l="1"/>
  <c r="AD66" i="4"/>
  <c r="AD58" i="4"/>
  <c r="AE55" i="4"/>
  <c r="AC16" i="4"/>
  <c r="AB17" i="4"/>
  <c r="AB19" i="4" s="1"/>
  <c r="AC78" i="4"/>
  <c r="AC45" i="4"/>
  <c r="AC62" i="4" s="1"/>
  <c r="AD39" i="4"/>
  <c r="Y66" i="2"/>
  <c r="X69" i="2"/>
  <c r="Z39" i="2"/>
  <c r="Z45" i="2" s="1"/>
  <c r="Y62" i="2"/>
  <c r="Y65" i="2" s="1"/>
  <c r="AF9" i="4" l="1"/>
  <c r="AF11" i="4" s="1"/>
  <c r="AD45" i="4"/>
  <c r="AD62" i="4" s="1"/>
  <c r="AE39" i="4"/>
  <c r="AD69" i="4"/>
  <c r="AD78" i="4" s="1"/>
  <c r="AE66" i="4"/>
  <c r="AD16" i="4"/>
  <c r="AC17" i="4"/>
  <c r="AC19" i="4" s="1"/>
  <c r="AE58" i="4"/>
  <c r="AF55" i="4"/>
  <c r="Z66" i="2"/>
  <c r="Y69" i="2"/>
  <c r="AA39" i="2"/>
  <c r="AA45" i="2" s="1"/>
  <c r="Z62" i="2"/>
  <c r="Z65" i="2" s="1"/>
  <c r="AE69" i="4" l="1"/>
  <c r="AE78" i="4" s="1"/>
  <c r="AF66" i="4"/>
  <c r="AD17" i="4"/>
  <c r="AD19" i="4" s="1"/>
  <c r="AE16" i="4"/>
  <c r="AG9" i="4"/>
  <c r="AG11" i="4" s="1"/>
  <c r="AF58" i="4"/>
  <c r="AG55" i="4"/>
  <c r="AE45" i="4"/>
  <c r="AE62" i="4" s="1"/>
  <c r="AF39" i="4"/>
  <c r="AA66" i="2"/>
  <c r="Z69" i="2"/>
  <c r="AB39" i="2"/>
  <c r="AB45" i="2" s="1"/>
  <c r="AA62" i="2"/>
  <c r="AA65" i="2" s="1"/>
  <c r="AF45" i="4" l="1"/>
  <c r="AF62" i="4" s="1"/>
  <c r="AG39" i="4"/>
  <c r="AH9" i="4"/>
  <c r="AH11" i="4" s="1"/>
  <c r="AF69" i="4"/>
  <c r="AF78" i="4" s="1"/>
  <c r="AG66" i="4"/>
  <c r="AG58" i="4"/>
  <c r="AH55" i="4"/>
  <c r="AE17" i="4"/>
  <c r="AE19" i="4" s="1"/>
  <c r="AF16" i="4"/>
  <c r="AB66" i="2"/>
  <c r="AA69" i="2"/>
  <c r="AC39" i="2"/>
  <c r="AC45" i="2" s="1"/>
  <c r="AB62" i="2"/>
  <c r="AB65" i="2" s="1"/>
  <c r="AH58" i="4" l="1"/>
  <c r="AI55" i="4"/>
  <c r="AI9" i="4"/>
  <c r="AI11" i="4" s="1"/>
  <c r="AG45" i="4"/>
  <c r="AG62" i="4" s="1"/>
  <c r="AH39" i="4"/>
  <c r="AG16" i="4"/>
  <c r="AF17" i="4"/>
  <c r="AF19" i="4" s="1"/>
  <c r="AG69" i="4"/>
  <c r="AG78" i="4" s="1"/>
  <c r="C79" i="4" s="1"/>
  <c r="AH66" i="4"/>
  <c r="AC66" i="2"/>
  <c r="AB69" i="2"/>
  <c r="AD39" i="2"/>
  <c r="AD45" i="2" s="1"/>
  <c r="AC62" i="2"/>
  <c r="AC65" i="2" s="1"/>
  <c r="AI58" i="4" l="1"/>
  <c r="AJ55" i="4"/>
  <c r="AG17" i="4"/>
  <c r="AG19" i="4" s="1"/>
  <c r="AH16" i="4"/>
  <c r="AJ9" i="4"/>
  <c r="AJ11" i="4" s="1"/>
  <c r="AH69" i="4"/>
  <c r="AH78" i="4" s="1"/>
  <c r="AI66" i="4"/>
  <c r="AH45" i="4"/>
  <c r="AH62" i="4" s="1"/>
  <c r="AI39" i="4"/>
  <c r="AD66" i="2"/>
  <c r="AC69" i="2"/>
  <c r="AE39" i="2"/>
  <c r="AE45" i="2" s="1"/>
  <c r="AD62" i="2"/>
  <c r="AD65" i="2" s="1"/>
  <c r="AI45" i="4" l="1"/>
  <c r="AI62" i="4" s="1"/>
  <c r="AJ39" i="4"/>
  <c r="AK9" i="4"/>
  <c r="AK11" i="4" s="1"/>
  <c r="AJ58" i="4"/>
  <c r="AK55" i="4"/>
  <c r="AI69" i="4"/>
  <c r="AJ66" i="4"/>
  <c r="AH17" i="4"/>
  <c r="AH19" i="4" s="1"/>
  <c r="AI16" i="4"/>
  <c r="AI78" i="4"/>
  <c r="AE66" i="2"/>
  <c r="AD69" i="2"/>
  <c r="AF39" i="2"/>
  <c r="AF45" i="2" s="1"/>
  <c r="AE62" i="2"/>
  <c r="AE65" i="2" s="1"/>
  <c r="AJ69" i="4" l="1"/>
  <c r="AJ78" i="4" s="1"/>
  <c r="AK66" i="4"/>
  <c r="AL9" i="4"/>
  <c r="AL11" i="4" s="1"/>
  <c r="AI17" i="4"/>
  <c r="AI19" i="4" s="1"/>
  <c r="AJ16" i="4"/>
  <c r="AK58" i="4"/>
  <c r="AL55" i="4"/>
  <c r="AJ45" i="4"/>
  <c r="AJ62" i="4" s="1"/>
  <c r="AK39" i="4"/>
  <c r="AF66" i="2"/>
  <c r="AE69" i="2"/>
  <c r="AG39" i="2"/>
  <c r="AF62" i="2"/>
  <c r="AF65" i="2" s="1"/>
  <c r="AK69" i="4" l="1"/>
  <c r="AK78" i="4" s="1"/>
  <c r="AL66" i="4"/>
  <c r="AL58" i="4"/>
  <c r="AM55" i="4"/>
  <c r="AK45" i="4"/>
  <c r="AK62" i="4" s="1"/>
  <c r="AL39" i="4"/>
  <c r="AK16" i="4"/>
  <c r="AJ17" i="4"/>
  <c r="AJ19" i="4" s="1"/>
  <c r="AM9" i="4"/>
  <c r="AM11" i="4" s="1"/>
  <c r="AG66" i="2"/>
  <c r="AF69" i="2"/>
  <c r="AH39" i="2"/>
  <c r="AG45" i="2"/>
  <c r="AG62" i="2" s="1"/>
  <c r="AG65" i="2" s="1"/>
  <c r="AL16" i="4" l="1"/>
  <c r="AK17" i="4"/>
  <c r="AK19" i="4" s="1"/>
  <c r="AL78" i="4"/>
  <c r="AN9" i="4"/>
  <c r="AN11" i="4" s="1"/>
  <c r="AL45" i="4"/>
  <c r="AL62" i="4" s="1"/>
  <c r="AM39" i="4"/>
  <c r="AM58" i="4"/>
  <c r="AN55" i="4"/>
  <c r="AL69" i="4"/>
  <c r="AM66" i="4"/>
  <c r="AH66" i="2"/>
  <c r="AG69" i="2"/>
  <c r="AI39" i="2"/>
  <c r="AH45" i="2"/>
  <c r="AH62" i="2" s="1"/>
  <c r="AH65" i="2" s="1"/>
  <c r="AK26" i="2"/>
  <c r="AK32" i="2" s="1"/>
  <c r="AE26" i="2"/>
  <c r="AE32" i="2" s="1"/>
  <c r="AA26" i="2"/>
  <c r="AA32" i="2" s="1"/>
  <c r="W26" i="2"/>
  <c r="W32" i="2" s="1"/>
  <c r="AN58" i="4" l="1"/>
  <c r="AO55" i="4"/>
  <c r="AM78" i="4"/>
  <c r="AL17" i="4"/>
  <c r="AL19" i="4" s="1"/>
  <c r="AM16" i="4"/>
  <c r="AM45" i="4"/>
  <c r="AM62" i="4" s="1"/>
  <c r="AN39" i="4"/>
  <c r="AM69" i="4"/>
  <c r="AN66" i="4"/>
  <c r="AO9" i="4"/>
  <c r="AO11" i="4" s="1"/>
  <c r="AI66" i="2"/>
  <c r="AH69" i="2"/>
  <c r="AJ39" i="2"/>
  <c r="AI45" i="2"/>
  <c r="AI62" i="2" s="1"/>
  <c r="AI65" i="2" s="1"/>
  <c r="AE33" i="2"/>
  <c r="AE34" i="2" s="1"/>
  <c r="AK33" i="2"/>
  <c r="AK34" i="2" s="1"/>
  <c r="AA33" i="2"/>
  <c r="AA34" i="2" s="1"/>
  <c r="W33" i="2"/>
  <c r="AR32" i="2"/>
  <c r="AR26" i="2"/>
  <c r="AQ27" i="2" s="1"/>
  <c r="AQ59" i="2" s="1"/>
  <c r="AR31" i="2"/>
  <c r="AE30" i="2"/>
  <c r="AF57" i="2" s="1"/>
  <c r="AG57" i="2" s="1"/>
  <c r="AH57" i="2" s="1"/>
  <c r="AI57" i="2" s="1"/>
  <c r="AJ57" i="2" s="1"/>
  <c r="AK57" i="2" s="1"/>
  <c r="AL57" i="2" s="1"/>
  <c r="AM57" i="2" s="1"/>
  <c r="AN57" i="2" s="1"/>
  <c r="AO57" i="2" s="1"/>
  <c r="AP57" i="2" s="1"/>
  <c r="AQ57" i="2" s="1"/>
  <c r="D8" i="2"/>
  <c r="E8" i="2" s="1"/>
  <c r="F8" i="2" s="1"/>
  <c r="C16" i="2"/>
  <c r="D16" i="2" s="1"/>
  <c r="D17" i="2" s="1"/>
  <c r="AR15" i="2"/>
  <c r="D5" i="3"/>
  <c r="AQ7" i="2"/>
  <c r="G7" i="2"/>
  <c r="D7" i="2"/>
  <c r="C5" i="3"/>
  <c r="C7" i="2" s="1"/>
  <c r="E24" i="3"/>
  <c r="C23" i="3"/>
  <c r="C26" i="3" s="1"/>
  <c r="E22" i="3"/>
  <c r="J21" i="3"/>
  <c r="J22" i="3" s="1"/>
  <c r="H20" i="3"/>
  <c r="D20" i="3"/>
  <c r="E20" i="3" s="1"/>
  <c r="E19" i="3"/>
  <c r="E18" i="3"/>
  <c r="H17" i="3"/>
  <c r="D17" i="3"/>
  <c r="E17" i="3" s="1"/>
  <c r="H15" i="3"/>
  <c r="D15" i="3"/>
  <c r="E15" i="3" s="1"/>
  <c r="H13" i="3"/>
  <c r="D13" i="3"/>
  <c r="E13" i="3" s="1"/>
  <c r="C11" i="3"/>
  <c r="C12" i="3" s="1"/>
  <c r="Q7" i="2" s="1"/>
  <c r="E10" i="3"/>
  <c r="C9" i="3"/>
  <c r="E9" i="3" s="1"/>
  <c r="C8" i="3"/>
  <c r="E8" i="3" s="1"/>
  <c r="E7" i="3"/>
  <c r="E6" i="3"/>
  <c r="E4" i="3"/>
  <c r="F4" i="3" s="1"/>
  <c r="C10" i="1"/>
  <c r="C12" i="1"/>
  <c r="C13" i="1" l="1"/>
  <c r="J7" i="4"/>
  <c r="J9" i="4" s="1"/>
  <c r="J11" i="4" s="1"/>
  <c r="E5" i="3"/>
  <c r="D21" i="3"/>
  <c r="D27" i="3" s="1"/>
  <c r="AN45" i="4"/>
  <c r="AN62" i="4" s="1"/>
  <c r="AO39" i="4"/>
  <c r="AO58" i="4"/>
  <c r="AP55" i="4"/>
  <c r="AP9" i="4"/>
  <c r="AP11" i="4" s="1"/>
  <c r="AN69" i="4"/>
  <c r="AO66" i="4"/>
  <c r="AM17" i="4"/>
  <c r="AM19" i="4" s="1"/>
  <c r="AN16" i="4"/>
  <c r="AN78" i="4"/>
  <c r="AJ66" i="2"/>
  <c r="AI69" i="2"/>
  <c r="AK39" i="2"/>
  <c r="AJ45" i="2"/>
  <c r="AJ62" i="2" s="1"/>
  <c r="AJ65" i="2" s="1"/>
  <c r="E7" i="2"/>
  <c r="E9" i="2" s="1"/>
  <c r="E11" i="2" s="1"/>
  <c r="Q10" i="2"/>
  <c r="X10" i="2"/>
  <c r="C8" i="2"/>
  <c r="C9" i="2" s="1"/>
  <c r="C11" i="2" s="1"/>
  <c r="J7" i="2"/>
  <c r="AE10" i="2"/>
  <c r="D10" i="2"/>
  <c r="AQ10" i="2"/>
  <c r="AK35" i="2"/>
  <c r="AK51" i="2" s="1"/>
  <c r="AQ30" i="2"/>
  <c r="AR30" i="2" s="1"/>
  <c r="AE35" i="2"/>
  <c r="AE51" i="2" s="1"/>
  <c r="Q29" i="2"/>
  <c r="Q35" i="2"/>
  <c r="X29" i="2"/>
  <c r="X35" i="2"/>
  <c r="X51" i="2" s="1"/>
  <c r="AA35" i="2"/>
  <c r="AA51" i="2" s="1"/>
  <c r="W34" i="2"/>
  <c r="AR34" i="2" s="1"/>
  <c r="AR33" i="2"/>
  <c r="AE28" i="2"/>
  <c r="AR43" i="2"/>
  <c r="X28" i="2"/>
  <c r="Y55" i="2" s="1"/>
  <c r="Z55" i="2" s="1"/>
  <c r="AA55" i="2" s="1"/>
  <c r="AB55" i="2" s="1"/>
  <c r="AC55" i="2" s="1"/>
  <c r="AD55" i="2" s="1"/>
  <c r="AE55" i="2" s="1"/>
  <c r="AF55" i="2" s="1"/>
  <c r="AG55" i="2" s="1"/>
  <c r="AH55" i="2" s="1"/>
  <c r="AI55" i="2" s="1"/>
  <c r="AJ55" i="2" s="1"/>
  <c r="AK55" i="2" s="1"/>
  <c r="AL55" i="2" s="1"/>
  <c r="AM55" i="2" s="1"/>
  <c r="AN55" i="2" s="1"/>
  <c r="AO55" i="2" s="1"/>
  <c r="AP55" i="2" s="1"/>
  <c r="AQ55" i="2" s="1"/>
  <c r="AQ28" i="2"/>
  <c r="AR27" i="2"/>
  <c r="D19" i="2"/>
  <c r="E16" i="2"/>
  <c r="F16" i="2" s="1"/>
  <c r="C17" i="2"/>
  <c r="D9" i="2"/>
  <c r="F9" i="2"/>
  <c r="F11" i="2" s="1"/>
  <c r="G8" i="2"/>
  <c r="H8" i="2" s="1"/>
  <c r="H21" i="3"/>
  <c r="E11" i="3"/>
  <c r="F5" i="3"/>
  <c r="F6" i="3" s="1"/>
  <c r="F7" i="3" s="1"/>
  <c r="F8" i="3" s="1"/>
  <c r="F9" i="3" s="1"/>
  <c r="F10" i="3" s="1"/>
  <c r="E23" i="3"/>
  <c r="E26" i="3" s="1"/>
  <c r="E12" i="3"/>
  <c r="C14" i="3"/>
  <c r="D21" i="1"/>
  <c r="D18" i="1"/>
  <c r="D16" i="1"/>
  <c r="D14" i="1"/>
  <c r="J22" i="1"/>
  <c r="J23" i="1" s="1"/>
  <c r="H21" i="1"/>
  <c r="E20" i="1"/>
  <c r="E19" i="1"/>
  <c r="H18" i="1"/>
  <c r="H16" i="1"/>
  <c r="H14" i="1"/>
  <c r="E13" i="1"/>
  <c r="E12" i="1"/>
  <c r="E11" i="1"/>
  <c r="E10" i="1"/>
  <c r="C9" i="1"/>
  <c r="E8" i="1"/>
  <c r="E7" i="1"/>
  <c r="E6" i="1"/>
  <c r="E5" i="1"/>
  <c r="E4" i="1"/>
  <c r="E7" i="4" l="1"/>
  <c r="E18" i="1"/>
  <c r="AE10" i="4"/>
  <c r="E21" i="1"/>
  <c r="AQ10" i="4"/>
  <c r="E16" i="1"/>
  <c r="X10" i="4"/>
  <c r="E14" i="1"/>
  <c r="Q10" i="4"/>
  <c r="C15" i="1"/>
  <c r="Q7" i="4"/>
  <c r="Q9" i="4" s="1"/>
  <c r="Q11" i="4" s="1"/>
  <c r="AP58" i="4"/>
  <c r="AQ55" i="4"/>
  <c r="AQ9" i="4"/>
  <c r="AR8" i="4"/>
  <c r="AO69" i="4"/>
  <c r="AO78" i="4" s="1"/>
  <c r="AP66" i="4"/>
  <c r="AO16" i="4"/>
  <c r="AN17" i="4"/>
  <c r="AN19" i="4" s="1"/>
  <c r="AO45" i="4"/>
  <c r="AO62" i="4" s="1"/>
  <c r="AP39" i="4"/>
  <c r="AK66" i="2"/>
  <c r="AJ69" i="2"/>
  <c r="R56" i="2"/>
  <c r="AR57" i="2"/>
  <c r="AR10" i="2"/>
  <c r="AL39" i="2"/>
  <c r="AK45" i="2"/>
  <c r="AK62" i="2" s="1"/>
  <c r="AK65" i="2" s="1"/>
  <c r="D11" i="2"/>
  <c r="X7" i="2"/>
  <c r="Q51" i="2"/>
  <c r="W35" i="2"/>
  <c r="I8" i="2"/>
  <c r="J8" i="2"/>
  <c r="E17" i="2"/>
  <c r="E19" i="2" s="1"/>
  <c r="C19" i="2"/>
  <c r="G16" i="2"/>
  <c r="F17" i="2"/>
  <c r="F19" i="2" s="1"/>
  <c r="G9" i="2"/>
  <c r="G11" i="2" s="1"/>
  <c r="H9" i="2"/>
  <c r="H11" i="2" s="1"/>
  <c r="G21" i="3"/>
  <c r="F11" i="3"/>
  <c r="F12" i="3" s="1"/>
  <c r="F13" i="3" s="1"/>
  <c r="E14" i="3"/>
  <c r="C16" i="3"/>
  <c r="D22" i="1"/>
  <c r="D28" i="1" s="1"/>
  <c r="H22" i="1"/>
  <c r="F4" i="1"/>
  <c r="F5" i="1" s="1"/>
  <c r="F6" i="1" s="1"/>
  <c r="E9" i="1"/>
  <c r="C17" i="1" l="1"/>
  <c r="X7" i="4"/>
  <c r="X9" i="4" s="1"/>
  <c r="X11" i="4" s="1"/>
  <c r="E15" i="1"/>
  <c r="AR10" i="4"/>
  <c r="E9" i="4"/>
  <c r="E11" i="4" s="1"/>
  <c r="C22" i="1"/>
  <c r="C28" i="1" s="1"/>
  <c r="C31" i="1" s="1"/>
  <c r="AO17" i="4"/>
  <c r="AO19" i="4" s="1"/>
  <c r="AP16" i="4"/>
  <c r="AQ58" i="4"/>
  <c r="AR55" i="4"/>
  <c r="AP45" i="4"/>
  <c r="AP62" i="4" s="1"/>
  <c r="AQ39" i="4"/>
  <c r="AQ11" i="4"/>
  <c r="AP69" i="4"/>
  <c r="AP78" i="4" s="1"/>
  <c r="AQ66" i="4"/>
  <c r="AL66" i="2"/>
  <c r="AK69" i="2"/>
  <c r="S56" i="2"/>
  <c r="S58" i="2" s="1"/>
  <c r="S78" i="2" s="1"/>
  <c r="R58" i="2"/>
  <c r="R78" i="2" s="1"/>
  <c r="Q54" i="2"/>
  <c r="W51" i="2"/>
  <c r="AM39" i="2"/>
  <c r="AL45" i="2"/>
  <c r="AL62" i="2" s="1"/>
  <c r="AL65" i="2" s="1"/>
  <c r="AE7" i="2"/>
  <c r="AR7" i="2" s="1"/>
  <c r="H16" i="2"/>
  <c r="G17" i="2"/>
  <c r="G19" i="2" s="1"/>
  <c r="I9" i="2"/>
  <c r="I11" i="2" s="1"/>
  <c r="E16" i="3"/>
  <c r="C21" i="3"/>
  <c r="F14" i="3"/>
  <c r="F15" i="3" s="1"/>
  <c r="G22" i="1"/>
  <c r="F7" i="1"/>
  <c r="F8" i="1" s="1"/>
  <c r="F9" i="1" s="1"/>
  <c r="F10" i="1" s="1"/>
  <c r="F11" i="1" s="1"/>
  <c r="F12" i="1" s="1"/>
  <c r="F13" i="1" s="1"/>
  <c r="F14" i="1" s="1"/>
  <c r="F15" i="1" s="1"/>
  <c r="F16" i="1" s="1"/>
  <c r="E22" i="1" l="1"/>
  <c r="E28" i="1"/>
  <c r="C32" i="1"/>
  <c r="C34" i="1" s="1"/>
  <c r="E31" i="1"/>
  <c r="AE7" i="4"/>
  <c r="E17" i="1"/>
  <c r="F17" i="1" s="1"/>
  <c r="F18" i="1" s="1"/>
  <c r="F19" i="1" s="1"/>
  <c r="F20" i="1" s="1"/>
  <c r="F21" i="1" s="1"/>
  <c r="E21" i="3"/>
  <c r="C27" i="3"/>
  <c r="AP17" i="4"/>
  <c r="AP19" i="4" s="1"/>
  <c r="AQ16" i="4"/>
  <c r="AQ69" i="4"/>
  <c r="AR66" i="4"/>
  <c r="AR39" i="4"/>
  <c r="AQ40" i="4" s="1"/>
  <c r="AR58" i="4"/>
  <c r="AS55" i="4"/>
  <c r="AQ78" i="4"/>
  <c r="AM66" i="2"/>
  <c r="AL69" i="2"/>
  <c r="T56" i="2"/>
  <c r="R54" i="2"/>
  <c r="Q75" i="2"/>
  <c r="AN39" i="2"/>
  <c r="AM45" i="2"/>
  <c r="AM62" i="2" s="1"/>
  <c r="AM65" i="2" s="1"/>
  <c r="H17" i="2"/>
  <c r="I16" i="2"/>
  <c r="K8" i="2"/>
  <c r="L8" i="2" s="1"/>
  <c r="J9" i="2"/>
  <c r="J11" i="2" s="1"/>
  <c r="F16" i="3"/>
  <c r="F17" i="3" s="1"/>
  <c r="F18" i="3" s="1"/>
  <c r="F19" i="3" s="1"/>
  <c r="F20" i="3" s="1"/>
  <c r="AE9" i="4" l="1"/>
  <c r="AR7" i="4"/>
  <c r="E27" i="3"/>
  <c r="C30" i="3"/>
  <c r="AS58" i="4"/>
  <c r="AT55" i="4"/>
  <c r="AR40" i="4"/>
  <c r="AQ42" i="4"/>
  <c r="AQ44" i="4" s="1"/>
  <c r="AQ17" i="4"/>
  <c r="AR17" i="4" s="1"/>
  <c r="AR16" i="4"/>
  <c r="AQ45" i="4"/>
  <c r="AN66" i="2"/>
  <c r="AM69" i="2"/>
  <c r="U56" i="2"/>
  <c r="T58" i="2"/>
  <c r="T78" i="2" s="1"/>
  <c r="S54" i="2"/>
  <c r="R75" i="2"/>
  <c r="AO39" i="2"/>
  <c r="AN45" i="2"/>
  <c r="AN62" i="2" s="1"/>
  <c r="AN65" i="2" s="1"/>
  <c r="I17" i="2"/>
  <c r="I19" i="2" s="1"/>
  <c r="J16" i="2"/>
  <c r="H19" i="2"/>
  <c r="K9" i="2"/>
  <c r="K11" i="2" s="1"/>
  <c r="L9" i="2"/>
  <c r="L11" i="2" s="1"/>
  <c r="M8" i="2"/>
  <c r="AE11" i="4" l="1"/>
  <c r="C12" i="4" s="1"/>
  <c r="AR9" i="4"/>
  <c r="AR11" i="4" s="1"/>
  <c r="E30" i="3"/>
  <c r="AQ72" i="4"/>
  <c r="AR72" i="4" s="1"/>
  <c r="F86" i="4" s="1"/>
  <c r="AR44" i="4"/>
  <c r="AQ19" i="4"/>
  <c r="AR18" i="4"/>
  <c r="AQ62" i="4"/>
  <c r="AR45" i="4"/>
  <c r="AT58" i="4"/>
  <c r="AU55" i="4"/>
  <c r="AR42" i="4"/>
  <c r="AR67" i="4"/>
  <c r="AR69" i="4" s="1"/>
  <c r="AR78" i="4" s="1"/>
  <c r="C80" i="4" s="1"/>
  <c r="C85" i="4" s="1"/>
  <c r="D85" i="4" s="1"/>
  <c r="AO66" i="2"/>
  <c r="AN69" i="2"/>
  <c r="V56" i="2"/>
  <c r="U58" i="2"/>
  <c r="U78" i="2" s="1"/>
  <c r="T54" i="2"/>
  <c r="S75" i="2"/>
  <c r="AP39" i="2"/>
  <c r="AO45" i="2"/>
  <c r="AO62" i="2" s="1"/>
  <c r="AO65" i="2" s="1"/>
  <c r="K16" i="2"/>
  <c r="J17" i="2"/>
  <c r="M9" i="2"/>
  <c r="M11" i="2" s="1"/>
  <c r="N8" i="2"/>
  <c r="AR19" i="4" l="1"/>
  <c r="C20" i="4"/>
  <c r="AU58" i="4"/>
  <c r="AV55" i="4"/>
  <c r="AR62" i="4"/>
  <c r="AP66" i="2"/>
  <c r="AO69" i="2"/>
  <c r="W56" i="2"/>
  <c r="V58" i="2"/>
  <c r="V78" i="2" s="1"/>
  <c r="U54" i="2"/>
  <c r="T75" i="2"/>
  <c r="AQ39" i="2"/>
  <c r="AP45" i="2"/>
  <c r="J19" i="2"/>
  <c r="K17" i="2"/>
  <c r="K19" i="2" s="1"/>
  <c r="L16" i="2"/>
  <c r="N9" i="2"/>
  <c r="N11" i="2" s="1"/>
  <c r="O8" i="2"/>
  <c r="AV58" i="4" l="1"/>
  <c r="AW55" i="4"/>
  <c r="AQ66" i="2"/>
  <c r="AP69" i="2"/>
  <c r="X56" i="2"/>
  <c r="W58" i="2"/>
  <c r="W78" i="2" s="1"/>
  <c r="V54" i="2"/>
  <c r="U75" i="2"/>
  <c r="AP62" i="2"/>
  <c r="AP65" i="2" s="1"/>
  <c r="AR39" i="2"/>
  <c r="AQ40" i="2" s="1"/>
  <c r="L17" i="2"/>
  <c r="M16" i="2"/>
  <c r="O9" i="2"/>
  <c r="O11" i="2" s="1"/>
  <c r="P8" i="2"/>
  <c r="AW58" i="4" l="1"/>
  <c r="AX55" i="4"/>
  <c r="AR66" i="2"/>
  <c r="AQ69" i="2"/>
  <c r="Y56" i="2"/>
  <c r="X58" i="2"/>
  <c r="X78" i="2" s="1"/>
  <c r="W54" i="2"/>
  <c r="V75" i="2"/>
  <c r="AQ42" i="2"/>
  <c r="AQ44" i="2" s="1"/>
  <c r="AQ45" i="2"/>
  <c r="AR45" i="2" s="1"/>
  <c r="M17" i="2"/>
  <c r="M19" i="2" s="1"/>
  <c r="N16" i="2"/>
  <c r="L19" i="2"/>
  <c r="P9" i="2"/>
  <c r="P11" i="2" s="1"/>
  <c r="Q8" i="2"/>
  <c r="AX58" i="4" l="1"/>
  <c r="AY55" i="4"/>
  <c r="Z56" i="2"/>
  <c r="Y58" i="2"/>
  <c r="Y78" i="2" s="1"/>
  <c r="AQ62" i="2"/>
  <c r="AQ65" i="2" s="1"/>
  <c r="X54" i="2"/>
  <c r="W75" i="2"/>
  <c r="AQ72" i="2"/>
  <c r="AR72" i="2" s="1"/>
  <c r="AR44" i="2"/>
  <c r="AR67" i="2"/>
  <c r="AR69" i="2" s="1"/>
  <c r="AR42" i="2"/>
  <c r="O16" i="2"/>
  <c r="N17" i="2"/>
  <c r="N19" i="2" s="1"/>
  <c r="R8" i="2"/>
  <c r="R9" i="2" s="1"/>
  <c r="R11" i="2" s="1"/>
  <c r="Q9" i="2"/>
  <c r="Q11" i="2" s="1"/>
  <c r="AY58" i="4" l="1"/>
  <c r="AZ55" i="4"/>
  <c r="AR62" i="2"/>
  <c r="AR65" i="2" s="1"/>
  <c r="AR75" i="2" s="1"/>
  <c r="F84" i="2" s="1"/>
  <c r="F87" i="2" s="1"/>
  <c r="AA56" i="2"/>
  <c r="Z58" i="2"/>
  <c r="Z78" i="2" s="1"/>
  <c r="Y54" i="2"/>
  <c r="X75" i="2"/>
  <c r="S8" i="2"/>
  <c r="S9" i="2" s="1"/>
  <c r="S11" i="2" s="1"/>
  <c r="P16" i="2"/>
  <c r="O17" i="2"/>
  <c r="O19" i="2" s="1"/>
  <c r="AZ58" i="4" l="1"/>
  <c r="BA55" i="4"/>
  <c r="AB56" i="2"/>
  <c r="AA58" i="2"/>
  <c r="AA78" i="2" s="1"/>
  <c r="Z54" i="2"/>
  <c r="Y75" i="2"/>
  <c r="T8" i="2"/>
  <c r="U8" i="2" s="1"/>
  <c r="P17" i="2"/>
  <c r="P19" i="2" s="1"/>
  <c r="Q16" i="2"/>
  <c r="BA58" i="4" l="1"/>
  <c r="BB55" i="4"/>
  <c r="AC56" i="2"/>
  <c r="AB58" i="2"/>
  <c r="AB78" i="2" s="1"/>
  <c r="AA54" i="2"/>
  <c r="Z75" i="2"/>
  <c r="T9" i="2"/>
  <c r="T11" i="2" s="1"/>
  <c r="R16" i="2"/>
  <c r="Q17" i="2"/>
  <c r="Q19" i="2" s="1"/>
  <c r="U9" i="2"/>
  <c r="U11" i="2" s="1"/>
  <c r="V8" i="2"/>
  <c r="BB58" i="4" l="1"/>
  <c r="BC55" i="4"/>
  <c r="AD56" i="2"/>
  <c r="AC58" i="2"/>
  <c r="AC78" i="2" s="1"/>
  <c r="AB54" i="2"/>
  <c r="AA75" i="2"/>
  <c r="S16" i="2"/>
  <c r="R17" i="2"/>
  <c r="R19" i="2" s="1"/>
  <c r="V9" i="2"/>
  <c r="V11" i="2" s="1"/>
  <c r="W8" i="2"/>
  <c r="BC58" i="4" l="1"/>
  <c r="BD55" i="4"/>
  <c r="AE56" i="2"/>
  <c r="AD58" i="2"/>
  <c r="AD78" i="2" s="1"/>
  <c r="AC54" i="2"/>
  <c r="AB75" i="2"/>
  <c r="T16" i="2"/>
  <c r="S17" i="2"/>
  <c r="S19" i="2" s="1"/>
  <c r="W9" i="2"/>
  <c r="W11" i="2" s="1"/>
  <c r="X8" i="2"/>
  <c r="BD58" i="4" l="1"/>
  <c r="BE55" i="4"/>
  <c r="AF56" i="2"/>
  <c r="AE58" i="2"/>
  <c r="AE78" i="2" s="1"/>
  <c r="AD54" i="2"/>
  <c r="AC75" i="2"/>
  <c r="T17" i="2"/>
  <c r="T19" i="2" s="1"/>
  <c r="U16" i="2"/>
  <c r="Y8" i="2"/>
  <c r="Y9" i="2" s="1"/>
  <c r="Y11" i="2" s="1"/>
  <c r="X9" i="2"/>
  <c r="X11" i="2" s="1"/>
  <c r="BE58" i="4" l="1"/>
  <c r="BF55" i="4"/>
  <c r="AG56" i="2"/>
  <c r="AF58" i="2"/>
  <c r="AF78" i="2" s="1"/>
  <c r="AE54" i="2"/>
  <c r="AD75" i="2"/>
  <c r="U17" i="2"/>
  <c r="U19" i="2" s="1"/>
  <c r="V16" i="2"/>
  <c r="Z8" i="2"/>
  <c r="AA8" i="2" s="1"/>
  <c r="BF58" i="4" l="1"/>
  <c r="BG55" i="4"/>
  <c r="AH56" i="2"/>
  <c r="AG58" i="2"/>
  <c r="AG78" i="2" s="1"/>
  <c r="AF54" i="2"/>
  <c r="AE75" i="2"/>
  <c r="W16" i="2"/>
  <c r="V17" i="2"/>
  <c r="V19" i="2" s="1"/>
  <c r="Z9" i="2"/>
  <c r="Z11" i="2" s="1"/>
  <c r="AA9" i="2"/>
  <c r="AA11" i="2" s="1"/>
  <c r="AB8" i="2"/>
  <c r="BG58" i="4" l="1"/>
  <c r="BH55" i="4"/>
  <c r="AI56" i="2"/>
  <c r="AH58" i="2"/>
  <c r="AH78" i="2" s="1"/>
  <c r="AG54" i="2"/>
  <c r="AF75" i="2"/>
  <c r="W17" i="2"/>
  <c r="W19" i="2" s="1"/>
  <c r="X16" i="2"/>
  <c r="AB9" i="2"/>
  <c r="AB11" i="2" s="1"/>
  <c r="AC8" i="2"/>
  <c r="BH58" i="4" l="1"/>
  <c r="BI55" i="4"/>
  <c r="AJ56" i="2"/>
  <c r="AI58" i="2"/>
  <c r="AI78" i="2" s="1"/>
  <c r="AH54" i="2"/>
  <c r="AG75" i="2"/>
  <c r="C76" i="2" s="1"/>
  <c r="Y16" i="2"/>
  <c r="X17" i="2"/>
  <c r="X19" i="2" s="1"/>
  <c r="AC9" i="2"/>
  <c r="AC11" i="2" s="1"/>
  <c r="AD8" i="2"/>
  <c r="BI58" i="4" l="1"/>
  <c r="BJ55" i="4"/>
  <c r="AK56" i="2"/>
  <c r="AJ58" i="2"/>
  <c r="AJ78" i="2" s="1"/>
  <c r="AI54" i="2"/>
  <c r="AH75" i="2"/>
  <c r="Y17" i="2"/>
  <c r="Y19" i="2" s="1"/>
  <c r="Z16" i="2"/>
  <c r="AD9" i="2"/>
  <c r="AD11" i="2" s="1"/>
  <c r="AE8" i="2"/>
  <c r="BJ58" i="4" l="1"/>
  <c r="BK55" i="4"/>
  <c r="AL56" i="2"/>
  <c r="AK58" i="2"/>
  <c r="AK78" i="2" s="1"/>
  <c r="AJ54" i="2"/>
  <c r="AI75" i="2"/>
  <c r="AA16" i="2"/>
  <c r="Z17" i="2"/>
  <c r="Z19" i="2" s="1"/>
  <c r="AF8" i="2"/>
  <c r="AF9" i="2" s="1"/>
  <c r="AF11" i="2" s="1"/>
  <c r="AE9" i="2"/>
  <c r="AE11" i="2" s="1"/>
  <c r="BK58" i="4" l="1"/>
  <c r="BL55" i="4"/>
  <c r="AM56" i="2"/>
  <c r="AL58" i="2"/>
  <c r="AL78" i="2" s="1"/>
  <c r="AK54" i="2"/>
  <c r="AJ75" i="2"/>
  <c r="AA17" i="2"/>
  <c r="AA19" i="2" s="1"/>
  <c r="AB16" i="2"/>
  <c r="AG8" i="2"/>
  <c r="AG9" i="2" s="1"/>
  <c r="AG11" i="2" s="1"/>
  <c r="BL58" i="4" l="1"/>
  <c r="BM55" i="4"/>
  <c r="AN56" i="2"/>
  <c r="AM58" i="2"/>
  <c r="AM78" i="2" s="1"/>
  <c r="AL54" i="2"/>
  <c r="AK75" i="2"/>
  <c r="AB17" i="2"/>
  <c r="AB19" i="2" s="1"/>
  <c r="AC16" i="2"/>
  <c r="AH8" i="2"/>
  <c r="AH9" i="2" s="1"/>
  <c r="AH11" i="2" s="1"/>
  <c r="BM58" i="4" l="1"/>
  <c r="BN55" i="4"/>
  <c r="AO56" i="2"/>
  <c r="AN58" i="2"/>
  <c r="AN78" i="2" s="1"/>
  <c r="AM54" i="2"/>
  <c r="AL75" i="2"/>
  <c r="AC17" i="2"/>
  <c r="AC19" i="2" s="1"/>
  <c r="AD16" i="2"/>
  <c r="AI8" i="2"/>
  <c r="AI9" i="2" s="1"/>
  <c r="AI11" i="2" s="1"/>
  <c r="BN58" i="4" l="1"/>
  <c r="BO55" i="4"/>
  <c r="AP56" i="2"/>
  <c r="AO58" i="2"/>
  <c r="AO78" i="2" s="1"/>
  <c r="AN54" i="2"/>
  <c r="AM75" i="2"/>
  <c r="AE16" i="2"/>
  <c r="AD17" i="2"/>
  <c r="AD19" i="2" s="1"/>
  <c r="AJ8" i="2"/>
  <c r="AJ9" i="2" s="1"/>
  <c r="AJ11" i="2" s="1"/>
  <c r="BO58" i="4" l="1"/>
  <c r="BP55" i="4"/>
  <c r="AQ56" i="2"/>
  <c r="AP58" i="2"/>
  <c r="AP78" i="2" s="1"/>
  <c r="AO54" i="2"/>
  <c r="AN75" i="2"/>
  <c r="AF16" i="2"/>
  <c r="AE17" i="2"/>
  <c r="AE19" i="2" s="1"/>
  <c r="AK8" i="2"/>
  <c r="AL8" i="2" s="1"/>
  <c r="BP58" i="4" l="1"/>
  <c r="BQ55" i="4"/>
  <c r="AQ58" i="2"/>
  <c r="AQ78" i="2" s="1"/>
  <c r="AP54" i="2"/>
  <c r="AO75" i="2"/>
  <c r="AF17" i="2"/>
  <c r="AF19" i="2" s="1"/>
  <c r="AG16" i="2"/>
  <c r="AK9" i="2"/>
  <c r="AK11" i="2" s="1"/>
  <c r="AL9" i="2"/>
  <c r="AL11" i="2" s="1"/>
  <c r="AM8" i="2"/>
  <c r="BQ58" i="4" l="1"/>
  <c r="BR55" i="4"/>
  <c r="AR58" i="2"/>
  <c r="AR78" i="2" s="1"/>
  <c r="AQ54" i="2"/>
  <c r="AQ75" i="2" s="1"/>
  <c r="AP75" i="2"/>
  <c r="AG17" i="2"/>
  <c r="AG19" i="2" s="1"/>
  <c r="AH16" i="2"/>
  <c r="AM9" i="2"/>
  <c r="AM11" i="2" s="1"/>
  <c r="AN8" i="2"/>
  <c r="C77" i="2" l="1"/>
  <c r="C84" i="2" s="1"/>
  <c r="D84" i="2" s="1"/>
  <c r="BR58" i="4"/>
  <c r="BS55" i="4"/>
  <c r="C80" i="2"/>
  <c r="C85" i="2" s="1"/>
  <c r="D85" i="2" s="1"/>
  <c r="AI16" i="2"/>
  <c r="AH17" i="2"/>
  <c r="AH19" i="2" s="1"/>
  <c r="AN9" i="2"/>
  <c r="AN11" i="2" s="1"/>
  <c r="AO8" i="2"/>
  <c r="BS58" i="4" l="1"/>
  <c r="BT55" i="4"/>
  <c r="D87" i="2"/>
  <c r="AI17" i="2"/>
  <c r="AI19" i="2" s="1"/>
  <c r="AJ16" i="2"/>
  <c r="AO9" i="2"/>
  <c r="AO11" i="2" s="1"/>
  <c r="AP8" i="2"/>
  <c r="BT58" i="4" l="1"/>
  <c r="BU55" i="4"/>
  <c r="AJ17" i="2"/>
  <c r="AJ19" i="2" s="1"/>
  <c r="AK16" i="2"/>
  <c r="AP9" i="2"/>
  <c r="AP11" i="2" s="1"/>
  <c r="AQ8" i="2"/>
  <c r="BU58" i="4" l="1"/>
  <c r="BV55" i="4"/>
  <c r="AK17" i="2"/>
  <c r="AK19" i="2" s="1"/>
  <c r="AL16" i="2"/>
  <c r="AQ9" i="2"/>
  <c r="AR8" i="2"/>
  <c r="BV58" i="4" l="1"/>
  <c r="BW55" i="4"/>
  <c r="AM16" i="2"/>
  <c r="AL17" i="2"/>
  <c r="AL19" i="2" s="1"/>
  <c r="AR9" i="2"/>
  <c r="AR11" i="2" s="1"/>
  <c r="AQ11" i="2"/>
  <c r="C12" i="2" s="1"/>
  <c r="BW58" i="4" l="1"/>
  <c r="BX55" i="4"/>
  <c r="AM17" i="2"/>
  <c r="AM19" i="2" s="1"/>
  <c r="AN16" i="2"/>
  <c r="BX58" i="4" l="1"/>
  <c r="BY55" i="4"/>
  <c r="AN17" i="2"/>
  <c r="AN19" i="2" s="1"/>
  <c r="AO16" i="2"/>
  <c r="BY58" i="4" l="1"/>
  <c r="BZ55" i="4"/>
  <c r="AR28" i="2"/>
  <c r="AO17" i="2"/>
  <c r="AO19" i="2" s="1"/>
  <c r="AP16" i="2"/>
  <c r="BZ58" i="4" l="1"/>
  <c r="CA55" i="4"/>
  <c r="AR29" i="2"/>
  <c r="AQ16" i="2"/>
  <c r="AP17" i="2"/>
  <c r="AP19" i="2" s="1"/>
  <c r="CA58" i="4" l="1"/>
  <c r="CB55" i="4"/>
  <c r="AQ17" i="2"/>
  <c r="AR16" i="2"/>
  <c r="CB58" i="4" l="1"/>
  <c r="CC55" i="4"/>
  <c r="AR17" i="2"/>
  <c r="CC58" i="4" l="1"/>
  <c r="CD55" i="4"/>
  <c r="AR40" i="2"/>
  <c r="AQ18" i="2" s="1"/>
  <c r="CD58" i="4" l="1"/>
  <c r="CE55" i="4"/>
  <c r="C20" i="2"/>
  <c r="AR18" i="2"/>
  <c r="AR19" i="2" s="1"/>
  <c r="AQ19" i="2"/>
  <c r="AR41" i="2"/>
  <c r="CE58" i="4" l="1"/>
  <c r="CF55" i="4"/>
  <c r="CF58" i="4" l="1"/>
  <c r="CG55" i="4"/>
  <c r="CG58" i="4" l="1"/>
  <c r="CH55" i="4"/>
  <c r="CH58" i="4" l="1"/>
  <c r="CI55" i="4"/>
  <c r="CI58" i="4" l="1"/>
  <c r="CJ55" i="4"/>
  <c r="CJ58" i="4" l="1"/>
  <c r="CK55" i="4"/>
  <c r="CK58" i="4" l="1"/>
  <c r="CL55" i="4"/>
  <c r="CL58" i="4" l="1"/>
  <c r="CM55" i="4"/>
  <c r="CM58" i="4" l="1"/>
  <c r="CN55" i="4"/>
  <c r="CN58" i="4" l="1"/>
  <c r="CO55" i="4"/>
  <c r="CO58" i="4" l="1"/>
  <c r="CP55" i="4"/>
  <c r="CP58" i="4" l="1"/>
  <c r="CQ55" i="4"/>
  <c r="CQ58" i="4" l="1"/>
  <c r="CR55" i="4"/>
  <c r="CR58" i="4" l="1"/>
  <c r="CS55" i="4"/>
  <c r="CS58" i="4" l="1"/>
  <c r="CT55" i="4"/>
  <c r="CT58" i="4" l="1"/>
  <c r="CU55" i="4"/>
  <c r="CU58" i="4" l="1"/>
  <c r="CV55" i="4"/>
  <c r="CV58" i="4" l="1"/>
  <c r="CW55" i="4"/>
  <c r="CW58" i="4" l="1"/>
  <c r="CX55" i="4"/>
  <c r="CX58" i="4" l="1"/>
  <c r="CY55" i="4"/>
  <c r="CY58" i="4" l="1"/>
  <c r="CZ55" i="4"/>
  <c r="CZ58" i="4" s="1"/>
  <c r="F85" i="4" s="1"/>
  <c r="AR65" i="4"/>
  <c r="D64" i="4"/>
  <c r="E64" i="4" s="1"/>
  <c r="F64" i="4" s="1"/>
  <c r="G64" i="4" s="1"/>
  <c r="H64" i="4" s="1"/>
  <c r="I64" i="4" s="1"/>
  <c r="J64" i="4" s="1"/>
  <c r="K64" i="4" s="1"/>
  <c r="L64" i="4" s="1"/>
  <c r="M64" i="4" s="1"/>
  <c r="N64" i="4" s="1"/>
  <c r="O64" i="4" s="1"/>
  <c r="P64" i="4" s="1"/>
  <c r="Q64" i="4" s="1"/>
  <c r="R64" i="4" s="1"/>
  <c r="S64" i="4" s="1"/>
  <c r="T64" i="4" s="1"/>
  <c r="U64" i="4" s="1"/>
  <c r="V64" i="4" s="1"/>
  <c r="W64" i="4" s="1"/>
  <c r="X64" i="4" s="1"/>
  <c r="Y64" i="4" s="1"/>
  <c r="Z64" i="4" s="1"/>
  <c r="AA64" i="4" s="1"/>
  <c r="AB64" i="4" s="1"/>
  <c r="AC64" i="4" s="1"/>
  <c r="AD64" i="4" s="1"/>
  <c r="AE64" i="4" s="1"/>
  <c r="AF64" i="4" s="1"/>
  <c r="AG64" i="4" s="1"/>
  <c r="D65" i="4" l="1"/>
  <c r="E65" i="4" l="1"/>
  <c r="F65" i="4" l="1"/>
  <c r="G65" i="4" l="1"/>
  <c r="H65" i="4" l="1"/>
  <c r="I65" i="4" l="1"/>
  <c r="J65" i="4" l="1"/>
  <c r="K65" i="4" l="1"/>
  <c r="L65" i="4" l="1"/>
  <c r="M65" i="4" l="1"/>
  <c r="N65" i="4" l="1"/>
  <c r="O65" i="4" l="1"/>
  <c r="P65" i="4" l="1"/>
  <c r="Q65" i="4" l="1"/>
  <c r="R65" i="4" l="1"/>
  <c r="S65" i="4" l="1"/>
  <c r="T65" i="4" l="1"/>
  <c r="U65" i="4" l="1"/>
  <c r="V65" i="4" l="1"/>
  <c r="W65" i="4" l="1"/>
  <c r="X65" i="4" l="1"/>
  <c r="Y65" i="4" l="1"/>
  <c r="Z65" i="4" l="1"/>
  <c r="AA65" i="4" l="1"/>
  <c r="AB65" i="4" l="1"/>
  <c r="AC65" i="4" l="1"/>
  <c r="AD65" i="4" l="1"/>
  <c r="AE65" i="4" l="1"/>
  <c r="AF65" i="4" l="1"/>
  <c r="AG65" i="4" l="1"/>
  <c r="AH65" i="4" l="1"/>
  <c r="AI65" i="4" l="1"/>
  <c r="AJ65" i="4" l="1"/>
  <c r="AK65" i="4" l="1"/>
  <c r="AL65" i="4" l="1"/>
  <c r="AM65" i="4" l="1"/>
  <c r="AN65" i="4" l="1"/>
  <c r="AO65" i="4" l="1"/>
  <c r="AP65" i="4" l="1"/>
  <c r="AQ65" i="4" l="1"/>
  <c r="AR54" i="4"/>
  <c r="AR75" i="4" s="1"/>
  <c r="F84" i="4" s="1"/>
  <c r="F87" i="4" s="1"/>
  <c r="D53" i="4"/>
  <c r="D54" i="4"/>
  <c r="E54" i="4"/>
  <c r="E75" i="4" s="1"/>
  <c r="F54" i="4"/>
  <c r="G54" i="4" s="1"/>
  <c r="G75" i="4" l="1"/>
  <c r="H54" i="4"/>
  <c r="F75" i="4"/>
  <c r="H75" i="4" l="1"/>
  <c r="I54" i="4"/>
  <c r="I75" i="4" l="1"/>
  <c r="J54" i="4"/>
  <c r="K54" i="4" l="1"/>
  <c r="J75" i="4"/>
  <c r="K75" i="4" l="1"/>
  <c r="L54" i="4"/>
  <c r="L75" i="4" l="1"/>
  <c r="M54" i="4"/>
  <c r="M75" i="4" l="1"/>
  <c r="N54" i="4"/>
  <c r="O54" i="4" l="1"/>
  <c r="N75" i="4"/>
  <c r="P54" i="4" l="1"/>
  <c r="O75" i="4"/>
  <c r="P75" i="4" l="1"/>
  <c r="Q54" i="4"/>
  <c r="Q75" i="4" l="1"/>
  <c r="R54" i="4"/>
  <c r="S54" i="4" l="1"/>
  <c r="R75" i="4"/>
  <c r="T54" i="4" l="1"/>
  <c r="S75" i="4"/>
  <c r="U54" i="4" l="1"/>
  <c r="T75" i="4"/>
  <c r="U75" i="4" l="1"/>
  <c r="V54" i="4"/>
  <c r="W54" i="4" l="1"/>
  <c r="V75" i="4"/>
  <c r="W75" i="4" l="1"/>
  <c r="X54" i="4"/>
  <c r="X75" i="4" l="1"/>
  <c r="Y54" i="4"/>
  <c r="Y75" i="4" l="1"/>
  <c r="Z54" i="4"/>
  <c r="Z75" i="4" l="1"/>
  <c r="AA54" i="4"/>
  <c r="AA75" i="4" l="1"/>
  <c r="AB54" i="4"/>
  <c r="AB75" i="4" l="1"/>
  <c r="AC54" i="4"/>
  <c r="AC75" i="4" l="1"/>
  <c r="AD54" i="4"/>
  <c r="AE54" i="4" l="1"/>
  <c r="AD75" i="4"/>
  <c r="AF54" i="4" l="1"/>
  <c r="AE75" i="4"/>
  <c r="AF75" i="4" l="1"/>
  <c r="AG54" i="4"/>
  <c r="AH54" i="4" l="1"/>
  <c r="AG75" i="4"/>
  <c r="C76" i="4" s="1"/>
  <c r="AH75" i="4" l="1"/>
  <c r="AI54" i="4"/>
  <c r="AI75" i="4" l="1"/>
  <c r="AJ54" i="4"/>
  <c r="AK54" i="4" l="1"/>
  <c r="AJ75" i="4"/>
  <c r="AK75" i="4" l="1"/>
  <c r="AL54" i="4"/>
  <c r="AL75" i="4" l="1"/>
  <c r="AM54" i="4"/>
  <c r="AM75" i="4" l="1"/>
  <c r="AN54" i="4"/>
  <c r="AN75" i="4" l="1"/>
  <c r="AO54" i="4"/>
  <c r="AO75" i="4" l="1"/>
  <c r="AP54" i="4"/>
  <c r="AP75" i="4" l="1"/>
  <c r="AQ54" i="4"/>
  <c r="AQ75" i="4" s="1"/>
  <c r="C77" i="4" s="1"/>
  <c r="C84" i="4" s="1"/>
  <c r="D84" i="4" s="1"/>
  <c r="D87" i="4" s="1"/>
  <c r="C33" i="3"/>
  <c r="C37" i="1"/>
  <c r="C39" i="1" s="1"/>
  <c r="F53" i="1" l="1"/>
  <c r="F51" i="1"/>
  <c r="F50" i="1"/>
  <c r="F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Gwenael Postec</author>
  </authors>
  <commentList>
    <comment ref="D5" authorId="0" shapeId="0" xr:uid="{96D3FF47-DF0B-5242-9FC4-2E6991822DD0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Reforesaction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Gwenael Postec</author>
  </authors>
  <commentList>
    <comment ref="AQ18" authorId="0" shapeId="0" xr:uid="{561EFCE2-7C63-7745-ABC1-963BFA3CB198}">
      <text>
        <r>
          <rPr>
            <b/>
            <sz val="10"/>
            <color rgb="FF000000"/>
            <rFont val="Tahoma"/>
            <family val="2"/>
          </rPr>
          <t xml:space="preserve">Gwenael Postec 
</t>
        </r>
        <r>
          <rPr>
            <sz val="10"/>
            <color rgb="FF000000"/>
            <rFont val="Tahoma"/>
            <family val="2"/>
          </rPr>
          <t>3,6 €/st</t>
        </r>
      </text>
    </comment>
    <comment ref="C32" authorId="0" shapeId="0" xr:uid="{9EDCD3DF-44D1-2B42-8DA8-770B4D6E726C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infradensité PM
</t>
        </r>
      </text>
    </comment>
    <comment ref="C33" authorId="0" shapeId="0" xr:uid="{2263680F-111D-B048-9ADE-9E4BC9C1E86B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coef expansion résineux</t>
        </r>
      </text>
    </comment>
    <comment ref="C34" authorId="0" shapeId="0" xr:uid="{B1A845CE-F5B1-F84B-A7CB-2E061B4CB5BE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>équation 13</t>
        </r>
      </text>
    </comment>
    <comment ref="C45" authorId="0" shapeId="0" xr:uid="{06E715DF-7017-5D41-BCD9-4EB2C3877BEB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Infradensité chataignier</t>
        </r>
      </text>
    </comment>
    <comment ref="C51" authorId="0" shapeId="0" xr:uid="{9B9C0C88-FA0D-8B45-B459-D9E8D787DF50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 de carbone / T MS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52" authorId="0" shapeId="0" xr:uid="{2C5244DE-E02E-2543-9720-0FD278EBC5EA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Etat initial
</t>
        </r>
      </text>
    </comment>
    <comment ref="AR52" authorId="0" shapeId="0" xr:uid="{46ABEEBD-2201-7E4E-AFA9-859B17409F8A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Etat final
</t>
        </r>
      </text>
    </comment>
    <comment ref="C53" authorId="0" shapeId="0" xr:uid="{8A9A3341-A17C-A945-80F9-FB3E2AFF09DC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valeur initiale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R53" authorId="0" shapeId="0" xr:uid="{F92F4973-6CA9-5840-BAAC-6870880DF735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valeur finale</t>
        </r>
      </text>
    </comment>
    <comment ref="C63" authorId="0" shapeId="0" xr:uid="{FB7D56B1-5719-194D-991A-E8137EE19CDF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Etat initial
</t>
        </r>
      </text>
    </comment>
    <comment ref="AR63" authorId="0" shapeId="0" xr:uid="{2CBDD36F-7B78-F745-A929-BAE4ABF70D1E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Etat final
</t>
        </r>
      </text>
    </comment>
    <comment ref="C64" authorId="0" shapeId="0" xr:uid="{EA19D920-B0CC-B348-817E-3E064458617A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valeur initiale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R64" authorId="0" shapeId="0" xr:uid="{C47C5422-E468-7E4F-8066-8FAF4D6B81FE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valeur finale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Gwenael Postec</author>
  </authors>
  <commentList>
    <comment ref="D4" authorId="0" shapeId="0" xr:uid="{31C970B0-49BD-8046-B876-AB0D8865A4F1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aide Region NA</t>
        </r>
      </text>
    </comment>
    <comment ref="D6" authorId="0" shapeId="0" xr:uid="{C0FC0EE3-36F9-5C4E-8555-2889D4779C9D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Reforesaction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Gwenael Postec</author>
  </authors>
  <commentList>
    <comment ref="AQ18" authorId="0" shapeId="0" xr:uid="{31B02084-6CA8-E34E-A1F7-7A78A9FDFBF8}">
      <text>
        <r>
          <rPr>
            <b/>
            <sz val="10"/>
            <color rgb="FF000000"/>
            <rFont val="Tahoma"/>
            <family val="2"/>
          </rPr>
          <t xml:space="preserve">Gwenael Postec 
</t>
        </r>
        <r>
          <rPr>
            <sz val="10"/>
            <color rgb="FF000000"/>
            <rFont val="Tahoma"/>
            <family val="2"/>
          </rPr>
          <t>3,6 €/st</t>
        </r>
      </text>
    </comment>
    <comment ref="C32" authorId="0" shapeId="0" xr:uid="{729F7239-25A0-B64A-90E7-E4B766AD3A27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infradensité PM
</t>
        </r>
      </text>
    </comment>
    <comment ref="C33" authorId="0" shapeId="0" xr:uid="{2AE3A78C-7B92-5446-AE44-3F54D73E4771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coef expansion résineux</t>
        </r>
      </text>
    </comment>
    <comment ref="C34" authorId="0" shapeId="0" xr:uid="{818D404F-0540-E44F-A283-F77C1EAD467F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>équation 13</t>
        </r>
      </text>
    </comment>
    <comment ref="C45" authorId="0" shapeId="0" xr:uid="{081308E9-25FC-7147-815C-919327D4374F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Infradensité chataignier</t>
        </r>
      </text>
    </comment>
    <comment ref="C51" authorId="0" shapeId="0" xr:uid="{4F9B4AB2-95BC-3643-AEC6-2E7A939033FA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T de carbone / T MS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C52" authorId="0" shapeId="0" xr:uid="{66B70E22-5959-5943-B15E-CC4339F0443F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Etat initial
</t>
        </r>
      </text>
    </comment>
    <comment ref="AR52" authorId="0" shapeId="0" xr:uid="{BA2307F8-3DBB-FC42-9FFE-A34EDAC45781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Etat final
</t>
        </r>
      </text>
    </comment>
    <comment ref="C53" authorId="0" shapeId="0" xr:uid="{76A6F539-C495-704C-B22E-B0CB98600BF8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valeur à l'équilibre
</t>
        </r>
      </text>
    </comment>
    <comment ref="AR53" authorId="0" shapeId="0" xr:uid="{5315BAA1-0B74-044F-BC0D-567BF737FD1D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stock final</t>
        </r>
      </text>
    </comment>
    <comment ref="C63" authorId="0" shapeId="0" xr:uid="{69AD7B87-85B0-684F-8EA3-C03C9BFA9338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Etat initial
</t>
        </r>
      </text>
    </comment>
    <comment ref="AR63" authorId="0" shapeId="0" xr:uid="{11AEBA68-EC77-1446-805E-3C5E69002668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Etat final
</t>
        </r>
      </text>
    </comment>
    <comment ref="C64" authorId="0" shapeId="0" xr:uid="{1602039A-849A-5F44-B2B9-299CCA195A86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valeur à l'équilibre
</t>
        </r>
      </text>
    </comment>
    <comment ref="AR64" authorId="0" shapeId="0" xr:uid="{D31A8710-6C8A-0340-826E-1BC7BD4DEA22}">
      <text>
        <r>
          <rPr>
            <b/>
            <sz val="10"/>
            <color rgb="FF000000"/>
            <rFont val="Tahoma"/>
            <family val="2"/>
          </rPr>
          <t>Gwenael Postec: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valeur finale
</t>
        </r>
      </text>
    </comment>
  </commentList>
</comments>
</file>

<file path=xl/sharedStrings.xml><?xml version="1.0" encoding="utf-8"?>
<sst xmlns="http://schemas.openxmlformats.org/spreadsheetml/2006/main" count="450" uniqueCount="134">
  <si>
    <t xml:space="preserve"> </t>
  </si>
  <si>
    <t>An</t>
  </si>
  <si>
    <t xml:space="preserve">Opérations  </t>
  </si>
  <si>
    <t xml:space="preserve">dépenses </t>
  </si>
  <si>
    <t>recettes</t>
  </si>
  <si>
    <t>solde</t>
  </si>
  <si>
    <t>cumul</t>
  </si>
  <si>
    <t>prix</t>
  </si>
  <si>
    <t>Nb</t>
  </si>
  <si>
    <t>Vu</t>
  </si>
  <si>
    <t>M3</t>
  </si>
  <si>
    <t>seuils de déclenchement</t>
  </si>
  <si>
    <t>frais d'exploitation</t>
  </si>
  <si>
    <t>labour et préparation sol</t>
  </si>
  <si>
    <t>frais administratif</t>
  </si>
  <si>
    <t>fourniture et mise en place</t>
  </si>
  <si>
    <t>Total</t>
  </si>
  <si>
    <t>entretien mécanique</t>
  </si>
  <si>
    <t>entretien manuel</t>
  </si>
  <si>
    <t>débrousaillement en ligne</t>
  </si>
  <si>
    <t>Eclaircie 1</t>
  </si>
  <si>
    <t xml:space="preserve"> circonférence 56 cm, Plvt 1/3</t>
  </si>
  <si>
    <t>Eclaircie 2</t>
  </si>
  <si>
    <t xml:space="preserve"> circonférence 77 cm, Plvt 1/3</t>
  </si>
  <si>
    <t>Eclaircie 3</t>
  </si>
  <si>
    <t xml:space="preserve"> circonférence 92 cm, Plvt 1/4</t>
  </si>
  <si>
    <t>débrousaillement de grands pins</t>
  </si>
  <si>
    <t>marquage</t>
  </si>
  <si>
    <t>coupe rase</t>
  </si>
  <si>
    <t xml:space="preserve"> circonférence 115 cm</t>
  </si>
  <si>
    <t>Opérations d'exploitation</t>
  </si>
  <si>
    <t>m3/ha/an</t>
  </si>
  <si>
    <t>assurances RC &amp; forestières</t>
  </si>
  <si>
    <t>Frais administratifs</t>
  </si>
  <si>
    <t>TOTAUX</t>
  </si>
  <si>
    <t>Référence</t>
  </si>
  <si>
    <t>impôts fonciers &amp; forfait</t>
  </si>
  <si>
    <t>Gestion forestière</t>
  </si>
  <si>
    <t>Projet</t>
  </si>
  <si>
    <t>Calculateur LBC Boisement</t>
  </si>
  <si>
    <t>Total dépenses</t>
  </si>
  <si>
    <t>Total recettes</t>
  </si>
  <si>
    <t>Solde flux</t>
  </si>
  <si>
    <t>VAN (4,5%)</t>
  </si>
  <si>
    <t>Frais LBC (MRV)</t>
  </si>
  <si>
    <t>Analyse économique</t>
  </si>
  <si>
    <t>Analyse volume</t>
  </si>
  <si>
    <t>Récolte</t>
  </si>
  <si>
    <t>BO</t>
  </si>
  <si>
    <t>BI Papier</t>
  </si>
  <si>
    <t>BI Panneaux</t>
  </si>
  <si>
    <t>BE</t>
  </si>
  <si>
    <t>Analyse Carbone</t>
  </si>
  <si>
    <t>Expansion</t>
  </si>
  <si>
    <t>Racines</t>
  </si>
  <si>
    <t>Biomasse aérienne</t>
  </si>
  <si>
    <t>Accroissement</t>
  </si>
  <si>
    <t>Biomasse totale</t>
  </si>
  <si>
    <t>unités</t>
  </si>
  <si>
    <t>€</t>
  </si>
  <si>
    <t>T MS/ha/an</t>
  </si>
  <si>
    <t>coefficient</t>
  </si>
  <si>
    <t xml:space="preserve">m3  </t>
  </si>
  <si>
    <t>m3</t>
  </si>
  <si>
    <t>carbone dans la biomasse</t>
  </si>
  <si>
    <t>Carbone dans le sol</t>
  </si>
  <si>
    <t xml:space="preserve">T de C </t>
  </si>
  <si>
    <t>Carbone dans la litière</t>
  </si>
  <si>
    <t>REA forêts</t>
  </si>
  <si>
    <t>REA produits</t>
  </si>
  <si>
    <t>Calcul des RE</t>
  </si>
  <si>
    <t>T de C</t>
  </si>
  <si>
    <t>BI panneaux</t>
  </si>
  <si>
    <t>Papier</t>
  </si>
  <si>
    <t>demi-vie</t>
  </si>
  <si>
    <t>k</t>
  </si>
  <si>
    <t>Stockage dans le BO</t>
  </si>
  <si>
    <t>Stockage dans BI Panneaux</t>
  </si>
  <si>
    <t>stockage dans BI Papier</t>
  </si>
  <si>
    <t>Substitution BO</t>
  </si>
  <si>
    <t>Substitution BI panneaux</t>
  </si>
  <si>
    <t>Substitution BE</t>
  </si>
  <si>
    <t>T de CO2</t>
  </si>
  <si>
    <t>broyage des souches</t>
  </si>
  <si>
    <t>Itinéraire sylvicole d'un boisement de pin maritime</t>
  </si>
  <si>
    <t>Itinéraire sylvicole d'un reboisement de taillis dégradés</t>
  </si>
  <si>
    <t>VAN Accru (4,5%)</t>
  </si>
  <si>
    <t>T de C/an</t>
  </si>
  <si>
    <t>Stock de C forêt</t>
  </si>
  <si>
    <t xml:space="preserve">Delta stock forêts </t>
  </si>
  <si>
    <t>Delta stock forêts à 30 ans</t>
  </si>
  <si>
    <t>Stock moyen long terme</t>
  </si>
  <si>
    <t>Stock de carbone en forêt</t>
  </si>
  <si>
    <t>Stock de carbone en produits bois</t>
  </si>
  <si>
    <t>Substitution pin maritime</t>
  </si>
  <si>
    <t>Delta stock produits</t>
  </si>
  <si>
    <t>Stock produits à 30 ans</t>
  </si>
  <si>
    <t>TCO2</t>
  </si>
  <si>
    <t>REI substitution</t>
  </si>
  <si>
    <t>NB : 40 ans</t>
  </si>
  <si>
    <t>NB : 100 ans</t>
  </si>
  <si>
    <t>(stockage produits bois moyenne long terme)</t>
  </si>
  <si>
    <t>(substitution)</t>
  </si>
  <si>
    <t>effet d'un hectare de boisement par rapport à une friche</t>
  </si>
  <si>
    <t>(racines et rémanents)</t>
  </si>
  <si>
    <t>cohérent avec la biomasse produite sur 40 ans (890 T à 0,8 T CO2/TV)</t>
  </si>
  <si>
    <t>Frais net de subventions</t>
  </si>
  <si>
    <t>REE Empreinte</t>
  </si>
  <si>
    <t>Valeur REE Empreinte</t>
  </si>
  <si>
    <t>Total coût</t>
  </si>
  <si>
    <t>Total REE empreinte</t>
  </si>
  <si>
    <t>dont</t>
  </si>
  <si>
    <t>de MRV LBC</t>
  </si>
  <si>
    <t>RE Empreinte</t>
  </si>
  <si>
    <t>général</t>
  </si>
  <si>
    <t xml:space="preserve">Rabais </t>
  </si>
  <si>
    <t>incendie</t>
  </si>
  <si>
    <t xml:space="preserve">RE </t>
  </si>
  <si>
    <t>générables</t>
  </si>
  <si>
    <t>coef</t>
  </si>
  <si>
    <t>T</t>
  </si>
  <si>
    <t>CO2</t>
  </si>
  <si>
    <t>Surface en jeu (1,96 ha)</t>
  </si>
  <si>
    <t>Projet boisement (1,24 ha)</t>
  </si>
  <si>
    <t xml:space="preserve">Surface </t>
  </si>
  <si>
    <t>Frais net de subventions/ha</t>
  </si>
  <si>
    <t>Projet reboisement</t>
  </si>
  <si>
    <t>avant rabais</t>
  </si>
  <si>
    <t>après rabais</t>
  </si>
  <si>
    <t>coût MRV</t>
  </si>
  <si>
    <t>Aide nette</t>
  </si>
  <si>
    <t>aide/ha</t>
  </si>
  <si>
    <t>si prix de vente 20€ -&gt; aide LBC</t>
  </si>
  <si>
    <t>Calculateur LBC Reboisement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</si>
</sst>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"/>
    <numFmt numFmtId="166" formatCode="0.0"/>
    <numFmt numFmtId="167" formatCode="0.000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0" fillId="0" borderId="2" xfId="0" applyFont="1" applyBorder="1"/>
    <xf numFmtId="3" fontId="0" fillId="0" borderId="2" xfId="0" applyNumberFormat="1" applyFont="1" applyBorder="1"/>
    <xf numFmtId="0" fontId="5" fillId="0" borderId="2" xfId="0" applyFont="1" applyBorder="1"/>
    <xf numFmtId="0" fontId="0" fillId="2" borderId="1" xfId="0" applyFont="1" applyFill="1" applyBorder="1"/>
    <xf numFmtId="3" fontId="0" fillId="2" borderId="1" xfId="0" applyNumberFormat="1" applyFont="1" applyFill="1" applyBorder="1"/>
    <xf numFmtId="164" fontId="0" fillId="2" borderId="1" xfId="0" applyNumberFormat="1" applyFont="1" applyFill="1" applyBorder="1"/>
    <xf numFmtId="165" fontId="0" fillId="2" borderId="1" xfId="0" applyNumberFormat="1" applyFont="1" applyFill="1" applyBorder="1"/>
    <xf numFmtId="0" fontId="5" fillId="2" borderId="1" xfId="0" applyFont="1" applyFill="1" applyBorder="1"/>
    <xf numFmtId="164" fontId="0" fillId="0" borderId="2" xfId="0" applyNumberFormat="1" applyFont="1" applyBorder="1"/>
    <xf numFmtId="165" fontId="0" fillId="0" borderId="2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164" fontId="4" fillId="0" borderId="1" xfId="0" applyNumberFormat="1" applyFont="1" applyBorder="1"/>
    <xf numFmtId="3" fontId="5" fillId="0" borderId="2" xfId="0" applyNumberFormat="1" applyFont="1" applyBorder="1"/>
    <xf numFmtId="3" fontId="0" fillId="0" borderId="0" xfId="0" applyNumberFormat="1"/>
    <xf numFmtId="3" fontId="3" fillId="0" borderId="0" xfId="0" applyNumberFormat="1" applyFont="1"/>
    <xf numFmtId="0" fontId="3" fillId="0" borderId="0" xfId="0" applyFont="1"/>
    <xf numFmtId="1" fontId="5" fillId="0" borderId="0" xfId="0" applyNumberFormat="1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3" borderId="0" xfId="0" applyFont="1" applyFill="1"/>
    <xf numFmtId="0" fontId="10" fillId="4" borderId="0" xfId="0" applyFont="1" applyFill="1"/>
    <xf numFmtId="2" fontId="0" fillId="0" borderId="0" xfId="0" applyNumberFormat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0" fillId="0" borderId="0" xfId="0" applyFont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11" fillId="0" borderId="0" xfId="0" applyFont="1"/>
    <xf numFmtId="0" fontId="10" fillId="5" borderId="0" xfId="0" applyFont="1" applyFill="1"/>
    <xf numFmtId="0" fontId="10" fillId="6" borderId="0" xfId="0" applyFont="1" applyFill="1"/>
    <xf numFmtId="0" fontId="0" fillId="0" borderId="0" xfId="0" applyAlignment="1">
      <alignment horizontal="center"/>
    </xf>
    <xf numFmtId="3" fontId="0" fillId="4" borderId="0" xfId="0" applyNumberFormat="1" applyFill="1"/>
    <xf numFmtId="1" fontId="0" fillId="4" borderId="0" xfId="0" applyNumberFormat="1" applyFill="1"/>
    <xf numFmtId="0" fontId="13" fillId="7" borderId="0" xfId="0" applyFont="1" applyFill="1"/>
    <xf numFmtId="0" fontId="12" fillId="7" borderId="0" xfId="0" applyFont="1" applyFill="1"/>
    <xf numFmtId="3" fontId="12" fillId="7" borderId="0" xfId="0" applyNumberFormat="1" applyFont="1" applyFill="1"/>
    <xf numFmtId="0" fontId="0" fillId="4" borderId="0" xfId="0" applyFont="1" applyFill="1"/>
    <xf numFmtId="3" fontId="0" fillId="4" borderId="0" xfId="0" applyNumberFormat="1" applyFont="1" applyFill="1"/>
    <xf numFmtId="166" fontId="0" fillId="4" borderId="0" xfId="0" applyNumberFormat="1" applyFont="1" applyFill="1"/>
    <xf numFmtId="0" fontId="12" fillId="7" borderId="0" xfId="0" applyFont="1" applyFill="1" applyAlignment="1">
      <alignment horizontal="center"/>
    </xf>
    <xf numFmtId="0" fontId="5" fillId="0" borderId="0" xfId="0" applyFont="1" applyFill="1" applyBorder="1"/>
    <xf numFmtId="9" fontId="0" fillId="0" borderId="0" xfId="1" applyFont="1"/>
    <xf numFmtId="0" fontId="8" fillId="4" borderId="0" xfId="0" applyFont="1" applyFill="1"/>
    <xf numFmtId="0" fontId="0" fillId="4" borderId="0" xfId="0" applyFont="1" applyFill="1" applyAlignment="1">
      <alignment horizontal="center"/>
    </xf>
    <xf numFmtId="9" fontId="0" fillId="0" borderId="0" xfId="0" applyNumberFormat="1"/>
    <xf numFmtId="0" fontId="0" fillId="0" borderId="0" xfId="0" applyNumberFormat="1"/>
    <xf numFmtId="0" fontId="4" fillId="0" borderId="0" xfId="0" applyFont="1" applyBorder="1"/>
    <xf numFmtId="3" fontId="4" fillId="0" borderId="0" xfId="0" applyNumberFormat="1" applyFont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A99DC-4DEC-7A42-8B73-B6A6B235147E}">
  <sheetPr>
    <pageSetUpPr fitToPage="1"/>
  </sheetPr>
  <dimension ref="A1:N44"/>
  <sheetViews>
    <sheetView topLeftCell="A4" workbookViewId="0">
      <selection activeCell="B29" sqref="B29:C29"/>
    </sheetView>
  </sheetViews>
  <sheetFormatPr baseColWidth="10" defaultRowHeight="16" x14ac:dyDescent="0.2"/>
  <cols>
    <col min="2" max="2" width="33.83203125" bestFit="1" customWidth="1"/>
    <col min="11" max="11" width="23.6640625" bestFit="1" customWidth="1"/>
  </cols>
  <sheetData>
    <row r="1" spans="1:14" ht="19" x14ac:dyDescent="0.25">
      <c r="A1" s="59" t="s">
        <v>84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1"/>
      <c r="M1" s="1"/>
    </row>
    <row r="3" spans="1:14" x14ac:dyDescent="0.2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 t="s">
        <v>11</v>
      </c>
      <c r="L3" s="5"/>
      <c r="M3" s="5"/>
    </row>
    <row r="4" spans="1:14" x14ac:dyDescent="0.2">
      <c r="A4" s="6">
        <v>0</v>
      </c>
      <c r="B4" s="6" t="s">
        <v>13</v>
      </c>
      <c r="C4" s="7">
        <v>420</v>
      </c>
      <c r="D4" s="7"/>
      <c r="E4" s="7">
        <f t="shared" ref="E4:E20" si="0">D4-C4</f>
        <v>-420</v>
      </c>
      <c r="F4" s="7">
        <f>E4</f>
        <v>-420</v>
      </c>
      <c r="G4" s="7"/>
      <c r="H4" s="7"/>
      <c r="I4" s="7"/>
      <c r="J4" s="7"/>
      <c r="K4" s="8"/>
      <c r="L4" s="5"/>
      <c r="M4" s="5"/>
    </row>
    <row r="5" spans="1:14" x14ac:dyDescent="0.2">
      <c r="A5" s="6">
        <v>0</v>
      </c>
      <c r="B5" s="6" t="s">
        <v>15</v>
      </c>
      <c r="C5" s="7">
        <f>800</f>
        <v>800</v>
      </c>
      <c r="D5" s="7">
        <f>1600*0.5</f>
        <v>800</v>
      </c>
      <c r="E5" s="7">
        <f t="shared" si="0"/>
        <v>0</v>
      </c>
      <c r="F5" s="7">
        <f t="shared" ref="F5:F20" si="1">E5+F4</f>
        <v>-420</v>
      </c>
      <c r="G5" s="7"/>
      <c r="H5" s="7"/>
      <c r="I5" s="7"/>
      <c r="J5" s="7"/>
      <c r="K5" s="8"/>
      <c r="L5" s="5"/>
      <c r="M5" s="5"/>
    </row>
    <row r="6" spans="1:14" x14ac:dyDescent="0.2">
      <c r="A6" s="6">
        <v>1</v>
      </c>
      <c r="B6" s="6" t="s">
        <v>17</v>
      </c>
      <c r="C6" s="7">
        <v>125</v>
      </c>
      <c r="D6" s="7"/>
      <c r="E6" s="7">
        <f t="shared" si="0"/>
        <v>-125</v>
      </c>
      <c r="F6" s="7">
        <f t="shared" si="1"/>
        <v>-545</v>
      </c>
      <c r="G6" s="7"/>
      <c r="H6" s="7"/>
      <c r="I6" s="7"/>
      <c r="J6" s="7"/>
      <c r="K6" s="8"/>
      <c r="L6" s="5"/>
      <c r="M6" s="5"/>
    </row>
    <row r="7" spans="1:14" x14ac:dyDescent="0.2">
      <c r="A7" s="6">
        <v>1</v>
      </c>
      <c r="B7" s="6" t="s">
        <v>18</v>
      </c>
      <c r="C7" s="7">
        <v>250</v>
      </c>
      <c r="D7" s="7"/>
      <c r="E7" s="7">
        <f t="shared" si="0"/>
        <v>-250</v>
      </c>
      <c r="F7" s="7">
        <f t="shared" si="1"/>
        <v>-795</v>
      </c>
      <c r="G7" s="7"/>
      <c r="H7" s="7"/>
      <c r="I7" s="7"/>
      <c r="J7" s="7"/>
      <c r="K7" s="8"/>
      <c r="L7" s="5"/>
      <c r="M7" s="5"/>
    </row>
    <row r="8" spans="1:14" x14ac:dyDescent="0.2">
      <c r="A8" s="6">
        <v>2</v>
      </c>
      <c r="B8" s="6" t="s">
        <v>17</v>
      </c>
      <c r="C8" s="7">
        <f>C6</f>
        <v>125</v>
      </c>
      <c r="D8" s="7"/>
      <c r="E8" s="7">
        <f t="shared" si="0"/>
        <v>-125</v>
      </c>
      <c r="F8" s="7">
        <f t="shared" si="1"/>
        <v>-920</v>
      </c>
      <c r="G8" s="7"/>
      <c r="H8" s="7"/>
      <c r="I8" s="7"/>
      <c r="J8" s="7"/>
      <c r="K8" s="8"/>
      <c r="L8" s="5"/>
      <c r="M8" s="5"/>
    </row>
    <row r="9" spans="1:14" x14ac:dyDescent="0.2">
      <c r="A9" s="6">
        <v>2</v>
      </c>
      <c r="B9" s="6" t="s">
        <v>18</v>
      </c>
      <c r="C9" s="7">
        <f>C7</f>
        <v>250</v>
      </c>
      <c r="D9" s="7"/>
      <c r="E9" s="7">
        <f t="shared" si="0"/>
        <v>-250</v>
      </c>
      <c r="F9" s="7">
        <f t="shared" si="1"/>
        <v>-1170</v>
      </c>
      <c r="G9" s="7"/>
      <c r="H9" s="7"/>
      <c r="I9" s="7"/>
      <c r="J9" s="7"/>
      <c r="K9" s="8"/>
      <c r="L9" s="5"/>
      <c r="M9" s="5"/>
    </row>
    <row r="10" spans="1:14" x14ac:dyDescent="0.2">
      <c r="A10" s="6">
        <v>4</v>
      </c>
      <c r="B10" s="6" t="s">
        <v>19</v>
      </c>
      <c r="C10" s="7">
        <v>110</v>
      </c>
      <c r="D10" s="7"/>
      <c r="E10" s="7">
        <f t="shared" si="0"/>
        <v>-110</v>
      </c>
      <c r="F10" s="7">
        <f>E10+F9</f>
        <v>-1280</v>
      </c>
      <c r="G10" s="7"/>
      <c r="H10" s="7"/>
      <c r="I10" s="7"/>
      <c r="J10" s="7"/>
      <c r="K10" s="8"/>
      <c r="L10" s="5"/>
      <c r="M10" s="5"/>
    </row>
    <row r="11" spans="1:14" x14ac:dyDescent="0.2">
      <c r="A11" s="6">
        <v>7</v>
      </c>
      <c r="B11" s="6" t="s">
        <v>19</v>
      </c>
      <c r="C11" s="7">
        <f>C10</f>
        <v>110</v>
      </c>
      <c r="D11" s="7"/>
      <c r="E11" s="7">
        <f t="shared" si="0"/>
        <v>-110</v>
      </c>
      <c r="F11" s="7">
        <f t="shared" si="1"/>
        <v>-1390</v>
      </c>
      <c r="G11" s="7" t="s">
        <v>0</v>
      </c>
      <c r="H11" s="7"/>
      <c r="I11" s="7"/>
      <c r="J11" s="7"/>
      <c r="K11" s="8"/>
      <c r="L11" s="5"/>
      <c r="M11" s="5"/>
    </row>
    <row r="12" spans="1:14" x14ac:dyDescent="0.2">
      <c r="A12" s="6">
        <v>14</v>
      </c>
      <c r="B12" s="6" t="s">
        <v>19</v>
      </c>
      <c r="C12" s="7">
        <f>C11</f>
        <v>110</v>
      </c>
      <c r="D12" s="7"/>
      <c r="E12" s="7">
        <f t="shared" si="0"/>
        <v>-110</v>
      </c>
      <c r="F12" s="7">
        <f t="shared" si="1"/>
        <v>-1500</v>
      </c>
      <c r="G12" s="7"/>
      <c r="H12" s="7"/>
      <c r="I12" s="7"/>
      <c r="J12" s="7"/>
      <c r="K12" s="8"/>
      <c r="L12" s="5"/>
      <c r="M12" s="5"/>
    </row>
    <row r="13" spans="1:14" x14ac:dyDescent="0.2">
      <c r="A13" s="9">
        <v>14</v>
      </c>
      <c r="B13" s="9" t="s">
        <v>20</v>
      </c>
      <c r="C13" s="10">
        <v>72</v>
      </c>
      <c r="D13" s="10">
        <f>G13*J13</f>
        <v>250</v>
      </c>
      <c r="E13" s="10">
        <f t="shared" si="0"/>
        <v>178</v>
      </c>
      <c r="F13" s="10">
        <f t="shared" si="1"/>
        <v>-1322</v>
      </c>
      <c r="G13" s="11">
        <v>10</v>
      </c>
      <c r="H13" s="10">
        <f>J13/I13</f>
        <v>384.61538461538458</v>
      </c>
      <c r="I13" s="12">
        <v>6.5000000000000002E-2</v>
      </c>
      <c r="J13" s="10">
        <v>25</v>
      </c>
      <c r="K13" s="13" t="s">
        <v>21</v>
      </c>
      <c r="L13" s="5"/>
      <c r="M13" s="5"/>
      <c r="N13" s="5"/>
    </row>
    <row r="14" spans="1:14" x14ac:dyDescent="0.2">
      <c r="A14" s="6">
        <v>21</v>
      </c>
      <c r="B14" s="6" t="s">
        <v>19</v>
      </c>
      <c r="C14" s="7">
        <f>C12</f>
        <v>110</v>
      </c>
      <c r="D14" s="7"/>
      <c r="E14" s="7">
        <f t="shared" si="0"/>
        <v>-110</v>
      </c>
      <c r="F14" s="7">
        <f t="shared" si="1"/>
        <v>-1432</v>
      </c>
      <c r="G14" s="14"/>
      <c r="H14" s="7"/>
      <c r="I14" s="15"/>
      <c r="J14" s="7"/>
      <c r="K14" s="8"/>
      <c r="L14" s="5"/>
      <c r="M14" s="5"/>
      <c r="N14" s="5"/>
    </row>
    <row r="15" spans="1:14" x14ac:dyDescent="0.2">
      <c r="A15" s="9">
        <v>21</v>
      </c>
      <c r="B15" s="9" t="s">
        <v>22</v>
      </c>
      <c r="C15" s="10">
        <v>88</v>
      </c>
      <c r="D15" s="10">
        <f>G15*J15</f>
        <v>750</v>
      </c>
      <c r="E15" s="10">
        <f t="shared" si="0"/>
        <v>662</v>
      </c>
      <c r="F15" s="10">
        <f t="shared" si="1"/>
        <v>-770</v>
      </c>
      <c r="G15" s="11">
        <v>15</v>
      </c>
      <c r="H15" s="10">
        <f>J15/I15</f>
        <v>238.0952380952381</v>
      </c>
      <c r="I15" s="12">
        <v>0.21</v>
      </c>
      <c r="J15" s="10">
        <v>50</v>
      </c>
      <c r="K15" s="13" t="s">
        <v>23</v>
      </c>
      <c r="L15" s="5"/>
      <c r="M15" s="5"/>
      <c r="N15" s="5"/>
    </row>
    <row r="16" spans="1:14" x14ac:dyDescent="0.2">
      <c r="A16" s="6">
        <v>28</v>
      </c>
      <c r="B16" s="6" t="s">
        <v>19</v>
      </c>
      <c r="C16" s="7">
        <f>C14</f>
        <v>110</v>
      </c>
      <c r="D16" s="7"/>
      <c r="E16" s="7">
        <f t="shared" si="0"/>
        <v>-110</v>
      </c>
      <c r="F16" s="7">
        <f t="shared" si="1"/>
        <v>-880</v>
      </c>
      <c r="G16" s="14"/>
      <c r="H16" s="7"/>
      <c r="I16" s="15"/>
      <c r="J16" s="7"/>
      <c r="K16" s="8"/>
      <c r="L16" s="5"/>
      <c r="M16" s="5"/>
      <c r="N16" s="5"/>
    </row>
    <row r="17" spans="1:14" x14ac:dyDescent="0.2">
      <c r="A17" s="9">
        <v>28</v>
      </c>
      <c r="B17" s="9" t="s">
        <v>24</v>
      </c>
      <c r="C17" s="10">
        <v>98</v>
      </c>
      <c r="D17" s="10">
        <f>G17*J17</f>
        <v>1380</v>
      </c>
      <c r="E17" s="10">
        <f t="shared" si="0"/>
        <v>1282</v>
      </c>
      <c r="F17" s="10">
        <f t="shared" si="1"/>
        <v>402</v>
      </c>
      <c r="G17" s="11">
        <v>20</v>
      </c>
      <c r="H17" s="10">
        <f>J17/I17</f>
        <v>172.5</v>
      </c>
      <c r="I17" s="12">
        <v>0.4</v>
      </c>
      <c r="J17" s="10">
        <v>69</v>
      </c>
      <c r="K17" s="13" t="s">
        <v>25</v>
      </c>
      <c r="L17" s="5"/>
      <c r="M17" s="5"/>
      <c r="N17" s="5"/>
    </row>
    <row r="18" spans="1:14" x14ac:dyDescent="0.2">
      <c r="A18" s="6">
        <v>40</v>
      </c>
      <c r="B18" s="6" t="s">
        <v>26</v>
      </c>
      <c r="C18" s="7">
        <v>120</v>
      </c>
      <c r="D18" s="7"/>
      <c r="E18" s="7">
        <f t="shared" si="0"/>
        <v>-120</v>
      </c>
      <c r="F18" s="7">
        <f t="shared" si="1"/>
        <v>282</v>
      </c>
      <c r="G18" s="14"/>
      <c r="H18" s="7"/>
      <c r="I18" s="15"/>
      <c r="J18" s="7"/>
      <c r="K18" s="8"/>
      <c r="L18" s="5"/>
      <c r="M18" s="5"/>
      <c r="N18" s="5"/>
    </row>
    <row r="19" spans="1:14" x14ac:dyDescent="0.2">
      <c r="A19" s="6">
        <v>40</v>
      </c>
      <c r="B19" s="6" t="s">
        <v>27</v>
      </c>
      <c r="C19" s="7">
        <v>150</v>
      </c>
      <c r="D19" s="7"/>
      <c r="E19" s="7">
        <f t="shared" si="0"/>
        <v>-150</v>
      </c>
      <c r="F19" s="7">
        <f t="shared" si="1"/>
        <v>132</v>
      </c>
      <c r="G19" s="14"/>
      <c r="H19" s="7"/>
      <c r="I19" s="15"/>
      <c r="J19" s="7"/>
      <c r="K19" s="8"/>
      <c r="L19" s="5"/>
      <c r="M19" s="5"/>
      <c r="N19" s="5"/>
    </row>
    <row r="20" spans="1:14" x14ac:dyDescent="0.2">
      <c r="A20" s="9">
        <v>40</v>
      </c>
      <c r="B20" s="9" t="s">
        <v>28</v>
      </c>
      <c r="C20" s="10">
        <v>0</v>
      </c>
      <c r="D20" s="10">
        <f>G20*J20</f>
        <v>12320</v>
      </c>
      <c r="E20" s="10">
        <f t="shared" si="0"/>
        <v>12320</v>
      </c>
      <c r="F20" s="10">
        <f t="shared" si="1"/>
        <v>12452</v>
      </c>
      <c r="G20" s="11">
        <v>35</v>
      </c>
      <c r="H20" s="10">
        <f>J20/I20</f>
        <v>345.09803921568624</v>
      </c>
      <c r="I20" s="12">
        <v>1.02</v>
      </c>
      <c r="J20" s="10">
        <v>352</v>
      </c>
      <c r="K20" s="13" t="s">
        <v>29</v>
      </c>
      <c r="L20" s="5"/>
      <c r="M20" s="5"/>
      <c r="N20" s="5"/>
    </row>
    <row r="21" spans="1:14" x14ac:dyDescent="0.2">
      <c r="A21" s="16"/>
      <c r="B21" s="16" t="s">
        <v>30</v>
      </c>
      <c r="C21" s="17">
        <f>SUM(C4:C20)</f>
        <v>3048</v>
      </c>
      <c r="D21" s="17">
        <f>SUM(D4:D20)</f>
        <v>15500</v>
      </c>
      <c r="E21" s="17">
        <f>D21-C21</f>
        <v>12452</v>
      </c>
      <c r="F21" s="17"/>
      <c r="G21" s="18">
        <f>D21/J21</f>
        <v>31.25</v>
      </c>
      <c r="H21" s="17">
        <f>SUM(H13:H20)</f>
        <v>1140.308661926309</v>
      </c>
      <c r="I21" s="18" t="s">
        <v>0</v>
      </c>
      <c r="J21" s="17">
        <f>SUM(J13:J20)</f>
        <v>496</v>
      </c>
      <c r="K21" s="16"/>
      <c r="L21" s="5"/>
    </row>
    <row r="22" spans="1:14" x14ac:dyDescent="0.2">
      <c r="B22" s="8" t="s">
        <v>36</v>
      </c>
      <c r="C22" s="19">
        <v>6</v>
      </c>
      <c r="D22" s="19"/>
      <c r="E22" s="19">
        <f>-C22*40</f>
        <v>-240</v>
      </c>
      <c r="F22" s="20"/>
      <c r="G22" s="20"/>
      <c r="H22" s="20"/>
      <c r="I22" s="20"/>
      <c r="J22" s="21">
        <f>J21/40</f>
        <v>12.4</v>
      </c>
      <c r="K22" s="22" t="s">
        <v>31</v>
      </c>
      <c r="L22" s="5"/>
    </row>
    <row r="23" spans="1:14" x14ac:dyDescent="0.2">
      <c r="B23" s="8" t="s">
        <v>37</v>
      </c>
      <c r="C23" s="19">
        <f>50</f>
        <v>50</v>
      </c>
      <c r="D23" s="19"/>
      <c r="E23" s="19">
        <f>-C23*40</f>
        <v>-2000</v>
      </c>
      <c r="F23" s="20"/>
      <c r="G23" s="20"/>
      <c r="H23" s="20"/>
      <c r="I23" s="20"/>
      <c r="J23" s="20"/>
      <c r="L23" s="5"/>
    </row>
    <row r="24" spans="1:14" x14ac:dyDescent="0.2">
      <c r="B24" s="8" t="s">
        <v>32</v>
      </c>
      <c r="C24" s="19">
        <v>15</v>
      </c>
      <c r="D24" s="19"/>
      <c r="E24" s="19">
        <f>-C24*40</f>
        <v>-600</v>
      </c>
      <c r="F24" s="20"/>
      <c r="G24" s="20"/>
      <c r="H24" s="20"/>
      <c r="I24" s="20"/>
      <c r="J24" s="20"/>
      <c r="L24" s="5"/>
    </row>
    <row r="25" spans="1:14" x14ac:dyDescent="0.2">
      <c r="B25" s="8" t="s">
        <v>44</v>
      </c>
      <c r="C25" s="19"/>
      <c r="D25" s="19"/>
      <c r="E25" s="19">
        <v>-1000</v>
      </c>
      <c r="F25" s="20"/>
      <c r="G25" s="20"/>
      <c r="H25" s="20"/>
      <c r="I25" s="20"/>
      <c r="J25" s="20"/>
      <c r="L25" s="5"/>
    </row>
    <row r="26" spans="1:14" x14ac:dyDescent="0.2">
      <c r="B26" s="16" t="s">
        <v>33</v>
      </c>
      <c r="C26" s="17">
        <f>SUM(C22:C24)</f>
        <v>71</v>
      </c>
      <c r="D26" s="17"/>
      <c r="E26" s="17">
        <f>SUM(E22:E25)-C26</f>
        <v>-3911</v>
      </c>
      <c r="F26" s="20"/>
      <c r="G26" s="20"/>
      <c r="H26" s="20"/>
      <c r="I26" s="20"/>
      <c r="J26" s="20"/>
      <c r="L26" s="5"/>
      <c r="M26" s="5"/>
    </row>
    <row r="27" spans="1:14" x14ac:dyDescent="0.2">
      <c r="B27" s="16" t="s">
        <v>34</v>
      </c>
      <c r="C27" s="17">
        <f>E26-C21</f>
        <v>-6959</v>
      </c>
      <c r="D27" s="17">
        <f>D21</f>
        <v>15500</v>
      </c>
      <c r="E27" s="17">
        <f>D27+C27</f>
        <v>8541</v>
      </c>
      <c r="F27" s="20"/>
      <c r="G27" s="20"/>
      <c r="H27" s="20"/>
      <c r="I27" s="20"/>
      <c r="J27" s="20"/>
      <c r="L27" s="5"/>
      <c r="M27" s="5"/>
    </row>
    <row r="28" spans="1:14" x14ac:dyDescent="0.2">
      <c r="B28" s="57"/>
      <c r="C28" s="58"/>
      <c r="D28" s="58"/>
      <c r="E28" s="58"/>
      <c r="F28" s="20"/>
      <c r="G28" s="20"/>
      <c r="H28" s="20"/>
      <c r="I28" s="20"/>
      <c r="J28" s="20"/>
      <c r="L28" s="5"/>
      <c r="M28" s="5"/>
    </row>
    <row r="29" spans="1:14" x14ac:dyDescent="0.2">
      <c r="A29" s="5"/>
      <c r="B29" s="5" t="s">
        <v>124</v>
      </c>
      <c r="C29" s="5">
        <v>1.24</v>
      </c>
      <c r="D29" s="23"/>
      <c r="E29" s="23"/>
      <c r="F29" s="23"/>
      <c r="G29" s="5"/>
      <c r="H29" s="5"/>
      <c r="I29" s="5"/>
      <c r="J29" s="5"/>
      <c r="K29" s="5"/>
      <c r="L29" s="5"/>
      <c r="M29" s="5"/>
    </row>
    <row r="30" spans="1:14" x14ac:dyDescent="0.2">
      <c r="B30" s="51" t="s">
        <v>125</v>
      </c>
      <c r="C30" s="20">
        <f>-C27-D5</f>
        <v>6159</v>
      </c>
      <c r="D30" t="s">
        <v>111</v>
      </c>
      <c r="E30" s="52">
        <f>-E25/C30</f>
        <v>0.1623640201331385</v>
      </c>
      <c r="F30" t="s">
        <v>112</v>
      </c>
    </row>
    <row r="31" spans="1:14" x14ac:dyDescent="0.2">
      <c r="B31" s="51" t="s">
        <v>106</v>
      </c>
      <c r="C31" s="33">
        <f>C30*C29</f>
        <v>7637.16</v>
      </c>
    </row>
    <row r="32" spans="1:14" x14ac:dyDescent="0.2">
      <c r="B32" s="51" t="s">
        <v>107</v>
      </c>
      <c r="C32" s="33">
        <f>'LBC B'!D87*C29</f>
        <v>400.35865781134072</v>
      </c>
    </row>
    <row r="33" spans="2:7" x14ac:dyDescent="0.2">
      <c r="B33" s="51" t="s">
        <v>108</v>
      </c>
      <c r="C33" s="31">
        <f>C31/C32</f>
        <v>19.075795792079077</v>
      </c>
    </row>
    <row r="35" spans="2:7" x14ac:dyDescent="0.2">
      <c r="B35" s="53" t="s">
        <v>70</v>
      </c>
      <c r="C35" s="54" t="s">
        <v>120</v>
      </c>
      <c r="D35" s="41" t="s">
        <v>115</v>
      </c>
      <c r="E35" s="41" t="s">
        <v>115</v>
      </c>
      <c r="F35" s="41" t="s">
        <v>117</v>
      </c>
    </row>
    <row r="36" spans="2:7" x14ac:dyDescent="0.2">
      <c r="B36" s="47" t="s">
        <v>123</v>
      </c>
      <c r="C36" s="54" t="s">
        <v>121</v>
      </c>
      <c r="D36" s="41" t="s">
        <v>114</v>
      </c>
      <c r="E36" s="41" t="s">
        <v>116</v>
      </c>
      <c r="F36" s="41" t="s">
        <v>118</v>
      </c>
    </row>
    <row r="37" spans="2:7" x14ac:dyDescent="0.2">
      <c r="B37" s="53"/>
      <c r="C37" s="54"/>
      <c r="D37" s="55">
        <v>-0.1</v>
      </c>
      <c r="E37" s="55">
        <v>-0.15</v>
      </c>
    </row>
    <row r="38" spans="2:7" x14ac:dyDescent="0.2">
      <c r="B38" s="47" t="s">
        <v>68</v>
      </c>
      <c r="C38" s="48">
        <f>'LBC B'!D84*$C$29</f>
        <v>302.18747334450728</v>
      </c>
      <c r="D38" s="56">
        <f>(1+$D$37)</f>
        <v>0.9</v>
      </c>
      <c r="E38" s="56">
        <f>(1+$E$37)</f>
        <v>0.85</v>
      </c>
      <c r="F38" s="33">
        <f>C38*D38*E38</f>
        <v>231.17341710854808</v>
      </c>
    </row>
    <row r="39" spans="2:7" x14ac:dyDescent="0.2">
      <c r="B39" s="47" t="s">
        <v>69</v>
      </c>
      <c r="C39" s="48">
        <f>'LBC B'!D85*$C$29</f>
        <v>19.716384466833482</v>
      </c>
      <c r="D39" s="56">
        <f t="shared" ref="D39:D41" si="2">(1+$D$37)</f>
        <v>0.9</v>
      </c>
      <c r="E39" s="56">
        <f t="shared" ref="E39:E41" si="3">(1+$E$37)</f>
        <v>0.85</v>
      </c>
      <c r="F39" s="33">
        <f t="shared" ref="F39:F41" si="4">C39*D39*E39</f>
        <v>15.083034117127614</v>
      </c>
    </row>
    <row r="40" spans="2:7" x14ac:dyDescent="0.2">
      <c r="B40" s="47" t="s">
        <v>98</v>
      </c>
      <c r="C40" s="48">
        <f>'LBC B'!D86*$C$29</f>
        <v>78.454799999999992</v>
      </c>
      <c r="D40" s="56">
        <f t="shared" si="2"/>
        <v>0.9</v>
      </c>
      <c r="E40" s="56">
        <f t="shared" si="3"/>
        <v>0.85</v>
      </c>
      <c r="F40" s="33">
        <f t="shared" si="4"/>
        <v>60.017921999999999</v>
      </c>
    </row>
    <row r="41" spans="2:7" x14ac:dyDescent="0.2">
      <c r="B41" s="47" t="s">
        <v>113</v>
      </c>
      <c r="C41" s="48">
        <f>SUM(C38:C40)</f>
        <v>400.35865781134072</v>
      </c>
      <c r="D41" s="56">
        <f t="shared" si="2"/>
        <v>0.9</v>
      </c>
      <c r="E41" s="56">
        <f t="shared" si="3"/>
        <v>0.85</v>
      </c>
      <c r="F41" s="33">
        <f t="shared" si="4"/>
        <v>306.27437322567562</v>
      </c>
      <c r="G41" t="s">
        <v>0</v>
      </c>
    </row>
    <row r="44" spans="2:7" x14ac:dyDescent="0.2">
      <c r="B44" t="s">
        <v>0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1C430-D708-BA42-81D2-D780CD3E6591}">
  <sheetPr>
    <pageSetUpPr fitToPage="1"/>
  </sheetPr>
  <dimension ref="A1:CZ92"/>
  <sheetViews>
    <sheetView topLeftCell="A61" workbookViewId="0">
      <pane xSplit="1" topLeftCell="B1" activePane="topRight" state="frozen"/>
      <selection pane="topRight" activeCell="AT21" sqref="AT21"/>
    </sheetView>
  </sheetViews>
  <sheetFormatPr baseColWidth="10" defaultRowHeight="16" x14ac:dyDescent="0.2"/>
  <cols>
    <col min="1" max="1" width="29.83203125" bestFit="1" customWidth="1"/>
    <col min="2" max="2" width="13.5" customWidth="1"/>
    <col min="3" max="44" width="7.83203125" customWidth="1"/>
  </cols>
  <sheetData>
    <row r="1" spans="1:44" x14ac:dyDescent="0.2">
      <c r="A1" s="24" t="s">
        <v>39</v>
      </c>
      <c r="B1" s="24"/>
    </row>
    <row r="3" spans="1:44" x14ac:dyDescent="0.2">
      <c r="A3" s="28" t="s">
        <v>45</v>
      </c>
      <c r="B3" s="29"/>
    </row>
    <row r="5" spans="1:44" x14ac:dyDescent="0.2">
      <c r="B5" t="s">
        <v>58</v>
      </c>
      <c r="C5">
        <v>0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J5">
        <v>7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14</v>
      </c>
      <c r="R5">
        <v>15</v>
      </c>
      <c r="S5">
        <v>16</v>
      </c>
      <c r="T5">
        <v>17</v>
      </c>
      <c r="U5">
        <v>18</v>
      </c>
      <c r="V5">
        <v>19</v>
      </c>
      <c r="W5">
        <v>20</v>
      </c>
      <c r="X5">
        <v>21</v>
      </c>
      <c r="Y5">
        <v>22</v>
      </c>
      <c r="Z5">
        <v>23</v>
      </c>
      <c r="AA5">
        <v>24</v>
      </c>
      <c r="AB5">
        <v>25</v>
      </c>
      <c r="AC5">
        <v>26</v>
      </c>
      <c r="AD5">
        <v>27</v>
      </c>
      <c r="AE5">
        <v>28</v>
      </c>
      <c r="AF5">
        <v>29</v>
      </c>
      <c r="AG5">
        <v>30</v>
      </c>
      <c r="AH5">
        <v>31</v>
      </c>
      <c r="AI5">
        <v>32</v>
      </c>
      <c r="AJ5">
        <v>33</v>
      </c>
      <c r="AK5">
        <v>34</v>
      </c>
      <c r="AL5">
        <v>35</v>
      </c>
      <c r="AM5">
        <v>36</v>
      </c>
      <c r="AN5">
        <v>37</v>
      </c>
      <c r="AO5">
        <v>38</v>
      </c>
      <c r="AP5">
        <v>39</v>
      </c>
      <c r="AQ5">
        <v>40</v>
      </c>
      <c r="AR5" t="s">
        <v>16</v>
      </c>
    </row>
    <row r="6" spans="1:44" x14ac:dyDescent="0.2">
      <c r="A6" s="25" t="s">
        <v>38</v>
      </c>
      <c r="B6" s="25"/>
    </row>
    <row r="7" spans="1:44" x14ac:dyDescent="0.2">
      <c r="A7" t="s">
        <v>12</v>
      </c>
      <c r="B7" t="s">
        <v>59</v>
      </c>
      <c r="C7" s="20">
        <f>'ITK PM B'!C4+'ITK PM B'!C5</f>
        <v>1220</v>
      </c>
      <c r="D7" s="20">
        <f>'ITK PM B'!C6+'ITK PM B'!C7</f>
        <v>375</v>
      </c>
      <c r="E7" s="20">
        <f>'ITK PM B'!C8+'ITK PM B'!C9</f>
        <v>375</v>
      </c>
      <c r="F7" s="20">
        <v>0</v>
      </c>
      <c r="G7" s="20">
        <f>'ITK PM B'!C10</f>
        <v>110</v>
      </c>
      <c r="H7" s="20">
        <v>0</v>
      </c>
      <c r="I7" s="20">
        <v>0</v>
      </c>
      <c r="J7" s="20">
        <f>'ITK PM B'!C11</f>
        <v>110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f>'ITK PM B'!C13+'ITK PM B'!C12</f>
        <v>182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f>'ITK PM B'!C15+'ITK PM B'!C14</f>
        <v>198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f>'ITK PM B'!C17+'ITK PM B'!C16</f>
        <v>208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f>'ITK PM B'!C18+'ITK PM B'!C19</f>
        <v>270</v>
      </c>
      <c r="AR7" s="20">
        <f>SUM(C7:AQ7)</f>
        <v>3048</v>
      </c>
    </row>
    <row r="8" spans="1:44" x14ac:dyDescent="0.2">
      <c r="A8" t="s">
        <v>14</v>
      </c>
      <c r="B8" t="s">
        <v>59</v>
      </c>
      <c r="C8" s="20">
        <f>'ITK PM B'!C26-'ITK PM B'!E25/2</f>
        <v>571</v>
      </c>
      <c r="D8" s="20">
        <f>'ITK PM B'!C26</f>
        <v>71</v>
      </c>
      <c r="E8">
        <f>D8</f>
        <v>71</v>
      </c>
      <c r="F8">
        <f t="shared" ref="F8:AQ8" si="0">E8</f>
        <v>71</v>
      </c>
      <c r="G8">
        <f t="shared" si="0"/>
        <v>71</v>
      </c>
      <c r="H8">
        <f t="shared" si="0"/>
        <v>71</v>
      </c>
      <c r="I8">
        <f>H8-'ITK PM B'!E25/2</f>
        <v>571</v>
      </c>
      <c r="J8">
        <f>H8</f>
        <v>71</v>
      </c>
      <c r="K8">
        <f t="shared" si="0"/>
        <v>71</v>
      </c>
      <c r="L8">
        <f t="shared" si="0"/>
        <v>71</v>
      </c>
      <c r="M8">
        <f t="shared" si="0"/>
        <v>71</v>
      </c>
      <c r="N8">
        <f t="shared" si="0"/>
        <v>71</v>
      </c>
      <c r="O8">
        <f t="shared" si="0"/>
        <v>71</v>
      </c>
      <c r="P8">
        <f t="shared" si="0"/>
        <v>71</v>
      </c>
      <c r="Q8">
        <f t="shared" si="0"/>
        <v>71</v>
      </c>
      <c r="R8">
        <f t="shared" si="0"/>
        <v>71</v>
      </c>
      <c r="S8">
        <f t="shared" si="0"/>
        <v>71</v>
      </c>
      <c r="T8">
        <f t="shared" si="0"/>
        <v>71</v>
      </c>
      <c r="U8">
        <f t="shared" si="0"/>
        <v>71</v>
      </c>
      <c r="V8">
        <f t="shared" si="0"/>
        <v>71</v>
      </c>
      <c r="W8">
        <f t="shared" si="0"/>
        <v>71</v>
      </c>
      <c r="X8">
        <f t="shared" si="0"/>
        <v>71</v>
      </c>
      <c r="Y8">
        <f t="shared" si="0"/>
        <v>71</v>
      </c>
      <c r="Z8">
        <f t="shared" si="0"/>
        <v>71</v>
      </c>
      <c r="AA8">
        <f t="shared" si="0"/>
        <v>71</v>
      </c>
      <c r="AB8">
        <f t="shared" si="0"/>
        <v>71</v>
      </c>
      <c r="AC8">
        <f t="shared" si="0"/>
        <v>71</v>
      </c>
      <c r="AD8">
        <f t="shared" si="0"/>
        <v>71</v>
      </c>
      <c r="AE8">
        <f t="shared" si="0"/>
        <v>71</v>
      </c>
      <c r="AF8">
        <f t="shared" si="0"/>
        <v>71</v>
      </c>
      <c r="AG8">
        <f t="shared" si="0"/>
        <v>71</v>
      </c>
      <c r="AH8">
        <f t="shared" si="0"/>
        <v>71</v>
      </c>
      <c r="AI8">
        <f t="shared" si="0"/>
        <v>71</v>
      </c>
      <c r="AJ8">
        <f t="shared" si="0"/>
        <v>71</v>
      </c>
      <c r="AK8">
        <f t="shared" si="0"/>
        <v>71</v>
      </c>
      <c r="AL8">
        <f t="shared" si="0"/>
        <v>71</v>
      </c>
      <c r="AM8">
        <f t="shared" si="0"/>
        <v>71</v>
      </c>
      <c r="AN8">
        <f t="shared" si="0"/>
        <v>71</v>
      </c>
      <c r="AO8">
        <f t="shared" si="0"/>
        <v>71</v>
      </c>
      <c r="AP8">
        <f t="shared" si="0"/>
        <v>71</v>
      </c>
      <c r="AQ8">
        <f t="shared" si="0"/>
        <v>71</v>
      </c>
      <c r="AR8" s="20">
        <f t="shared" ref="AR8:AR10" si="1">SUM(C8:AQ8)</f>
        <v>3911</v>
      </c>
    </row>
    <row r="9" spans="1:44" x14ac:dyDescent="0.2">
      <c r="A9" t="s">
        <v>40</v>
      </c>
      <c r="B9" t="s">
        <v>59</v>
      </c>
      <c r="C9">
        <f>SUM(C7:C8)</f>
        <v>1791</v>
      </c>
      <c r="D9">
        <f t="shared" ref="D9:AQ9" si="2">SUM(D7:D8)</f>
        <v>446</v>
      </c>
      <c r="E9">
        <f t="shared" si="2"/>
        <v>446</v>
      </c>
      <c r="F9">
        <f t="shared" si="2"/>
        <v>71</v>
      </c>
      <c r="G9">
        <f t="shared" si="2"/>
        <v>181</v>
      </c>
      <c r="H9">
        <f t="shared" si="2"/>
        <v>71</v>
      </c>
      <c r="I9">
        <f t="shared" si="2"/>
        <v>571</v>
      </c>
      <c r="J9">
        <f t="shared" si="2"/>
        <v>181</v>
      </c>
      <c r="K9">
        <f t="shared" si="2"/>
        <v>71</v>
      </c>
      <c r="L9">
        <f t="shared" si="2"/>
        <v>71</v>
      </c>
      <c r="M9">
        <f t="shared" si="2"/>
        <v>71</v>
      </c>
      <c r="N9">
        <f t="shared" si="2"/>
        <v>71</v>
      </c>
      <c r="O9">
        <f t="shared" si="2"/>
        <v>71</v>
      </c>
      <c r="P9">
        <f t="shared" si="2"/>
        <v>71</v>
      </c>
      <c r="Q9">
        <f t="shared" si="2"/>
        <v>253</v>
      </c>
      <c r="R9">
        <f t="shared" si="2"/>
        <v>71</v>
      </c>
      <c r="S9">
        <f t="shared" si="2"/>
        <v>71</v>
      </c>
      <c r="T9">
        <f t="shared" si="2"/>
        <v>71</v>
      </c>
      <c r="U9">
        <f t="shared" si="2"/>
        <v>71</v>
      </c>
      <c r="V9">
        <f t="shared" si="2"/>
        <v>71</v>
      </c>
      <c r="W9">
        <f t="shared" si="2"/>
        <v>71</v>
      </c>
      <c r="X9">
        <f t="shared" si="2"/>
        <v>269</v>
      </c>
      <c r="Y9">
        <f t="shared" si="2"/>
        <v>71</v>
      </c>
      <c r="Z9">
        <f t="shared" si="2"/>
        <v>71</v>
      </c>
      <c r="AA9">
        <f t="shared" si="2"/>
        <v>71</v>
      </c>
      <c r="AB9">
        <f t="shared" si="2"/>
        <v>71</v>
      </c>
      <c r="AC9">
        <f t="shared" si="2"/>
        <v>71</v>
      </c>
      <c r="AD9">
        <f t="shared" si="2"/>
        <v>71</v>
      </c>
      <c r="AE9">
        <f t="shared" si="2"/>
        <v>279</v>
      </c>
      <c r="AF9">
        <f t="shared" si="2"/>
        <v>71</v>
      </c>
      <c r="AG9">
        <f t="shared" si="2"/>
        <v>71</v>
      </c>
      <c r="AH9">
        <f t="shared" si="2"/>
        <v>71</v>
      </c>
      <c r="AI9">
        <f t="shared" si="2"/>
        <v>71</v>
      </c>
      <c r="AJ9">
        <f t="shared" si="2"/>
        <v>71</v>
      </c>
      <c r="AK9">
        <f t="shared" si="2"/>
        <v>71</v>
      </c>
      <c r="AL9">
        <f t="shared" si="2"/>
        <v>71</v>
      </c>
      <c r="AM9">
        <f t="shared" si="2"/>
        <v>71</v>
      </c>
      <c r="AN9">
        <f t="shared" si="2"/>
        <v>71</v>
      </c>
      <c r="AO9">
        <f t="shared" si="2"/>
        <v>71</v>
      </c>
      <c r="AP9">
        <f t="shared" si="2"/>
        <v>71</v>
      </c>
      <c r="AQ9">
        <f t="shared" si="2"/>
        <v>341</v>
      </c>
      <c r="AR9" s="20">
        <f t="shared" si="1"/>
        <v>6959</v>
      </c>
    </row>
    <row r="10" spans="1:44" x14ac:dyDescent="0.2">
      <c r="A10" t="s">
        <v>41</v>
      </c>
      <c r="B10" t="s">
        <v>59</v>
      </c>
      <c r="C10">
        <v>0</v>
      </c>
      <c r="D10" s="20">
        <f>'ITK PM B'!D5</f>
        <v>800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 s="20">
        <f>'ITK PM B'!D13</f>
        <v>250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s="20">
        <f>'ITK PM B'!D15</f>
        <v>750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s="20">
        <f>'ITK PM B'!D17</f>
        <v>1380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 s="20">
        <f>'ITK PM B'!D20</f>
        <v>12320</v>
      </c>
      <c r="AR10" s="20">
        <f t="shared" si="1"/>
        <v>15500</v>
      </c>
    </row>
    <row r="11" spans="1:44" x14ac:dyDescent="0.2">
      <c r="A11" t="s">
        <v>42</v>
      </c>
      <c r="B11" t="s">
        <v>59</v>
      </c>
      <c r="C11">
        <f>C10-C9</f>
        <v>-1791</v>
      </c>
      <c r="D11">
        <f t="shared" ref="D11:AR11" si="3">D10-D9</f>
        <v>354</v>
      </c>
      <c r="E11">
        <f t="shared" si="3"/>
        <v>-446</v>
      </c>
      <c r="F11">
        <f t="shared" si="3"/>
        <v>-71</v>
      </c>
      <c r="G11">
        <f t="shared" si="3"/>
        <v>-181</v>
      </c>
      <c r="H11">
        <f t="shared" si="3"/>
        <v>-71</v>
      </c>
      <c r="I11">
        <f t="shared" si="3"/>
        <v>-571</v>
      </c>
      <c r="J11">
        <f t="shared" si="3"/>
        <v>-181</v>
      </c>
      <c r="K11">
        <f t="shared" si="3"/>
        <v>-71</v>
      </c>
      <c r="L11">
        <f t="shared" si="3"/>
        <v>-71</v>
      </c>
      <c r="M11">
        <f t="shared" si="3"/>
        <v>-71</v>
      </c>
      <c r="N11">
        <f t="shared" si="3"/>
        <v>-71</v>
      </c>
      <c r="O11">
        <f t="shared" si="3"/>
        <v>-71</v>
      </c>
      <c r="P11">
        <f t="shared" si="3"/>
        <v>-71</v>
      </c>
      <c r="Q11">
        <f t="shared" si="3"/>
        <v>-3</v>
      </c>
      <c r="R11">
        <f t="shared" si="3"/>
        <v>-71</v>
      </c>
      <c r="S11">
        <f t="shared" si="3"/>
        <v>-71</v>
      </c>
      <c r="T11">
        <f t="shared" si="3"/>
        <v>-71</v>
      </c>
      <c r="U11">
        <f t="shared" si="3"/>
        <v>-71</v>
      </c>
      <c r="V11">
        <f t="shared" si="3"/>
        <v>-71</v>
      </c>
      <c r="W11">
        <f t="shared" si="3"/>
        <v>-71</v>
      </c>
      <c r="X11">
        <f t="shared" si="3"/>
        <v>481</v>
      </c>
      <c r="Y11">
        <f t="shared" si="3"/>
        <v>-71</v>
      </c>
      <c r="Z11">
        <f t="shared" si="3"/>
        <v>-71</v>
      </c>
      <c r="AA11">
        <f t="shared" si="3"/>
        <v>-71</v>
      </c>
      <c r="AB11">
        <f t="shared" si="3"/>
        <v>-71</v>
      </c>
      <c r="AC11">
        <f t="shared" si="3"/>
        <v>-71</v>
      </c>
      <c r="AD11">
        <f t="shared" si="3"/>
        <v>-71</v>
      </c>
      <c r="AE11">
        <f t="shared" si="3"/>
        <v>1101</v>
      </c>
      <c r="AF11">
        <f t="shared" si="3"/>
        <v>-71</v>
      </c>
      <c r="AG11">
        <f t="shared" si="3"/>
        <v>-71</v>
      </c>
      <c r="AH11">
        <f t="shared" si="3"/>
        <v>-71</v>
      </c>
      <c r="AI11">
        <f t="shared" si="3"/>
        <v>-71</v>
      </c>
      <c r="AJ11">
        <f t="shared" si="3"/>
        <v>-71</v>
      </c>
      <c r="AK11">
        <f t="shared" si="3"/>
        <v>-71</v>
      </c>
      <c r="AL11">
        <f t="shared" si="3"/>
        <v>-71</v>
      </c>
      <c r="AM11">
        <f t="shared" si="3"/>
        <v>-71</v>
      </c>
      <c r="AN11">
        <f t="shared" si="3"/>
        <v>-71</v>
      </c>
      <c r="AO11">
        <f t="shared" si="3"/>
        <v>-71</v>
      </c>
      <c r="AP11">
        <f t="shared" si="3"/>
        <v>-71</v>
      </c>
      <c r="AQ11">
        <f t="shared" si="3"/>
        <v>11979</v>
      </c>
      <c r="AR11">
        <f t="shared" si="3"/>
        <v>8541</v>
      </c>
    </row>
    <row r="12" spans="1:44" x14ac:dyDescent="0.2">
      <c r="A12" t="s">
        <v>43</v>
      </c>
      <c r="B12" t="s">
        <v>59</v>
      </c>
      <c r="C12" s="33">
        <f>NPV(4.5,C11:AQ11)</f>
        <v>-316.73468014136893</v>
      </c>
      <c r="AR12" s="20"/>
    </row>
    <row r="13" spans="1:44" x14ac:dyDescent="0.2">
      <c r="C13" t="s">
        <v>0</v>
      </c>
      <c r="AR13" s="20"/>
    </row>
    <row r="14" spans="1:44" x14ac:dyDescent="0.2">
      <c r="A14" s="26" t="s">
        <v>35</v>
      </c>
      <c r="B14" s="26"/>
    </row>
    <row r="15" spans="1:44" x14ac:dyDescent="0.2">
      <c r="A15" t="s">
        <v>12</v>
      </c>
      <c r="B15" t="s">
        <v>59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f>SUM(C15:AQ15)</f>
        <v>0</v>
      </c>
    </row>
    <row r="16" spans="1:44" x14ac:dyDescent="0.2">
      <c r="A16" t="s">
        <v>14</v>
      </c>
      <c r="B16" t="s">
        <v>59</v>
      </c>
      <c r="C16" s="20">
        <f>'ITK PM B'!C22</f>
        <v>6</v>
      </c>
      <c r="D16" s="20">
        <f>C16</f>
        <v>6</v>
      </c>
      <c r="E16">
        <f>D16</f>
        <v>6</v>
      </c>
      <c r="F16">
        <f t="shared" ref="F16" si="4">E16</f>
        <v>6</v>
      </c>
      <c r="G16">
        <f t="shared" ref="G16" si="5">F16</f>
        <v>6</v>
      </c>
      <c r="H16">
        <f t="shared" ref="H16" si="6">G16</f>
        <v>6</v>
      </c>
      <c r="I16">
        <f t="shared" ref="I16" si="7">H16</f>
        <v>6</v>
      </c>
      <c r="J16">
        <f t="shared" ref="J16" si="8">I16</f>
        <v>6</v>
      </c>
      <c r="K16">
        <f t="shared" ref="K16" si="9">J16</f>
        <v>6</v>
      </c>
      <c r="L16">
        <f t="shared" ref="L16" si="10">K16</f>
        <v>6</v>
      </c>
      <c r="M16">
        <f t="shared" ref="M16" si="11">L16</f>
        <v>6</v>
      </c>
      <c r="N16">
        <f t="shared" ref="N16" si="12">M16</f>
        <v>6</v>
      </c>
      <c r="O16">
        <f t="shared" ref="O16" si="13">N16</f>
        <v>6</v>
      </c>
      <c r="P16">
        <f t="shared" ref="P16" si="14">O16</f>
        <v>6</v>
      </c>
      <c r="Q16">
        <f t="shared" ref="Q16" si="15">P16</f>
        <v>6</v>
      </c>
      <c r="R16">
        <f t="shared" ref="R16" si="16">Q16</f>
        <v>6</v>
      </c>
      <c r="S16">
        <f t="shared" ref="S16" si="17">R16</f>
        <v>6</v>
      </c>
      <c r="T16">
        <f t="shared" ref="T16" si="18">S16</f>
        <v>6</v>
      </c>
      <c r="U16">
        <f t="shared" ref="U16" si="19">T16</f>
        <v>6</v>
      </c>
      <c r="V16">
        <f t="shared" ref="V16" si="20">U16</f>
        <v>6</v>
      </c>
      <c r="W16">
        <f t="shared" ref="W16" si="21">V16</f>
        <v>6</v>
      </c>
      <c r="X16">
        <f t="shared" ref="X16" si="22">W16</f>
        <v>6</v>
      </c>
      <c r="Y16">
        <f t="shared" ref="Y16" si="23">X16</f>
        <v>6</v>
      </c>
      <c r="Z16">
        <f t="shared" ref="Z16" si="24">Y16</f>
        <v>6</v>
      </c>
      <c r="AA16">
        <f t="shared" ref="AA16" si="25">Z16</f>
        <v>6</v>
      </c>
      <c r="AB16">
        <f t="shared" ref="AB16" si="26">AA16</f>
        <v>6</v>
      </c>
      <c r="AC16">
        <f t="shared" ref="AC16" si="27">AB16</f>
        <v>6</v>
      </c>
      <c r="AD16">
        <f t="shared" ref="AD16" si="28">AC16</f>
        <v>6</v>
      </c>
      <c r="AE16">
        <f t="shared" ref="AE16" si="29">AD16</f>
        <v>6</v>
      </c>
      <c r="AF16">
        <f t="shared" ref="AF16" si="30">AE16</f>
        <v>6</v>
      </c>
      <c r="AG16">
        <f t="shared" ref="AG16" si="31">AF16</f>
        <v>6</v>
      </c>
      <c r="AH16">
        <f t="shared" ref="AH16" si="32">AG16</f>
        <v>6</v>
      </c>
      <c r="AI16">
        <f t="shared" ref="AI16" si="33">AH16</f>
        <v>6</v>
      </c>
      <c r="AJ16">
        <f t="shared" ref="AJ16" si="34">AI16</f>
        <v>6</v>
      </c>
      <c r="AK16">
        <f t="shared" ref="AK16" si="35">AJ16</f>
        <v>6</v>
      </c>
      <c r="AL16">
        <f t="shared" ref="AL16" si="36">AK16</f>
        <v>6</v>
      </c>
      <c r="AM16">
        <f t="shared" ref="AM16" si="37">AL16</f>
        <v>6</v>
      </c>
      <c r="AN16">
        <f t="shared" ref="AN16" si="38">AM16</f>
        <v>6</v>
      </c>
      <c r="AO16">
        <f t="shared" ref="AO16" si="39">AN16</f>
        <v>6</v>
      </c>
      <c r="AP16">
        <f t="shared" ref="AP16" si="40">AO16</f>
        <v>6</v>
      </c>
      <c r="AQ16">
        <f t="shared" ref="AQ16" si="41">AP16</f>
        <v>6</v>
      </c>
      <c r="AR16" s="20">
        <f t="shared" ref="AR16:AR18" si="42">SUM(C16:AQ16)</f>
        <v>246</v>
      </c>
    </row>
    <row r="17" spans="1:45" x14ac:dyDescent="0.2">
      <c r="A17" t="s">
        <v>40</v>
      </c>
      <c r="B17" t="s">
        <v>59</v>
      </c>
      <c r="C17">
        <f>SUM(C15:C16)</f>
        <v>6</v>
      </c>
      <c r="D17">
        <f t="shared" ref="D17:AQ17" si="43">SUM(D15:D16)</f>
        <v>6</v>
      </c>
      <c r="E17">
        <f t="shared" si="43"/>
        <v>6</v>
      </c>
      <c r="F17">
        <f t="shared" si="43"/>
        <v>6</v>
      </c>
      <c r="G17">
        <f t="shared" si="43"/>
        <v>6</v>
      </c>
      <c r="H17">
        <f t="shared" si="43"/>
        <v>6</v>
      </c>
      <c r="I17">
        <f t="shared" si="43"/>
        <v>6</v>
      </c>
      <c r="J17">
        <f t="shared" si="43"/>
        <v>6</v>
      </c>
      <c r="K17">
        <f t="shared" si="43"/>
        <v>6</v>
      </c>
      <c r="L17">
        <f t="shared" si="43"/>
        <v>6</v>
      </c>
      <c r="M17">
        <f t="shared" si="43"/>
        <v>6</v>
      </c>
      <c r="N17">
        <f t="shared" si="43"/>
        <v>6</v>
      </c>
      <c r="O17">
        <f t="shared" si="43"/>
        <v>6</v>
      </c>
      <c r="P17">
        <f t="shared" si="43"/>
        <v>6</v>
      </c>
      <c r="Q17">
        <f t="shared" si="43"/>
        <v>6</v>
      </c>
      <c r="R17">
        <f t="shared" si="43"/>
        <v>6</v>
      </c>
      <c r="S17">
        <f t="shared" si="43"/>
        <v>6</v>
      </c>
      <c r="T17">
        <f t="shared" si="43"/>
        <v>6</v>
      </c>
      <c r="U17">
        <f t="shared" si="43"/>
        <v>6</v>
      </c>
      <c r="V17">
        <f t="shared" si="43"/>
        <v>6</v>
      </c>
      <c r="W17">
        <f t="shared" si="43"/>
        <v>6</v>
      </c>
      <c r="X17">
        <f t="shared" si="43"/>
        <v>6</v>
      </c>
      <c r="Y17">
        <f t="shared" si="43"/>
        <v>6</v>
      </c>
      <c r="Z17">
        <f t="shared" si="43"/>
        <v>6</v>
      </c>
      <c r="AA17">
        <f t="shared" si="43"/>
        <v>6</v>
      </c>
      <c r="AB17">
        <f t="shared" si="43"/>
        <v>6</v>
      </c>
      <c r="AC17">
        <f t="shared" si="43"/>
        <v>6</v>
      </c>
      <c r="AD17">
        <f t="shared" si="43"/>
        <v>6</v>
      </c>
      <c r="AE17">
        <f t="shared" si="43"/>
        <v>6</v>
      </c>
      <c r="AF17">
        <f t="shared" si="43"/>
        <v>6</v>
      </c>
      <c r="AG17">
        <f t="shared" si="43"/>
        <v>6</v>
      </c>
      <c r="AH17">
        <f t="shared" si="43"/>
        <v>6</v>
      </c>
      <c r="AI17">
        <f t="shared" si="43"/>
        <v>6</v>
      </c>
      <c r="AJ17">
        <f t="shared" si="43"/>
        <v>6</v>
      </c>
      <c r="AK17">
        <f t="shared" si="43"/>
        <v>6</v>
      </c>
      <c r="AL17">
        <f t="shared" si="43"/>
        <v>6</v>
      </c>
      <c r="AM17">
        <f t="shared" si="43"/>
        <v>6</v>
      </c>
      <c r="AN17">
        <f t="shared" si="43"/>
        <v>6</v>
      </c>
      <c r="AO17">
        <f t="shared" si="43"/>
        <v>6</v>
      </c>
      <c r="AP17">
        <f t="shared" si="43"/>
        <v>6</v>
      </c>
      <c r="AQ17">
        <f t="shared" si="43"/>
        <v>6</v>
      </c>
      <c r="AR17" s="20">
        <f t="shared" si="42"/>
        <v>246</v>
      </c>
    </row>
    <row r="18" spans="1:45" x14ac:dyDescent="0.2">
      <c r="A18" t="s">
        <v>41</v>
      </c>
      <c r="B18" t="s">
        <v>59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 s="43">
        <f>AR40*6.36</f>
        <v>254.4</v>
      </c>
      <c r="AR18" s="20">
        <f t="shared" si="42"/>
        <v>254.4</v>
      </c>
    </row>
    <row r="19" spans="1:45" x14ac:dyDescent="0.2">
      <c r="A19" t="s">
        <v>42</v>
      </c>
      <c r="B19" t="s">
        <v>59</v>
      </c>
      <c r="C19">
        <f>C18-C17</f>
        <v>-6</v>
      </c>
      <c r="D19">
        <f t="shared" ref="D19" si="44">D18-D17</f>
        <v>-6</v>
      </c>
      <c r="E19">
        <f t="shared" ref="E19" si="45">E18-E17</f>
        <v>-6</v>
      </c>
      <c r="F19">
        <f t="shared" ref="F19" si="46">F18-F17</f>
        <v>-6</v>
      </c>
      <c r="G19">
        <f t="shared" ref="G19" si="47">G18-G17</f>
        <v>-6</v>
      </c>
      <c r="H19">
        <f t="shared" ref="H19" si="48">H18-H17</f>
        <v>-6</v>
      </c>
      <c r="I19">
        <f t="shared" ref="I19" si="49">I18-I17</f>
        <v>-6</v>
      </c>
      <c r="J19">
        <f t="shared" ref="J19" si="50">J18-J17</f>
        <v>-6</v>
      </c>
      <c r="K19">
        <f t="shared" ref="K19" si="51">K18-K17</f>
        <v>-6</v>
      </c>
      <c r="L19">
        <f t="shared" ref="L19" si="52">L18-L17</f>
        <v>-6</v>
      </c>
      <c r="M19">
        <f t="shared" ref="M19" si="53">M18-M17</f>
        <v>-6</v>
      </c>
      <c r="N19">
        <f t="shared" ref="N19" si="54">N18-N17</f>
        <v>-6</v>
      </c>
      <c r="O19">
        <f t="shared" ref="O19" si="55">O18-O17</f>
        <v>-6</v>
      </c>
      <c r="P19">
        <f t="shared" ref="P19" si="56">P18-P17</f>
        <v>-6</v>
      </c>
      <c r="Q19">
        <f t="shared" ref="Q19" si="57">Q18-Q17</f>
        <v>-6</v>
      </c>
      <c r="R19">
        <f t="shared" ref="R19" si="58">R18-R17</f>
        <v>-6</v>
      </c>
      <c r="S19">
        <f t="shared" ref="S19" si="59">S18-S17</f>
        <v>-6</v>
      </c>
      <c r="T19">
        <f t="shared" ref="T19" si="60">T18-T17</f>
        <v>-6</v>
      </c>
      <c r="U19">
        <f t="shared" ref="U19" si="61">U18-U17</f>
        <v>-6</v>
      </c>
      <c r="V19">
        <f t="shared" ref="V19" si="62">V18-V17</f>
        <v>-6</v>
      </c>
      <c r="W19">
        <f t="shared" ref="W19" si="63">W18-W17</f>
        <v>-6</v>
      </c>
      <c r="X19">
        <f t="shared" ref="X19" si="64">X18-X17</f>
        <v>-6</v>
      </c>
      <c r="Y19">
        <f t="shared" ref="Y19" si="65">Y18-Y17</f>
        <v>-6</v>
      </c>
      <c r="Z19">
        <f t="shared" ref="Z19" si="66">Z18-Z17</f>
        <v>-6</v>
      </c>
      <c r="AA19">
        <f t="shared" ref="AA19" si="67">AA18-AA17</f>
        <v>-6</v>
      </c>
      <c r="AB19">
        <f t="shared" ref="AB19" si="68">AB18-AB17</f>
        <v>-6</v>
      </c>
      <c r="AC19">
        <f t="shared" ref="AC19" si="69">AC18-AC17</f>
        <v>-6</v>
      </c>
      <c r="AD19">
        <f t="shared" ref="AD19" si="70">AD18-AD17</f>
        <v>-6</v>
      </c>
      <c r="AE19">
        <f t="shared" ref="AE19" si="71">AE18-AE17</f>
        <v>-6</v>
      </c>
      <c r="AF19">
        <f t="shared" ref="AF19" si="72">AF18-AF17</f>
        <v>-6</v>
      </c>
      <c r="AG19">
        <f t="shared" ref="AG19" si="73">AG18-AG17</f>
        <v>-6</v>
      </c>
      <c r="AH19">
        <f t="shared" ref="AH19" si="74">AH18-AH17</f>
        <v>-6</v>
      </c>
      <c r="AI19">
        <f t="shared" ref="AI19" si="75">AI18-AI17</f>
        <v>-6</v>
      </c>
      <c r="AJ19">
        <f t="shared" ref="AJ19" si="76">AJ18-AJ17</f>
        <v>-6</v>
      </c>
      <c r="AK19">
        <f t="shared" ref="AK19" si="77">AK18-AK17</f>
        <v>-6</v>
      </c>
      <c r="AL19">
        <f t="shared" ref="AL19" si="78">AL18-AL17</f>
        <v>-6</v>
      </c>
      <c r="AM19">
        <f t="shared" ref="AM19" si="79">AM18-AM17</f>
        <v>-6</v>
      </c>
      <c r="AN19">
        <f t="shared" ref="AN19" si="80">AN18-AN17</f>
        <v>-6</v>
      </c>
      <c r="AO19">
        <f t="shared" ref="AO19" si="81">AO18-AO17</f>
        <v>-6</v>
      </c>
      <c r="AP19">
        <f t="shared" ref="AP19" si="82">AP18-AP17</f>
        <v>-6</v>
      </c>
      <c r="AQ19" s="33">
        <f t="shared" ref="AQ19" si="83">AQ18-AQ17</f>
        <v>248.4</v>
      </c>
      <c r="AR19" s="33">
        <f t="shared" ref="AR19" si="84">AR18-AR17</f>
        <v>8.4000000000000057</v>
      </c>
    </row>
    <row r="20" spans="1:45" x14ac:dyDescent="0.2">
      <c r="A20" s="38" t="s">
        <v>86</v>
      </c>
      <c r="B20" t="s">
        <v>59</v>
      </c>
      <c r="C20" s="43">
        <f>AQ18/(1+4.5%)^(AR40/1)*1.3</f>
        <v>56.860260023628264</v>
      </c>
    </row>
    <row r="22" spans="1:45" x14ac:dyDescent="0.2">
      <c r="A22" s="39" t="s">
        <v>46</v>
      </c>
      <c r="B22" s="29"/>
    </row>
    <row r="24" spans="1:45" x14ac:dyDescent="0.2">
      <c r="B24" t="s">
        <v>58</v>
      </c>
      <c r="C24" t="s">
        <v>119</v>
      </c>
      <c r="D24">
        <v>1</v>
      </c>
      <c r="E24">
        <v>2</v>
      </c>
      <c r="F24">
        <v>3</v>
      </c>
      <c r="G24">
        <v>4</v>
      </c>
      <c r="H24">
        <v>5</v>
      </c>
      <c r="I24">
        <v>6</v>
      </c>
      <c r="J24">
        <v>7</v>
      </c>
      <c r="K24">
        <v>8</v>
      </c>
      <c r="L24">
        <v>9</v>
      </c>
      <c r="M24">
        <v>10</v>
      </c>
      <c r="N24">
        <v>11</v>
      </c>
      <c r="O24">
        <v>12</v>
      </c>
      <c r="P24">
        <v>13</v>
      </c>
      <c r="Q24">
        <v>14</v>
      </c>
      <c r="R24">
        <v>15</v>
      </c>
      <c r="S24">
        <v>16</v>
      </c>
      <c r="T24">
        <v>17</v>
      </c>
      <c r="U24">
        <v>18</v>
      </c>
      <c r="V24">
        <v>19</v>
      </c>
      <c r="W24">
        <v>20</v>
      </c>
      <c r="X24">
        <v>21</v>
      </c>
      <c r="Y24">
        <v>22</v>
      </c>
      <c r="Z24">
        <v>23</v>
      </c>
      <c r="AA24">
        <v>24</v>
      </c>
      <c r="AB24">
        <v>25</v>
      </c>
      <c r="AC24">
        <v>26</v>
      </c>
      <c r="AD24">
        <v>27</v>
      </c>
      <c r="AE24">
        <v>28</v>
      </c>
      <c r="AF24">
        <v>29</v>
      </c>
      <c r="AG24">
        <v>30</v>
      </c>
      <c r="AH24">
        <v>31</v>
      </c>
      <c r="AI24">
        <v>32</v>
      </c>
      <c r="AJ24">
        <v>33</v>
      </c>
      <c r="AK24">
        <v>34</v>
      </c>
      <c r="AL24">
        <v>35</v>
      </c>
      <c r="AM24">
        <v>36</v>
      </c>
      <c r="AN24">
        <v>37</v>
      </c>
      <c r="AO24">
        <v>38</v>
      </c>
      <c r="AP24">
        <v>39</v>
      </c>
      <c r="AQ24">
        <v>40</v>
      </c>
      <c r="AR24" t="s">
        <v>16</v>
      </c>
    </row>
    <row r="25" spans="1:45" x14ac:dyDescent="0.2">
      <c r="A25" s="25" t="s">
        <v>38</v>
      </c>
      <c r="B25" s="25"/>
    </row>
    <row r="26" spans="1:45" x14ac:dyDescent="0.2">
      <c r="A26" t="s">
        <v>56</v>
      </c>
      <c r="B26" t="s">
        <v>31</v>
      </c>
      <c r="D26">
        <v>7.3</v>
      </c>
      <c r="E26">
        <v>7.3</v>
      </c>
      <c r="F26">
        <v>7.3</v>
      </c>
      <c r="G26">
        <v>7.3</v>
      </c>
      <c r="H26">
        <v>7.3</v>
      </c>
      <c r="I26">
        <v>7.3</v>
      </c>
      <c r="J26">
        <v>7.3</v>
      </c>
      <c r="K26">
        <v>7.3</v>
      </c>
      <c r="L26">
        <v>7.3</v>
      </c>
      <c r="M26">
        <v>7.3</v>
      </c>
      <c r="N26">
        <v>7.3</v>
      </c>
      <c r="O26">
        <v>7.3</v>
      </c>
      <c r="P26">
        <v>7.3</v>
      </c>
      <c r="Q26">
        <v>7.3</v>
      </c>
      <c r="R26">
        <v>7.3</v>
      </c>
      <c r="S26">
        <v>7.3</v>
      </c>
      <c r="T26">
        <v>15.4</v>
      </c>
      <c r="U26">
        <v>15.4</v>
      </c>
      <c r="V26">
        <v>15.4</v>
      </c>
      <c r="W26">
        <f>V26</f>
        <v>15.4</v>
      </c>
      <c r="X26">
        <v>16.7</v>
      </c>
      <c r="Y26">
        <v>16.7</v>
      </c>
      <c r="Z26">
        <v>16.7</v>
      </c>
      <c r="AA26">
        <f>Z26</f>
        <v>16.7</v>
      </c>
      <c r="AB26">
        <v>17.2</v>
      </c>
      <c r="AC26">
        <v>17.2</v>
      </c>
      <c r="AD26">
        <v>17.2</v>
      </c>
      <c r="AE26">
        <f>AD26</f>
        <v>17.2</v>
      </c>
      <c r="AF26">
        <v>16.5</v>
      </c>
      <c r="AG26">
        <v>16.5</v>
      </c>
      <c r="AH26">
        <v>16.5</v>
      </c>
      <c r="AI26">
        <v>16.5</v>
      </c>
      <c r="AJ26">
        <v>16.5</v>
      </c>
      <c r="AK26">
        <f>AJ26</f>
        <v>16.5</v>
      </c>
      <c r="AL26">
        <v>14.8</v>
      </c>
      <c r="AM26">
        <v>14.8</v>
      </c>
      <c r="AN26">
        <v>14.8</v>
      </c>
      <c r="AO26">
        <v>14.8</v>
      </c>
      <c r="AP26">
        <v>14.8</v>
      </c>
      <c r="AQ26">
        <v>14.8</v>
      </c>
      <c r="AR26" s="20">
        <f>SUM(D26:AQ26)</f>
        <v>501.79999999999995</v>
      </c>
    </row>
    <row r="27" spans="1:45" x14ac:dyDescent="0.2">
      <c r="A27" t="s">
        <v>47</v>
      </c>
      <c r="B27" t="s">
        <v>62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23</v>
      </c>
      <c r="S27" s="20">
        <v>0</v>
      </c>
      <c r="T27" s="20">
        <v>0</v>
      </c>
      <c r="U27" s="20">
        <v>0</v>
      </c>
      <c r="V27" s="20">
        <v>0</v>
      </c>
      <c r="W27" s="20">
        <v>34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54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f>AR26-SUM(D27:AP27)</f>
        <v>390.79999999999995</v>
      </c>
      <c r="AR27" s="20">
        <f>SUM(C27:AQ27)</f>
        <v>501.79999999999995</v>
      </c>
    </row>
    <row r="28" spans="1:45" x14ac:dyDescent="0.2">
      <c r="A28" t="s">
        <v>48</v>
      </c>
      <c r="B28" t="s">
        <v>63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f>W27*0.11</f>
        <v>3.74</v>
      </c>
      <c r="X28" s="20">
        <f>0.25*X27</f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f>AD27*0.27</f>
        <v>14.580000000000002</v>
      </c>
      <c r="AE28" s="20">
        <f>AE27*0.6</f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f>80%*AQ27</f>
        <v>312.64</v>
      </c>
      <c r="AR28" s="20">
        <f t="shared" ref="AR28:AR31" si="85">SUM(C28:AQ28)</f>
        <v>330.96</v>
      </c>
    </row>
    <row r="29" spans="1:45" x14ac:dyDescent="0.2">
      <c r="A29" t="s">
        <v>49</v>
      </c>
      <c r="B29" t="s">
        <v>63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 s="20">
        <f>Q27</f>
        <v>0</v>
      </c>
      <c r="R29" s="20">
        <f>R27</f>
        <v>23</v>
      </c>
      <c r="S29">
        <v>0</v>
      </c>
      <c r="T29">
        <v>0</v>
      </c>
      <c r="U29">
        <v>0</v>
      </c>
      <c r="V29">
        <v>0</v>
      </c>
      <c r="W29">
        <f>W27*0.75</f>
        <v>25.5</v>
      </c>
      <c r="X29">
        <f>X27*0.75</f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f>AD27*0.4</f>
        <v>21.6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 s="20">
        <f t="shared" si="85"/>
        <v>70.099999999999994</v>
      </c>
    </row>
    <row r="30" spans="1:45" x14ac:dyDescent="0.2">
      <c r="A30" t="s">
        <v>50</v>
      </c>
      <c r="B30" t="s">
        <v>63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f>AE27*0.4</f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f>AQ27*0.2</f>
        <v>78.16</v>
      </c>
      <c r="AR30" s="20">
        <f t="shared" si="85"/>
        <v>78.16</v>
      </c>
    </row>
    <row r="31" spans="1:45" x14ac:dyDescent="0.2">
      <c r="A31" t="s">
        <v>51</v>
      </c>
      <c r="B31" t="s">
        <v>63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f>W27*0.14</f>
        <v>4.7600000000000007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f>AD27*0.3</f>
        <v>16.2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 s="20">
        <f t="shared" si="85"/>
        <v>20.96</v>
      </c>
    </row>
    <row r="32" spans="1:45" x14ac:dyDescent="0.2">
      <c r="A32" t="s">
        <v>55</v>
      </c>
      <c r="B32" t="s">
        <v>60</v>
      </c>
      <c r="C32">
        <v>0.46</v>
      </c>
      <c r="D32" s="31">
        <f>$C$32*D26</f>
        <v>3.3580000000000001</v>
      </c>
      <c r="E32" s="31">
        <f t="shared" ref="E32:AP32" si="86">$C$32*E26</f>
        <v>3.3580000000000001</v>
      </c>
      <c r="F32" s="31">
        <f t="shared" si="86"/>
        <v>3.3580000000000001</v>
      </c>
      <c r="G32" s="31">
        <f t="shared" si="86"/>
        <v>3.3580000000000001</v>
      </c>
      <c r="H32" s="31">
        <f t="shared" si="86"/>
        <v>3.3580000000000001</v>
      </c>
      <c r="I32" s="31">
        <f t="shared" si="86"/>
        <v>3.3580000000000001</v>
      </c>
      <c r="J32" s="31">
        <f t="shared" si="86"/>
        <v>3.3580000000000001</v>
      </c>
      <c r="K32" s="31">
        <f t="shared" si="86"/>
        <v>3.3580000000000001</v>
      </c>
      <c r="L32" s="31">
        <f t="shared" si="86"/>
        <v>3.3580000000000001</v>
      </c>
      <c r="M32" s="31">
        <f t="shared" si="86"/>
        <v>3.3580000000000001</v>
      </c>
      <c r="N32" s="31">
        <f t="shared" si="86"/>
        <v>3.3580000000000001</v>
      </c>
      <c r="O32" s="31">
        <f t="shared" si="86"/>
        <v>3.3580000000000001</v>
      </c>
      <c r="P32" s="31">
        <f t="shared" si="86"/>
        <v>3.3580000000000001</v>
      </c>
      <c r="Q32" s="31">
        <f t="shared" si="86"/>
        <v>3.3580000000000001</v>
      </c>
      <c r="R32" s="31">
        <f t="shared" si="86"/>
        <v>3.3580000000000001</v>
      </c>
      <c r="S32" s="31">
        <f t="shared" si="86"/>
        <v>3.3580000000000001</v>
      </c>
      <c r="T32" s="31">
        <f t="shared" si="86"/>
        <v>7.0840000000000005</v>
      </c>
      <c r="U32" s="31">
        <f t="shared" si="86"/>
        <v>7.0840000000000005</v>
      </c>
      <c r="V32" s="31">
        <f t="shared" si="86"/>
        <v>7.0840000000000005</v>
      </c>
      <c r="W32" s="31">
        <f t="shared" si="86"/>
        <v>7.0840000000000005</v>
      </c>
      <c r="X32" s="31">
        <f t="shared" si="86"/>
        <v>7.6820000000000004</v>
      </c>
      <c r="Y32" s="31">
        <f t="shared" si="86"/>
        <v>7.6820000000000004</v>
      </c>
      <c r="Z32" s="31">
        <f t="shared" si="86"/>
        <v>7.6820000000000004</v>
      </c>
      <c r="AA32" s="31">
        <f t="shared" si="86"/>
        <v>7.6820000000000004</v>
      </c>
      <c r="AB32" s="31">
        <f t="shared" si="86"/>
        <v>7.9119999999999999</v>
      </c>
      <c r="AC32" s="31">
        <f t="shared" si="86"/>
        <v>7.9119999999999999</v>
      </c>
      <c r="AD32" s="31">
        <f t="shared" si="86"/>
        <v>7.9119999999999999</v>
      </c>
      <c r="AE32" s="31">
        <f t="shared" si="86"/>
        <v>7.9119999999999999</v>
      </c>
      <c r="AF32" s="31">
        <f t="shared" si="86"/>
        <v>7.5900000000000007</v>
      </c>
      <c r="AG32" s="31">
        <f t="shared" si="86"/>
        <v>7.5900000000000007</v>
      </c>
      <c r="AH32" s="31">
        <f t="shared" si="86"/>
        <v>7.5900000000000007</v>
      </c>
      <c r="AI32" s="31">
        <f t="shared" si="86"/>
        <v>7.5900000000000007</v>
      </c>
      <c r="AJ32" s="31">
        <f t="shared" si="86"/>
        <v>7.5900000000000007</v>
      </c>
      <c r="AK32" s="31">
        <f t="shared" si="86"/>
        <v>7.5900000000000007</v>
      </c>
      <c r="AL32" s="31">
        <f t="shared" si="86"/>
        <v>6.8080000000000007</v>
      </c>
      <c r="AM32" s="31">
        <f t="shared" si="86"/>
        <v>6.8080000000000007</v>
      </c>
      <c r="AN32" s="31">
        <f t="shared" si="86"/>
        <v>6.8080000000000007</v>
      </c>
      <c r="AO32" s="31">
        <f t="shared" si="86"/>
        <v>6.8080000000000007</v>
      </c>
      <c r="AP32" s="31">
        <f t="shared" si="86"/>
        <v>6.8080000000000007</v>
      </c>
      <c r="AQ32" s="31">
        <f>$C$32*AQ26</f>
        <v>6.8080000000000007</v>
      </c>
      <c r="AR32" s="20">
        <f>SUM(D32:AQ32)</f>
        <v>230.828</v>
      </c>
      <c r="AS32" s="31" t="s">
        <v>0</v>
      </c>
    </row>
    <row r="33" spans="1:104" x14ac:dyDescent="0.2">
      <c r="A33" t="s">
        <v>53</v>
      </c>
      <c r="B33" t="s">
        <v>60</v>
      </c>
      <c r="C33">
        <v>0.3</v>
      </c>
      <c r="D33" s="31">
        <f t="shared" ref="D33:AQ33" si="87">$C$33*D32</f>
        <v>1.0074000000000001</v>
      </c>
      <c r="E33" s="31">
        <f t="shared" si="87"/>
        <v>1.0074000000000001</v>
      </c>
      <c r="F33" s="31">
        <f t="shared" si="87"/>
        <v>1.0074000000000001</v>
      </c>
      <c r="G33" s="31">
        <f t="shared" si="87"/>
        <v>1.0074000000000001</v>
      </c>
      <c r="H33" s="31">
        <f t="shared" si="87"/>
        <v>1.0074000000000001</v>
      </c>
      <c r="I33" s="31">
        <f t="shared" si="87"/>
        <v>1.0074000000000001</v>
      </c>
      <c r="J33" s="31">
        <f t="shared" si="87"/>
        <v>1.0074000000000001</v>
      </c>
      <c r="K33" s="31">
        <f t="shared" si="87"/>
        <v>1.0074000000000001</v>
      </c>
      <c r="L33" s="31">
        <f t="shared" si="87"/>
        <v>1.0074000000000001</v>
      </c>
      <c r="M33" s="31">
        <f t="shared" si="87"/>
        <v>1.0074000000000001</v>
      </c>
      <c r="N33" s="31">
        <f t="shared" si="87"/>
        <v>1.0074000000000001</v>
      </c>
      <c r="O33" s="31">
        <f t="shared" si="87"/>
        <v>1.0074000000000001</v>
      </c>
      <c r="P33" s="31">
        <f t="shared" si="87"/>
        <v>1.0074000000000001</v>
      </c>
      <c r="Q33" s="31">
        <f t="shared" si="87"/>
        <v>1.0074000000000001</v>
      </c>
      <c r="R33" s="31">
        <f t="shared" si="87"/>
        <v>1.0074000000000001</v>
      </c>
      <c r="S33" s="31">
        <f t="shared" si="87"/>
        <v>1.0074000000000001</v>
      </c>
      <c r="T33" s="31">
        <f t="shared" si="87"/>
        <v>2.1252</v>
      </c>
      <c r="U33" s="31">
        <f t="shared" si="87"/>
        <v>2.1252</v>
      </c>
      <c r="V33" s="31">
        <f t="shared" si="87"/>
        <v>2.1252</v>
      </c>
      <c r="W33" s="31">
        <f t="shared" si="87"/>
        <v>2.1252</v>
      </c>
      <c r="X33" s="31">
        <f t="shared" si="87"/>
        <v>2.3046000000000002</v>
      </c>
      <c r="Y33" s="31">
        <f t="shared" si="87"/>
        <v>2.3046000000000002</v>
      </c>
      <c r="Z33" s="31">
        <f t="shared" si="87"/>
        <v>2.3046000000000002</v>
      </c>
      <c r="AA33" s="31">
        <f t="shared" si="87"/>
        <v>2.3046000000000002</v>
      </c>
      <c r="AB33" s="31">
        <f t="shared" si="87"/>
        <v>2.3735999999999997</v>
      </c>
      <c r="AC33" s="31">
        <f t="shared" si="87"/>
        <v>2.3735999999999997</v>
      </c>
      <c r="AD33" s="31">
        <f t="shared" si="87"/>
        <v>2.3735999999999997</v>
      </c>
      <c r="AE33" s="31">
        <f t="shared" si="87"/>
        <v>2.3735999999999997</v>
      </c>
      <c r="AF33" s="31">
        <f t="shared" si="87"/>
        <v>2.2770000000000001</v>
      </c>
      <c r="AG33" s="31">
        <f t="shared" si="87"/>
        <v>2.2770000000000001</v>
      </c>
      <c r="AH33" s="31">
        <f t="shared" si="87"/>
        <v>2.2770000000000001</v>
      </c>
      <c r="AI33" s="31">
        <f t="shared" si="87"/>
        <v>2.2770000000000001</v>
      </c>
      <c r="AJ33" s="31">
        <f t="shared" si="87"/>
        <v>2.2770000000000001</v>
      </c>
      <c r="AK33" s="31">
        <f t="shared" si="87"/>
        <v>2.2770000000000001</v>
      </c>
      <c r="AL33" s="31">
        <f t="shared" si="87"/>
        <v>2.0424000000000002</v>
      </c>
      <c r="AM33" s="31">
        <f t="shared" si="87"/>
        <v>2.0424000000000002</v>
      </c>
      <c r="AN33" s="31">
        <f t="shared" si="87"/>
        <v>2.0424000000000002</v>
      </c>
      <c r="AO33" s="31">
        <f t="shared" si="87"/>
        <v>2.0424000000000002</v>
      </c>
      <c r="AP33" s="31">
        <f t="shared" si="87"/>
        <v>2.0424000000000002</v>
      </c>
      <c r="AQ33" s="31">
        <f t="shared" si="87"/>
        <v>2.0424000000000002</v>
      </c>
      <c r="AR33" s="20">
        <f>SUM(D33:AQ33)</f>
        <v>69.248400000000004</v>
      </c>
    </row>
    <row r="34" spans="1:104" x14ac:dyDescent="0.2">
      <c r="A34" t="s">
        <v>54</v>
      </c>
      <c r="B34" t="s">
        <v>60</v>
      </c>
      <c r="C34" s="30">
        <f>EXP(-1.0587+0.8836*LN(C33+C32)+0.284)</f>
        <v>0.3616087702088519</v>
      </c>
      <c r="D34" s="31">
        <f>EXP(-1.0587+0.8836*LN(D33+D32)+0.284)</f>
        <v>1.6946394421538835</v>
      </c>
      <c r="E34" s="31">
        <f t="shared" ref="E34:AQ34" si="88">EXP(-1.0587+0.8836*LN(E33+E32)+0.284)</f>
        <v>1.6946394421538835</v>
      </c>
      <c r="F34" s="31">
        <f t="shared" si="88"/>
        <v>1.6946394421538835</v>
      </c>
      <c r="G34" s="31">
        <f t="shared" si="88"/>
        <v>1.6946394421538835</v>
      </c>
      <c r="H34" s="31">
        <f t="shared" si="88"/>
        <v>1.6946394421538835</v>
      </c>
      <c r="I34" s="31">
        <f t="shared" si="88"/>
        <v>1.6946394421538835</v>
      </c>
      <c r="J34" s="31">
        <f t="shared" si="88"/>
        <v>1.6946394421538835</v>
      </c>
      <c r="K34" s="31">
        <f t="shared" si="88"/>
        <v>1.6946394421538835</v>
      </c>
      <c r="L34" s="31">
        <f t="shared" si="88"/>
        <v>1.6946394421538835</v>
      </c>
      <c r="M34" s="31">
        <f t="shared" si="88"/>
        <v>1.6946394421538835</v>
      </c>
      <c r="N34" s="31">
        <f t="shared" si="88"/>
        <v>1.6946394421538835</v>
      </c>
      <c r="O34" s="31">
        <f t="shared" si="88"/>
        <v>1.6946394421538835</v>
      </c>
      <c r="P34" s="31">
        <f t="shared" si="88"/>
        <v>1.6946394421538835</v>
      </c>
      <c r="Q34" s="31">
        <f t="shared" si="88"/>
        <v>1.6946394421538835</v>
      </c>
      <c r="R34" s="31">
        <f t="shared" si="88"/>
        <v>1.6946394421538835</v>
      </c>
      <c r="S34" s="31">
        <f t="shared" si="88"/>
        <v>1.6946394421538835</v>
      </c>
      <c r="T34" s="31">
        <f t="shared" si="88"/>
        <v>3.2774686028461621</v>
      </c>
      <c r="U34" s="31">
        <f t="shared" si="88"/>
        <v>3.2774686028461621</v>
      </c>
      <c r="V34" s="31">
        <f t="shared" si="88"/>
        <v>3.2774686028461621</v>
      </c>
      <c r="W34" s="31">
        <f t="shared" si="88"/>
        <v>3.2774686028461621</v>
      </c>
      <c r="X34" s="31">
        <f t="shared" si="88"/>
        <v>3.5207687834909263</v>
      </c>
      <c r="Y34" s="31">
        <f t="shared" si="88"/>
        <v>3.5207687834909263</v>
      </c>
      <c r="Z34" s="31">
        <f t="shared" si="88"/>
        <v>3.5207687834909263</v>
      </c>
      <c r="AA34" s="31">
        <f t="shared" si="88"/>
        <v>3.5207687834909263</v>
      </c>
      <c r="AB34" s="31">
        <f t="shared" si="88"/>
        <v>3.6137505163202475</v>
      </c>
      <c r="AC34" s="31">
        <f t="shared" si="88"/>
        <v>3.6137505163202475</v>
      </c>
      <c r="AD34" s="31">
        <f t="shared" si="88"/>
        <v>3.6137505163202475</v>
      </c>
      <c r="AE34" s="31">
        <f t="shared" si="88"/>
        <v>3.6137505163202475</v>
      </c>
      <c r="AF34" s="31">
        <f t="shared" si="88"/>
        <v>3.4834857969743536</v>
      </c>
      <c r="AG34" s="31">
        <f t="shared" si="88"/>
        <v>3.4834857969743536</v>
      </c>
      <c r="AH34" s="31">
        <f t="shared" si="88"/>
        <v>3.4834857969743536</v>
      </c>
      <c r="AI34" s="31">
        <f t="shared" si="88"/>
        <v>3.4834857969743536</v>
      </c>
      <c r="AJ34" s="31">
        <f t="shared" si="88"/>
        <v>3.4834857969743536</v>
      </c>
      <c r="AK34" s="31">
        <f t="shared" si="88"/>
        <v>3.4834857969743536</v>
      </c>
      <c r="AL34" s="31">
        <f t="shared" si="88"/>
        <v>3.1643789202471244</v>
      </c>
      <c r="AM34" s="31">
        <f t="shared" si="88"/>
        <v>3.1643789202471244</v>
      </c>
      <c r="AN34" s="31">
        <f t="shared" si="88"/>
        <v>3.1643789202471244</v>
      </c>
      <c r="AO34" s="31">
        <f t="shared" si="88"/>
        <v>3.1643789202471244</v>
      </c>
      <c r="AP34" s="31">
        <f t="shared" si="88"/>
        <v>3.1643789202471244</v>
      </c>
      <c r="AQ34" s="31">
        <f t="shared" si="88"/>
        <v>3.1643789202471244</v>
      </c>
      <c r="AR34" s="20">
        <f>SUM(D34:AQ34)</f>
        <v>108.64937098842037</v>
      </c>
    </row>
    <row r="35" spans="1:104" x14ac:dyDescent="0.2">
      <c r="A35" t="s">
        <v>57</v>
      </c>
      <c r="B35" t="s">
        <v>60</v>
      </c>
      <c r="D35" s="31">
        <f>SUM(D32:D34)-D27*$C$32</f>
        <v>6.0600394421538839</v>
      </c>
      <c r="E35" s="31">
        <f t="shared" ref="E35:AP35" si="89">SUM(E32:E34)-E27*$C$32</f>
        <v>6.0600394421538839</v>
      </c>
      <c r="F35" s="31">
        <f t="shared" si="89"/>
        <v>6.0600394421538839</v>
      </c>
      <c r="G35" s="31">
        <f t="shared" si="89"/>
        <v>6.0600394421538839</v>
      </c>
      <c r="H35" s="31">
        <f t="shared" si="89"/>
        <v>6.0600394421538839</v>
      </c>
      <c r="I35" s="31">
        <f t="shared" si="89"/>
        <v>6.0600394421538839</v>
      </c>
      <c r="J35" s="31">
        <f t="shared" si="89"/>
        <v>6.0600394421538839</v>
      </c>
      <c r="K35" s="31">
        <f t="shared" si="89"/>
        <v>6.0600394421538839</v>
      </c>
      <c r="L35" s="31">
        <f t="shared" si="89"/>
        <v>6.0600394421538839</v>
      </c>
      <c r="M35" s="31">
        <f t="shared" si="89"/>
        <v>6.0600394421538839</v>
      </c>
      <c r="N35" s="31">
        <f t="shared" si="89"/>
        <v>6.0600394421538839</v>
      </c>
      <c r="O35" s="31">
        <f t="shared" si="89"/>
        <v>6.0600394421538839</v>
      </c>
      <c r="P35" s="31">
        <f t="shared" si="89"/>
        <v>6.0600394421538839</v>
      </c>
      <c r="Q35" s="31">
        <f t="shared" si="89"/>
        <v>6.0600394421538839</v>
      </c>
      <c r="R35" s="31">
        <f t="shared" si="89"/>
        <v>-4.5199605578461162</v>
      </c>
      <c r="S35" s="31">
        <f t="shared" si="89"/>
        <v>6.0600394421538839</v>
      </c>
      <c r="T35" s="31">
        <f t="shared" si="89"/>
        <v>12.486668602846162</v>
      </c>
      <c r="U35" s="31">
        <f t="shared" si="89"/>
        <v>12.486668602846162</v>
      </c>
      <c r="V35" s="31">
        <f t="shared" si="89"/>
        <v>12.486668602846162</v>
      </c>
      <c r="W35" s="31">
        <f t="shared" si="89"/>
        <v>-3.1533313971538384</v>
      </c>
      <c r="X35" s="31">
        <f t="shared" si="89"/>
        <v>13.507368783490927</v>
      </c>
      <c r="Y35" s="31">
        <f t="shared" si="89"/>
        <v>13.507368783490927</v>
      </c>
      <c r="Z35" s="31">
        <f t="shared" si="89"/>
        <v>13.507368783490927</v>
      </c>
      <c r="AA35" s="31">
        <f t="shared" si="89"/>
        <v>13.507368783490927</v>
      </c>
      <c r="AB35" s="31">
        <f t="shared" si="89"/>
        <v>13.899350516320247</v>
      </c>
      <c r="AC35" s="31">
        <f t="shared" si="89"/>
        <v>13.899350516320247</v>
      </c>
      <c r="AD35" s="31">
        <f t="shared" si="89"/>
        <v>-10.940649483679753</v>
      </c>
      <c r="AE35" s="31">
        <f t="shared" si="89"/>
        <v>13.899350516320247</v>
      </c>
      <c r="AF35" s="31">
        <f t="shared" si="89"/>
        <v>13.350485796974354</v>
      </c>
      <c r="AG35" s="31">
        <f t="shared" si="89"/>
        <v>13.350485796974354</v>
      </c>
      <c r="AH35" s="31">
        <f t="shared" si="89"/>
        <v>13.350485796974354</v>
      </c>
      <c r="AI35" s="31">
        <f t="shared" si="89"/>
        <v>13.350485796974354</v>
      </c>
      <c r="AJ35" s="31">
        <f t="shared" si="89"/>
        <v>13.350485796974354</v>
      </c>
      <c r="AK35" s="31">
        <f t="shared" si="89"/>
        <v>13.350485796974354</v>
      </c>
      <c r="AL35" s="31">
        <f t="shared" si="89"/>
        <v>12.014778920247124</v>
      </c>
      <c r="AM35" s="31">
        <f t="shared" si="89"/>
        <v>12.014778920247124</v>
      </c>
      <c r="AN35" s="31">
        <f t="shared" si="89"/>
        <v>12.014778920247124</v>
      </c>
      <c r="AO35" s="31">
        <f t="shared" si="89"/>
        <v>12.014778920247124</v>
      </c>
      <c r="AP35" s="31">
        <f t="shared" si="89"/>
        <v>12.014778920247124</v>
      </c>
      <c r="AQ35" s="31">
        <f>SUM(AQ32:AQ34)-AQ27*$C$32</f>
        <v>-167.75322107975288</v>
      </c>
      <c r="AR35" s="20">
        <f>SUM(D35:AQ35)</f>
        <v>177.89777098842032</v>
      </c>
    </row>
    <row r="36" spans="1:104" x14ac:dyDescent="0.2">
      <c r="AR36" s="20"/>
    </row>
    <row r="38" spans="1:104" x14ac:dyDescent="0.2">
      <c r="A38" s="26" t="s">
        <v>35</v>
      </c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</row>
    <row r="39" spans="1:104" x14ac:dyDescent="0.2">
      <c r="A39" s="38" t="s">
        <v>57</v>
      </c>
      <c r="B39" s="38" t="s">
        <v>31</v>
      </c>
      <c r="C39" s="20">
        <v>1</v>
      </c>
      <c r="D39" s="20">
        <f>C39</f>
        <v>1</v>
      </c>
      <c r="E39" s="20">
        <f t="shared" ref="E39:AG39" si="90">D39</f>
        <v>1</v>
      </c>
      <c r="F39" s="20">
        <f t="shared" si="90"/>
        <v>1</v>
      </c>
      <c r="G39" s="20">
        <f t="shared" si="90"/>
        <v>1</v>
      </c>
      <c r="H39" s="20">
        <f t="shared" si="90"/>
        <v>1</v>
      </c>
      <c r="I39" s="20">
        <f t="shared" si="90"/>
        <v>1</v>
      </c>
      <c r="J39" s="20">
        <f t="shared" si="90"/>
        <v>1</v>
      </c>
      <c r="K39" s="20">
        <f t="shared" si="90"/>
        <v>1</v>
      </c>
      <c r="L39" s="20">
        <f t="shared" si="90"/>
        <v>1</v>
      </c>
      <c r="M39" s="20">
        <f t="shared" si="90"/>
        <v>1</v>
      </c>
      <c r="N39" s="20">
        <f t="shared" si="90"/>
        <v>1</v>
      </c>
      <c r="O39" s="20">
        <f t="shared" si="90"/>
        <v>1</v>
      </c>
      <c r="P39" s="20">
        <f t="shared" si="90"/>
        <v>1</v>
      </c>
      <c r="Q39" s="20">
        <f t="shared" si="90"/>
        <v>1</v>
      </c>
      <c r="R39" s="20">
        <f t="shared" si="90"/>
        <v>1</v>
      </c>
      <c r="S39" s="20">
        <f t="shared" si="90"/>
        <v>1</v>
      </c>
      <c r="T39" s="20">
        <f t="shared" si="90"/>
        <v>1</v>
      </c>
      <c r="U39" s="20">
        <f t="shared" si="90"/>
        <v>1</v>
      </c>
      <c r="V39" s="20">
        <f t="shared" si="90"/>
        <v>1</v>
      </c>
      <c r="W39" s="20">
        <f t="shared" si="90"/>
        <v>1</v>
      </c>
      <c r="X39" s="20">
        <f t="shared" si="90"/>
        <v>1</v>
      </c>
      <c r="Y39" s="20">
        <f t="shared" si="90"/>
        <v>1</v>
      </c>
      <c r="Z39" s="20">
        <f t="shared" si="90"/>
        <v>1</v>
      </c>
      <c r="AA39" s="20">
        <f t="shared" si="90"/>
        <v>1</v>
      </c>
      <c r="AB39" s="20">
        <f t="shared" si="90"/>
        <v>1</v>
      </c>
      <c r="AC39" s="20">
        <f t="shared" si="90"/>
        <v>1</v>
      </c>
      <c r="AD39" s="20">
        <f t="shared" si="90"/>
        <v>1</v>
      </c>
      <c r="AE39" s="20">
        <f t="shared" si="90"/>
        <v>1</v>
      </c>
      <c r="AF39" s="20">
        <f t="shared" si="90"/>
        <v>1</v>
      </c>
      <c r="AG39" s="20">
        <f t="shared" si="90"/>
        <v>1</v>
      </c>
      <c r="AH39" s="20">
        <f>AG39</f>
        <v>1</v>
      </c>
      <c r="AI39" s="20">
        <f t="shared" ref="AI39:AQ39" si="91">AH39</f>
        <v>1</v>
      </c>
      <c r="AJ39" s="20">
        <f t="shared" si="91"/>
        <v>1</v>
      </c>
      <c r="AK39" s="20">
        <f t="shared" si="91"/>
        <v>1</v>
      </c>
      <c r="AL39" s="20">
        <f t="shared" si="91"/>
        <v>1</v>
      </c>
      <c r="AM39" s="20">
        <f t="shared" si="91"/>
        <v>1</v>
      </c>
      <c r="AN39" s="20">
        <f t="shared" si="91"/>
        <v>1</v>
      </c>
      <c r="AO39" s="20">
        <f t="shared" si="91"/>
        <v>1</v>
      </c>
      <c r="AP39" s="20">
        <f t="shared" si="91"/>
        <v>1</v>
      </c>
      <c r="AQ39" s="20">
        <f t="shared" si="91"/>
        <v>1</v>
      </c>
      <c r="AR39" s="42">
        <f>SUM(D39:AQ39)</f>
        <v>40</v>
      </c>
    </row>
    <row r="40" spans="1:104" x14ac:dyDescent="0.2">
      <c r="A40" t="s">
        <v>47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42">
        <f>AR39</f>
        <v>40</v>
      </c>
      <c r="AR40" s="42">
        <f t="shared" ref="AR40:AR43" si="92">SUM(C40:AQ40)</f>
        <v>40</v>
      </c>
    </row>
    <row r="41" spans="1:104" x14ac:dyDescent="0.2">
      <c r="A41" t="s">
        <v>48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f t="shared" si="92"/>
        <v>0</v>
      </c>
    </row>
    <row r="42" spans="1:104" x14ac:dyDescent="0.2">
      <c r="A42" t="s">
        <v>49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f>AQ40/2</f>
        <v>20</v>
      </c>
      <c r="AR42" s="20">
        <f t="shared" si="92"/>
        <v>20</v>
      </c>
    </row>
    <row r="43" spans="1:104" x14ac:dyDescent="0.2">
      <c r="A43" t="s">
        <v>50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f t="shared" si="92"/>
        <v>0</v>
      </c>
    </row>
    <row r="44" spans="1:104" x14ac:dyDescent="0.2">
      <c r="A44" t="s">
        <v>51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f>AQ40-AQ42</f>
        <v>20</v>
      </c>
      <c r="AR44" s="20">
        <f t="shared" ref="AR44" si="93">SUM(C44:AQ44)</f>
        <v>20</v>
      </c>
    </row>
    <row r="45" spans="1:104" x14ac:dyDescent="0.2">
      <c r="A45" s="38" t="s">
        <v>57</v>
      </c>
      <c r="B45" s="38" t="s">
        <v>60</v>
      </c>
      <c r="C45" s="36">
        <v>0.47</v>
      </c>
      <c r="D45" s="36">
        <f>(D39-D40)*$C$45</f>
        <v>0.47</v>
      </c>
      <c r="E45" s="36">
        <f t="shared" ref="E45:AP45" si="94">(E39-E40)*$C$45</f>
        <v>0.47</v>
      </c>
      <c r="F45" s="36">
        <f t="shared" si="94"/>
        <v>0.47</v>
      </c>
      <c r="G45" s="36">
        <f t="shared" si="94"/>
        <v>0.47</v>
      </c>
      <c r="H45" s="36">
        <f t="shared" si="94"/>
        <v>0.47</v>
      </c>
      <c r="I45" s="36">
        <f t="shared" si="94"/>
        <v>0.47</v>
      </c>
      <c r="J45" s="36">
        <f t="shared" si="94"/>
        <v>0.47</v>
      </c>
      <c r="K45" s="36">
        <f t="shared" si="94"/>
        <v>0.47</v>
      </c>
      <c r="L45" s="36">
        <f t="shared" si="94"/>
        <v>0.47</v>
      </c>
      <c r="M45" s="36">
        <f t="shared" si="94"/>
        <v>0.47</v>
      </c>
      <c r="N45" s="36">
        <f t="shared" si="94"/>
        <v>0.47</v>
      </c>
      <c r="O45" s="36">
        <f t="shared" si="94"/>
        <v>0.47</v>
      </c>
      <c r="P45" s="36">
        <f t="shared" si="94"/>
        <v>0.47</v>
      </c>
      <c r="Q45" s="36">
        <f t="shared" si="94"/>
        <v>0.47</v>
      </c>
      <c r="R45" s="36">
        <f t="shared" si="94"/>
        <v>0.47</v>
      </c>
      <c r="S45" s="36">
        <f t="shared" si="94"/>
        <v>0.47</v>
      </c>
      <c r="T45" s="36">
        <f t="shared" si="94"/>
        <v>0.47</v>
      </c>
      <c r="U45" s="36">
        <f t="shared" si="94"/>
        <v>0.47</v>
      </c>
      <c r="V45" s="36">
        <f t="shared" si="94"/>
        <v>0.47</v>
      </c>
      <c r="W45" s="36">
        <f t="shared" si="94"/>
        <v>0.47</v>
      </c>
      <c r="X45" s="36">
        <f t="shared" si="94"/>
        <v>0.47</v>
      </c>
      <c r="Y45" s="36">
        <f t="shared" si="94"/>
        <v>0.47</v>
      </c>
      <c r="Z45" s="36">
        <f t="shared" si="94"/>
        <v>0.47</v>
      </c>
      <c r="AA45" s="36">
        <f t="shared" si="94"/>
        <v>0.47</v>
      </c>
      <c r="AB45" s="36">
        <f t="shared" si="94"/>
        <v>0.47</v>
      </c>
      <c r="AC45" s="36">
        <f t="shared" si="94"/>
        <v>0.47</v>
      </c>
      <c r="AD45" s="36">
        <f t="shared" si="94"/>
        <v>0.47</v>
      </c>
      <c r="AE45" s="36">
        <f t="shared" si="94"/>
        <v>0.47</v>
      </c>
      <c r="AF45" s="36">
        <f t="shared" si="94"/>
        <v>0.47</v>
      </c>
      <c r="AG45" s="36">
        <f t="shared" si="94"/>
        <v>0.47</v>
      </c>
      <c r="AH45" s="36">
        <f t="shared" si="94"/>
        <v>0.47</v>
      </c>
      <c r="AI45" s="36">
        <f t="shared" si="94"/>
        <v>0.47</v>
      </c>
      <c r="AJ45" s="36">
        <f t="shared" si="94"/>
        <v>0.47</v>
      </c>
      <c r="AK45" s="36">
        <f t="shared" si="94"/>
        <v>0.47</v>
      </c>
      <c r="AL45" s="36">
        <f t="shared" si="94"/>
        <v>0.47</v>
      </c>
      <c r="AM45" s="36">
        <f t="shared" si="94"/>
        <v>0.47</v>
      </c>
      <c r="AN45" s="36">
        <f t="shared" si="94"/>
        <v>0.47</v>
      </c>
      <c r="AO45" s="36">
        <f t="shared" si="94"/>
        <v>0.47</v>
      </c>
      <c r="AP45" s="36">
        <f t="shared" si="94"/>
        <v>0.47</v>
      </c>
      <c r="AQ45" s="36">
        <f>(AQ39-AQ40)*$C$45</f>
        <v>-18.329999999999998</v>
      </c>
      <c r="AR45" s="20">
        <f>SUM(D45:AQ45)</f>
        <v>0</v>
      </c>
    </row>
    <row r="47" spans="1:104" x14ac:dyDescent="0.2">
      <c r="A47" s="40" t="s">
        <v>52</v>
      </c>
      <c r="B47" s="27"/>
    </row>
    <row r="48" spans="1:104" x14ac:dyDescent="0.2">
      <c r="B48" t="s">
        <v>58</v>
      </c>
      <c r="C48" t="s">
        <v>61</v>
      </c>
      <c r="D48">
        <v>1</v>
      </c>
      <c r="E48">
        <v>2</v>
      </c>
      <c r="F48">
        <v>3</v>
      </c>
      <c r="G48">
        <v>4</v>
      </c>
      <c r="H48">
        <v>5</v>
      </c>
      <c r="I48">
        <v>6</v>
      </c>
      <c r="J48">
        <v>7</v>
      </c>
      <c r="K48">
        <v>8</v>
      </c>
      <c r="L48">
        <v>9</v>
      </c>
      <c r="M48">
        <v>10</v>
      </c>
      <c r="N48">
        <v>11</v>
      </c>
      <c r="O48">
        <v>12</v>
      </c>
      <c r="P48">
        <v>13</v>
      </c>
      <c r="Q48">
        <v>14</v>
      </c>
      <c r="R48">
        <v>15</v>
      </c>
      <c r="S48">
        <v>16</v>
      </c>
      <c r="T48">
        <v>17</v>
      </c>
      <c r="U48">
        <v>18</v>
      </c>
      <c r="V48">
        <v>19</v>
      </c>
      <c r="W48">
        <v>20</v>
      </c>
      <c r="X48">
        <v>21</v>
      </c>
      <c r="Y48">
        <v>22</v>
      </c>
      <c r="Z48">
        <v>23</v>
      </c>
      <c r="AA48">
        <v>24</v>
      </c>
      <c r="AB48">
        <v>25</v>
      </c>
      <c r="AC48">
        <v>26</v>
      </c>
      <c r="AD48">
        <v>27</v>
      </c>
      <c r="AE48">
        <v>28</v>
      </c>
      <c r="AF48">
        <v>29</v>
      </c>
      <c r="AG48">
        <v>30</v>
      </c>
      <c r="AH48">
        <v>31</v>
      </c>
      <c r="AI48">
        <v>32</v>
      </c>
      <c r="AJ48">
        <v>33</v>
      </c>
      <c r="AK48">
        <v>34</v>
      </c>
      <c r="AL48">
        <v>35</v>
      </c>
      <c r="AM48">
        <v>36</v>
      </c>
      <c r="AN48">
        <v>37</v>
      </c>
      <c r="AO48">
        <v>38</v>
      </c>
      <c r="AP48">
        <v>39</v>
      </c>
      <c r="AQ48">
        <v>40</v>
      </c>
      <c r="AR48" t="s">
        <v>16</v>
      </c>
      <c r="AS48">
        <v>41</v>
      </c>
      <c r="AT48">
        <v>42</v>
      </c>
      <c r="AU48">
        <v>43</v>
      </c>
      <c r="AV48">
        <v>44</v>
      </c>
      <c r="AW48">
        <v>45</v>
      </c>
      <c r="AX48">
        <v>46</v>
      </c>
      <c r="AY48">
        <v>47</v>
      </c>
      <c r="AZ48">
        <v>48</v>
      </c>
      <c r="BA48">
        <v>49</v>
      </c>
      <c r="BB48">
        <v>50</v>
      </c>
      <c r="BC48">
        <v>51</v>
      </c>
      <c r="BD48">
        <v>52</v>
      </c>
      <c r="BE48">
        <v>53</v>
      </c>
      <c r="BF48">
        <v>54</v>
      </c>
      <c r="BG48">
        <v>55</v>
      </c>
      <c r="BH48">
        <v>56</v>
      </c>
      <c r="BI48">
        <v>57</v>
      </c>
      <c r="BJ48">
        <v>58</v>
      </c>
      <c r="BK48">
        <v>59</v>
      </c>
      <c r="BL48">
        <v>60</v>
      </c>
      <c r="BM48">
        <v>61</v>
      </c>
      <c r="BN48">
        <v>62</v>
      </c>
      <c r="BO48">
        <v>63</v>
      </c>
      <c r="BP48">
        <v>64</v>
      </c>
      <c r="BQ48">
        <v>65</v>
      </c>
      <c r="BR48">
        <v>66</v>
      </c>
      <c r="BS48">
        <v>67</v>
      </c>
      <c r="BT48">
        <v>68</v>
      </c>
      <c r="BU48">
        <v>69</v>
      </c>
      <c r="BV48">
        <v>70</v>
      </c>
      <c r="BW48">
        <v>71</v>
      </c>
      <c r="BX48">
        <v>72</v>
      </c>
      <c r="BY48">
        <v>73</v>
      </c>
      <c r="BZ48">
        <v>74</v>
      </c>
      <c r="CA48">
        <v>75</v>
      </c>
      <c r="CB48">
        <v>76</v>
      </c>
      <c r="CC48">
        <v>77</v>
      </c>
      <c r="CD48">
        <v>78</v>
      </c>
      <c r="CE48">
        <v>79</v>
      </c>
      <c r="CF48">
        <v>80</v>
      </c>
      <c r="CG48">
        <v>81</v>
      </c>
      <c r="CH48">
        <v>82</v>
      </c>
      <c r="CI48">
        <v>83</v>
      </c>
      <c r="CJ48">
        <v>84</v>
      </c>
      <c r="CK48">
        <v>85</v>
      </c>
      <c r="CL48">
        <v>86</v>
      </c>
      <c r="CM48">
        <v>87</v>
      </c>
      <c r="CN48">
        <v>88</v>
      </c>
      <c r="CO48">
        <v>89</v>
      </c>
      <c r="CP48">
        <v>90</v>
      </c>
      <c r="CQ48">
        <v>91</v>
      </c>
      <c r="CR48">
        <v>92</v>
      </c>
      <c r="CS48">
        <v>93</v>
      </c>
      <c r="CT48">
        <v>94</v>
      </c>
      <c r="CU48">
        <v>95</v>
      </c>
      <c r="CV48">
        <v>96</v>
      </c>
      <c r="CW48">
        <v>97</v>
      </c>
      <c r="CX48">
        <v>98</v>
      </c>
      <c r="CY48">
        <v>99</v>
      </c>
      <c r="CZ48">
        <v>100</v>
      </c>
    </row>
    <row r="50" spans="1:104" x14ac:dyDescent="0.2">
      <c r="A50" s="25" t="s">
        <v>38</v>
      </c>
      <c r="B50" s="25"/>
      <c r="C50" s="20" t="s">
        <v>0</v>
      </c>
    </row>
    <row r="51" spans="1:104" x14ac:dyDescent="0.2">
      <c r="A51" s="34" t="s">
        <v>64</v>
      </c>
      <c r="B51" s="34" t="s">
        <v>87</v>
      </c>
      <c r="C51" s="37">
        <v>0.47499999999999998</v>
      </c>
      <c r="D51" s="35">
        <f>$C$51*D35</f>
        <v>2.8785187350230945</v>
      </c>
      <c r="E51" s="35">
        <f t="shared" ref="E51:AO51" si="95">$C$51*E35</f>
        <v>2.8785187350230945</v>
      </c>
      <c r="F51" s="35">
        <f t="shared" si="95"/>
        <v>2.8785187350230945</v>
      </c>
      <c r="G51" s="35">
        <f t="shared" si="95"/>
        <v>2.8785187350230945</v>
      </c>
      <c r="H51" s="35">
        <f t="shared" si="95"/>
        <v>2.8785187350230945</v>
      </c>
      <c r="I51" s="35">
        <f t="shared" si="95"/>
        <v>2.8785187350230945</v>
      </c>
      <c r="J51" s="35">
        <f t="shared" si="95"/>
        <v>2.8785187350230945</v>
      </c>
      <c r="K51" s="35">
        <f t="shared" si="95"/>
        <v>2.8785187350230945</v>
      </c>
      <c r="L51" s="35">
        <f t="shared" si="95"/>
        <v>2.8785187350230945</v>
      </c>
      <c r="M51" s="35">
        <f t="shared" si="95"/>
        <v>2.8785187350230945</v>
      </c>
      <c r="N51" s="35">
        <f t="shared" si="95"/>
        <v>2.8785187350230945</v>
      </c>
      <c r="O51" s="35">
        <f t="shared" si="95"/>
        <v>2.8785187350230945</v>
      </c>
      <c r="P51" s="35">
        <f t="shared" si="95"/>
        <v>2.8785187350230945</v>
      </c>
      <c r="Q51" s="35">
        <f t="shared" si="95"/>
        <v>2.8785187350230945</v>
      </c>
      <c r="R51" s="35">
        <f t="shared" si="95"/>
        <v>-2.1469812649769051</v>
      </c>
      <c r="S51" s="35">
        <f t="shared" si="95"/>
        <v>2.8785187350230945</v>
      </c>
      <c r="T51" s="35">
        <f t="shared" si="95"/>
        <v>5.9311675863519264</v>
      </c>
      <c r="U51" s="35">
        <f t="shared" si="95"/>
        <v>5.9311675863519264</v>
      </c>
      <c r="V51" s="35">
        <f t="shared" si="95"/>
        <v>5.9311675863519264</v>
      </c>
      <c r="W51" s="35">
        <f t="shared" si="95"/>
        <v>-1.4978324136480732</v>
      </c>
      <c r="X51" s="35">
        <f t="shared" si="95"/>
        <v>6.4160001721581903</v>
      </c>
      <c r="Y51" s="35">
        <f t="shared" si="95"/>
        <v>6.4160001721581903</v>
      </c>
      <c r="Z51" s="35">
        <f t="shared" si="95"/>
        <v>6.4160001721581903</v>
      </c>
      <c r="AA51" s="35">
        <f t="shared" si="95"/>
        <v>6.4160001721581903</v>
      </c>
      <c r="AB51" s="35">
        <f t="shared" si="95"/>
        <v>6.602191495252117</v>
      </c>
      <c r="AC51" s="35">
        <f t="shared" si="95"/>
        <v>6.602191495252117</v>
      </c>
      <c r="AD51" s="35">
        <f t="shared" si="95"/>
        <v>-5.1968085047478825</v>
      </c>
      <c r="AE51" s="35">
        <f t="shared" si="95"/>
        <v>6.602191495252117</v>
      </c>
      <c r="AF51" s="35">
        <f t="shared" si="95"/>
        <v>6.3414807535628182</v>
      </c>
      <c r="AG51" s="35">
        <f t="shared" si="95"/>
        <v>6.3414807535628182</v>
      </c>
      <c r="AH51" s="35">
        <f t="shared" si="95"/>
        <v>6.3414807535628182</v>
      </c>
      <c r="AI51" s="35">
        <f t="shared" si="95"/>
        <v>6.3414807535628182</v>
      </c>
      <c r="AJ51" s="35">
        <f t="shared" si="95"/>
        <v>6.3414807535628182</v>
      </c>
      <c r="AK51" s="35">
        <f t="shared" si="95"/>
        <v>6.3414807535628182</v>
      </c>
      <c r="AL51" s="35">
        <f t="shared" si="95"/>
        <v>5.7070199871173841</v>
      </c>
      <c r="AM51" s="35">
        <f t="shared" si="95"/>
        <v>5.7070199871173841</v>
      </c>
      <c r="AN51" s="35">
        <f t="shared" si="95"/>
        <v>5.7070199871173841</v>
      </c>
      <c r="AO51" s="35">
        <f t="shared" si="95"/>
        <v>5.7070199871173841</v>
      </c>
      <c r="AP51" s="35">
        <f>$C$51*AP35</f>
        <v>5.7070199871173841</v>
      </c>
      <c r="AQ51" s="35">
        <f>$C$51*AQ35</f>
        <v>-79.682780012882617</v>
      </c>
      <c r="AR51" s="20">
        <f>SUM(D51:AQ51)</f>
        <v>84.501441219499597</v>
      </c>
    </row>
    <row r="52" spans="1:104" x14ac:dyDescent="0.2">
      <c r="A52" s="34" t="s">
        <v>65</v>
      </c>
      <c r="B52" s="34" t="s">
        <v>87</v>
      </c>
      <c r="C52" s="20">
        <v>70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70</v>
      </c>
      <c r="AS52" s="35" t="s">
        <v>0</v>
      </c>
    </row>
    <row r="53" spans="1:104" x14ac:dyDescent="0.2">
      <c r="A53" s="34" t="s">
        <v>67</v>
      </c>
      <c r="B53" s="34" t="s">
        <v>87</v>
      </c>
      <c r="C53" s="20">
        <v>0</v>
      </c>
      <c r="D53" s="35">
        <f>(AR53-C53)/30</f>
        <v>0.33333333333333331</v>
      </c>
      <c r="E53" s="35">
        <f>D53</f>
        <v>0.33333333333333331</v>
      </c>
      <c r="F53" s="35">
        <f t="shared" ref="F53:AG53" si="96">E53</f>
        <v>0.33333333333333331</v>
      </c>
      <c r="G53" s="35">
        <f t="shared" si="96"/>
        <v>0.33333333333333331</v>
      </c>
      <c r="H53" s="35">
        <f t="shared" si="96"/>
        <v>0.33333333333333331</v>
      </c>
      <c r="I53" s="35">
        <f t="shared" si="96"/>
        <v>0.33333333333333331</v>
      </c>
      <c r="J53" s="35">
        <f t="shared" si="96"/>
        <v>0.33333333333333331</v>
      </c>
      <c r="K53" s="35">
        <f t="shared" si="96"/>
        <v>0.33333333333333331</v>
      </c>
      <c r="L53" s="35">
        <f t="shared" si="96"/>
        <v>0.33333333333333331</v>
      </c>
      <c r="M53" s="35">
        <f t="shared" si="96"/>
        <v>0.33333333333333331</v>
      </c>
      <c r="N53" s="35">
        <f t="shared" si="96"/>
        <v>0.33333333333333331</v>
      </c>
      <c r="O53" s="35">
        <f t="shared" si="96"/>
        <v>0.33333333333333331</v>
      </c>
      <c r="P53" s="35">
        <f t="shared" si="96"/>
        <v>0.33333333333333331</v>
      </c>
      <c r="Q53" s="35">
        <f t="shared" si="96"/>
        <v>0.33333333333333331</v>
      </c>
      <c r="R53" s="35">
        <f t="shared" si="96"/>
        <v>0.33333333333333331</v>
      </c>
      <c r="S53" s="35">
        <f t="shared" si="96"/>
        <v>0.33333333333333331</v>
      </c>
      <c r="T53" s="35">
        <f t="shared" si="96"/>
        <v>0.33333333333333331</v>
      </c>
      <c r="U53" s="35">
        <f t="shared" si="96"/>
        <v>0.33333333333333331</v>
      </c>
      <c r="V53" s="35">
        <f t="shared" si="96"/>
        <v>0.33333333333333331</v>
      </c>
      <c r="W53" s="35">
        <f t="shared" si="96"/>
        <v>0.33333333333333331</v>
      </c>
      <c r="X53" s="35">
        <f t="shared" si="96"/>
        <v>0.33333333333333331</v>
      </c>
      <c r="Y53" s="35">
        <f t="shared" si="96"/>
        <v>0.33333333333333331</v>
      </c>
      <c r="Z53" s="35">
        <f t="shared" si="96"/>
        <v>0.33333333333333331</v>
      </c>
      <c r="AA53" s="35">
        <f t="shared" si="96"/>
        <v>0.33333333333333331</v>
      </c>
      <c r="AB53" s="35">
        <f t="shared" si="96"/>
        <v>0.33333333333333331</v>
      </c>
      <c r="AC53" s="35">
        <f t="shared" si="96"/>
        <v>0.33333333333333331</v>
      </c>
      <c r="AD53" s="35">
        <f t="shared" si="96"/>
        <v>0.33333333333333331</v>
      </c>
      <c r="AE53" s="35">
        <f t="shared" si="96"/>
        <v>0.33333333333333331</v>
      </c>
      <c r="AF53" s="35">
        <f t="shared" si="96"/>
        <v>0.33333333333333331</v>
      </c>
      <c r="AG53" s="35">
        <f t="shared" si="96"/>
        <v>0.33333333333333331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>
        <v>10</v>
      </c>
    </row>
    <row r="54" spans="1:104" x14ac:dyDescent="0.2">
      <c r="A54" s="34" t="s">
        <v>92</v>
      </c>
      <c r="B54" s="34" t="s">
        <v>71</v>
      </c>
      <c r="C54" s="20"/>
      <c r="D54" s="35">
        <f>SUM(D51:D53)+C52+C53</f>
        <v>73.211852068356421</v>
      </c>
      <c r="E54" s="35">
        <f>D54+SUM(E51:E53)</f>
        <v>76.423704136712843</v>
      </c>
      <c r="F54" s="35">
        <f t="shared" ref="F54:AQ54" si="97">E54+SUM(F51:F53)</f>
        <v>79.635556205069264</v>
      </c>
      <c r="G54" s="35">
        <f t="shared" si="97"/>
        <v>82.847408273425685</v>
      </c>
      <c r="H54" s="35">
        <f t="shared" si="97"/>
        <v>86.059260341782107</v>
      </c>
      <c r="I54" s="35">
        <f t="shared" si="97"/>
        <v>89.271112410138528</v>
      </c>
      <c r="J54" s="35">
        <f t="shared" si="97"/>
        <v>92.482964478494949</v>
      </c>
      <c r="K54" s="35">
        <f t="shared" si="97"/>
        <v>95.694816546851371</v>
      </c>
      <c r="L54" s="35">
        <f t="shared" si="97"/>
        <v>98.906668615207792</v>
      </c>
      <c r="M54" s="35">
        <f t="shared" si="97"/>
        <v>102.11852068356421</v>
      </c>
      <c r="N54" s="35">
        <f t="shared" si="97"/>
        <v>105.33037275192063</v>
      </c>
      <c r="O54" s="35">
        <f t="shared" si="97"/>
        <v>108.54222482027706</v>
      </c>
      <c r="P54" s="35">
        <f t="shared" si="97"/>
        <v>111.75407688863348</v>
      </c>
      <c r="Q54" s="35">
        <f t="shared" si="97"/>
        <v>114.9659289569899</v>
      </c>
      <c r="R54" s="35">
        <f t="shared" si="97"/>
        <v>113.15228102534633</v>
      </c>
      <c r="S54" s="35">
        <f t="shared" si="97"/>
        <v>116.36413309370275</v>
      </c>
      <c r="T54" s="35">
        <f t="shared" si="97"/>
        <v>122.62863401338801</v>
      </c>
      <c r="U54" s="35">
        <f t="shared" si="97"/>
        <v>128.89313493307327</v>
      </c>
      <c r="V54" s="35">
        <f t="shared" si="97"/>
        <v>135.15763585275852</v>
      </c>
      <c r="W54" s="35">
        <f t="shared" si="97"/>
        <v>133.99313677244379</v>
      </c>
      <c r="X54" s="35">
        <f t="shared" si="97"/>
        <v>140.74247027793533</v>
      </c>
      <c r="Y54" s="35">
        <f t="shared" si="97"/>
        <v>147.49180378342686</v>
      </c>
      <c r="Z54" s="35">
        <f t="shared" si="97"/>
        <v>154.2411372889184</v>
      </c>
      <c r="AA54" s="35">
        <f t="shared" si="97"/>
        <v>160.99047079440993</v>
      </c>
      <c r="AB54" s="35">
        <f t="shared" si="97"/>
        <v>167.92599562299537</v>
      </c>
      <c r="AC54" s="35">
        <f t="shared" si="97"/>
        <v>174.86152045158082</v>
      </c>
      <c r="AD54" s="35">
        <f t="shared" si="97"/>
        <v>169.99804528016625</v>
      </c>
      <c r="AE54" s="35">
        <f t="shared" si="97"/>
        <v>176.9335701087517</v>
      </c>
      <c r="AF54" s="35">
        <f t="shared" si="97"/>
        <v>183.60838419564786</v>
      </c>
      <c r="AG54" s="35">
        <f t="shared" si="97"/>
        <v>190.28319828254402</v>
      </c>
      <c r="AH54" s="35">
        <f t="shared" si="97"/>
        <v>196.62467903610684</v>
      </c>
      <c r="AI54" s="35">
        <f t="shared" si="97"/>
        <v>202.96615978966966</v>
      </c>
      <c r="AJ54" s="35">
        <f t="shared" si="97"/>
        <v>209.30764054323248</v>
      </c>
      <c r="AK54" s="35">
        <f t="shared" si="97"/>
        <v>215.6491212967953</v>
      </c>
      <c r="AL54" s="35">
        <f t="shared" si="97"/>
        <v>221.35614128391268</v>
      </c>
      <c r="AM54" s="35">
        <f t="shared" si="97"/>
        <v>227.06316127103005</v>
      </c>
      <c r="AN54" s="35">
        <f t="shared" si="97"/>
        <v>232.77018125814743</v>
      </c>
      <c r="AO54" s="35">
        <f t="shared" si="97"/>
        <v>238.47720124526481</v>
      </c>
      <c r="AP54" s="35">
        <f t="shared" si="97"/>
        <v>244.18422123238219</v>
      </c>
      <c r="AQ54" s="35">
        <f t="shared" si="97"/>
        <v>164.50144121949955</v>
      </c>
      <c r="AR54" s="35">
        <f>SUM(AR51:AR53)</f>
        <v>164.50144121949961</v>
      </c>
      <c r="AS54" s="35" t="s">
        <v>0</v>
      </c>
    </row>
    <row r="55" spans="1:104" x14ac:dyDescent="0.2">
      <c r="A55" t="s">
        <v>76</v>
      </c>
      <c r="B55" s="34" t="s">
        <v>66</v>
      </c>
      <c r="C55" s="32">
        <f>D90</f>
        <v>1.980420515885558E-2</v>
      </c>
      <c r="D55" s="31">
        <v>0</v>
      </c>
      <c r="E55" s="31">
        <f>EXP(-$C$55)*D55+(1-EXP(-$C$55))/$C$55*D28*$C$32*$C$51</f>
        <v>0</v>
      </c>
      <c r="F55" s="31">
        <f t="shared" ref="F55:AQ55" si="98">EXP(-$C$55)*E55+(1-EXP(-$C$55))/$C$55*E28*$C$32*$C$51</f>
        <v>0</v>
      </c>
      <c r="G55" s="31">
        <f t="shared" si="98"/>
        <v>0</v>
      </c>
      <c r="H55" s="31">
        <f t="shared" si="98"/>
        <v>0</v>
      </c>
      <c r="I55" s="31">
        <f t="shared" si="98"/>
        <v>0</v>
      </c>
      <c r="J55" s="31">
        <f t="shared" si="98"/>
        <v>0</v>
      </c>
      <c r="K55" s="31">
        <f t="shared" si="98"/>
        <v>0</v>
      </c>
      <c r="L55" s="31">
        <f t="shared" si="98"/>
        <v>0</v>
      </c>
      <c r="M55" s="31">
        <f t="shared" si="98"/>
        <v>0</v>
      </c>
      <c r="N55" s="31">
        <f t="shared" si="98"/>
        <v>0</v>
      </c>
      <c r="O55" s="31">
        <f t="shared" si="98"/>
        <v>0</v>
      </c>
      <c r="P55" s="31">
        <f t="shared" si="98"/>
        <v>0</v>
      </c>
      <c r="Q55" s="31">
        <f t="shared" si="98"/>
        <v>0</v>
      </c>
      <c r="R55" s="31">
        <f t="shared" si="98"/>
        <v>0</v>
      </c>
      <c r="S55" s="31">
        <f t="shared" si="98"/>
        <v>0</v>
      </c>
      <c r="T55" s="31">
        <f t="shared" si="98"/>
        <v>0</v>
      </c>
      <c r="U55" s="31">
        <f t="shared" si="98"/>
        <v>0</v>
      </c>
      <c r="V55" s="31">
        <f t="shared" si="98"/>
        <v>0</v>
      </c>
      <c r="W55" s="31">
        <f t="shared" si="98"/>
        <v>0</v>
      </c>
      <c r="X55" s="31">
        <f t="shared" si="98"/>
        <v>0.80915125523990195</v>
      </c>
      <c r="Y55" s="31">
        <f t="shared" si="98"/>
        <v>0.79328429265818079</v>
      </c>
      <c r="Z55" s="31">
        <f t="shared" si="98"/>
        <v>0.77772847153479563</v>
      </c>
      <c r="AA55" s="31">
        <f t="shared" si="98"/>
        <v>0.76247769057552606</v>
      </c>
      <c r="AB55" s="31">
        <f t="shared" si="98"/>
        <v>0.74752596812880989</v>
      </c>
      <c r="AC55" s="31">
        <f t="shared" si="98"/>
        <v>0.73286743983962355</v>
      </c>
      <c r="AD55" s="31">
        <f t="shared" si="98"/>
        <v>0.7184963563493687</v>
      </c>
      <c r="AE55" s="31">
        <f t="shared" si="98"/>
        <v>3.8587988728584488</v>
      </c>
      <c r="AF55" s="31">
        <f t="shared" si="98"/>
        <v>3.7831301805966051</v>
      </c>
      <c r="AG55" s="31">
        <f t="shared" si="98"/>
        <v>3.708945305236671</v>
      </c>
      <c r="AH55" s="31">
        <f t="shared" si="98"/>
        <v>3.6362151500342392</v>
      </c>
      <c r="AI55" s="31">
        <f t="shared" si="98"/>
        <v>3.5649111888143126</v>
      </c>
      <c r="AJ55" s="31">
        <f t="shared" si="98"/>
        <v>3.4950054547827869</v>
      </c>
      <c r="AK55" s="31">
        <f t="shared" si="98"/>
        <v>3.4264705295573319</v>
      </c>
      <c r="AL55" s="31">
        <f t="shared" si="98"/>
        <v>3.3592795324133711</v>
      </c>
      <c r="AM55" s="31">
        <f t="shared" si="98"/>
        <v>3.2934061097409417</v>
      </c>
      <c r="AN55" s="31">
        <f t="shared" si="98"/>
        <v>3.2288244247082982</v>
      </c>
      <c r="AO55" s="31">
        <f t="shared" si="98"/>
        <v>3.1655091471282066</v>
      </c>
      <c r="AP55" s="31">
        <f t="shared" si="98"/>
        <v>3.1034354435229545</v>
      </c>
      <c r="AQ55" s="31">
        <f t="shared" si="98"/>
        <v>3.0425789673841805</v>
      </c>
      <c r="AR55" s="31">
        <f>EXP(-$C$55)*AQ55+(1-EXP(-$C$55))/$C$55*AQ28*$C$32*$C$51</f>
        <v>70.622768373207379</v>
      </c>
      <c r="AS55" s="31">
        <f>EXP(-$C$55)*AR55+(1-EXP(-$C$55))/$C$55*0*$C$32*$C$51</f>
        <v>69.237898961044124</v>
      </c>
      <c r="AT55" s="31">
        <f t="shared" ref="AT55:BJ55" si="99">EXP(-$C$55)*AS55+(1-EXP(-$C$55))/$C$55*0*$C$32*$C$51</f>
        <v>67.880185993366453</v>
      </c>
      <c r="AU55" s="31">
        <f t="shared" si="99"/>
        <v>66.549096948861802</v>
      </c>
      <c r="AV55" s="31">
        <f t="shared" si="99"/>
        <v>65.244109748635736</v>
      </c>
      <c r="AW55" s="31">
        <f t="shared" si="99"/>
        <v>63.96471255144251</v>
      </c>
      <c r="AX55" s="31">
        <f t="shared" si="99"/>
        <v>62.710403552931005</v>
      </c>
      <c r="AY55" s="31">
        <f t="shared" si="99"/>
        <v>61.480690788827367</v>
      </c>
      <c r="AZ55" s="31">
        <f t="shared" si="99"/>
        <v>60.275091941977074</v>
      </c>
      <c r="BA55" s="31">
        <f t="shared" si="99"/>
        <v>59.09313415317083</v>
      </c>
      <c r="BB55" s="31">
        <f t="shared" si="99"/>
        <v>57.934353835680007</v>
      </c>
      <c r="BC55" s="31">
        <f t="shared" si="99"/>
        <v>56.798296493428978</v>
      </c>
      <c r="BD55" s="31">
        <f t="shared" si="99"/>
        <v>55.684516542732929</v>
      </c>
      <c r="BE55" s="31">
        <f t="shared" si="99"/>
        <v>54.592577137531343</v>
      </c>
      <c r="BF55" s="31">
        <f t="shared" si="99"/>
        <v>53.522049998048487</v>
      </c>
      <c r="BG55" s="31">
        <f t="shared" si="99"/>
        <v>52.472515242813806</v>
      </c>
      <c r="BH55" s="31">
        <f t="shared" si="99"/>
        <v>51.443561223976289</v>
      </c>
      <c r="BI55" s="31">
        <f t="shared" si="99"/>
        <v>50.434784365848195</v>
      </c>
      <c r="BJ55" s="31">
        <f t="shared" si="99"/>
        <v>49.445789006614859</v>
      </c>
      <c r="BK55" s="31">
        <f t="shared" ref="BK55:CB55" si="100">EXP(-$C$55)*BJ55+(1-EXP(-$C$55))/$C$55*0*$C$32*$C$51</f>
        <v>48.476187243148487</v>
      </c>
      <c r="BL55" s="31">
        <f t="shared" si="100"/>
        <v>47.52559877886501</v>
      </c>
      <c r="BM55" s="31">
        <f t="shared" si="100"/>
        <v>46.593650774564416</v>
      </c>
      <c r="BN55" s="31">
        <f t="shared" si="100"/>
        <v>45.679977702196005</v>
      </c>
      <c r="BO55" s="31">
        <f t="shared" si="100"/>
        <v>44.784221201491192</v>
      </c>
      <c r="BP55" s="31">
        <f t="shared" si="100"/>
        <v>43.906029939407681</v>
      </c>
      <c r="BQ55" s="31">
        <f t="shared" si="100"/>
        <v>43.045059472329854</v>
      </c>
      <c r="BR55" s="31">
        <f t="shared" si="100"/>
        <v>42.200972110971286</v>
      </c>
      <c r="BS55" s="31">
        <f t="shared" si="100"/>
        <v>41.373436787926508</v>
      </c>
      <c r="BT55" s="31">
        <f t="shared" si="100"/>
        <v>40.562128927819927</v>
      </c>
      <c r="BU55" s="31">
        <f t="shared" si="100"/>
        <v>39.766730320001109</v>
      </c>
      <c r="BV55" s="31">
        <f t="shared" si="100"/>
        <v>38.98692899373637</v>
      </c>
      <c r="BW55" s="31">
        <f t="shared" si="100"/>
        <v>38.22241909584784</v>
      </c>
      <c r="BX55" s="31">
        <f t="shared" si="100"/>
        <v>37.472900770751906</v>
      </c>
      <c r="BY55" s="31">
        <f t="shared" si="100"/>
        <v>36.738080042850065</v>
      </c>
      <c r="BZ55" s="31">
        <f t="shared" si="100"/>
        <v>36.017668701225993</v>
      </c>
      <c r="CA55" s="31">
        <f t="shared" si="100"/>
        <v>35.31138418660364</v>
      </c>
      <c r="CB55" s="31">
        <f t="shared" si="100"/>
        <v>34.618949480522012</v>
      </c>
      <c r="CC55" s="31">
        <f t="shared" ref="CC55:CY55" si="101">EXP(-$C$55)*CB55+(1-EXP(-$C$55))/$C$55*0*$C$32*$C$51</f>
        <v>33.940092996683177</v>
      </c>
      <c r="CD55" s="31">
        <f t="shared" si="101"/>
        <v>33.274548474430851</v>
      </c>
      <c r="CE55" s="31">
        <f t="shared" si="101"/>
        <v>32.622054874317818</v>
      </c>
      <c r="CF55" s="31">
        <f t="shared" si="101"/>
        <v>31.982356275721205</v>
      </c>
      <c r="CG55" s="31">
        <f t="shared" si="101"/>
        <v>31.355201776465453</v>
      </c>
      <c r="CH55" s="31">
        <f t="shared" si="101"/>
        <v>30.740345394413634</v>
      </c>
      <c r="CI55" s="31">
        <f t="shared" si="101"/>
        <v>30.137545970988487</v>
      </c>
      <c r="CJ55" s="31">
        <f t="shared" si="101"/>
        <v>29.546567076585365</v>
      </c>
      <c r="CK55" s="31">
        <f t="shared" si="101"/>
        <v>28.967176917839954</v>
      </c>
      <c r="CL55" s="31">
        <f t="shared" si="101"/>
        <v>28.399148246714439</v>
      </c>
      <c r="CM55" s="31">
        <f t="shared" si="101"/>
        <v>27.842258271366418</v>
      </c>
      <c r="CN55" s="31">
        <f t="shared" si="101"/>
        <v>27.296288568765625</v>
      </c>
      <c r="CO55" s="31">
        <f t="shared" si="101"/>
        <v>26.761024999024198</v>
      </c>
      <c r="CP55" s="31">
        <f t="shared" si="101"/>
        <v>26.236257621406857</v>
      </c>
      <c r="CQ55" s="31">
        <f t="shared" si="101"/>
        <v>25.721780611988098</v>
      </c>
      <c r="CR55" s="31">
        <f t="shared" si="101"/>
        <v>25.217392182924051</v>
      </c>
      <c r="CS55" s="31">
        <f t="shared" si="101"/>
        <v>24.722894503307387</v>
      </c>
      <c r="CT55" s="31">
        <f t="shared" si="101"/>
        <v>24.238093621574201</v>
      </c>
      <c r="CU55" s="31">
        <f t="shared" si="101"/>
        <v>23.762799389432463</v>
      </c>
      <c r="CV55" s="31">
        <f t="shared" si="101"/>
        <v>23.296825387282169</v>
      </c>
      <c r="CW55" s="31">
        <f t="shared" si="101"/>
        <v>22.839988851097964</v>
      </c>
      <c r="CX55" s="31">
        <f t="shared" si="101"/>
        <v>22.392110600745557</v>
      </c>
      <c r="CY55" s="31">
        <f t="shared" si="101"/>
        <v>21.953014969703805</v>
      </c>
      <c r="CZ55" s="31">
        <f t="shared" ref="CZ55" si="102">EXP(-$C$55)*CY55+(1-EXP(-$C$55))/$C$55*0*$C$32*$C$51</f>
        <v>21.522529736164891</v>
      </c>
    </row>
    <row r="56" spans="1:104" x14ac:dyDescent="0.2">
      <c r="A56" t="s">
        <v>78</v>
      </c>
      <c r="B56" s="34" t="s">
        <v>66</v>
      </c>
      <c r="C56" s="32">
        <f>D92</f>
        <v>0.34657359027997264</v>
      </c>
      <c r="D56">
        <v>0</v>
      </c>
      <c r="E56" s="31">
        <f>EXP(-$C$56)*D56+(1-EXP(-$C$56))/$C$56*D29*$C$32*$C$51</f>
        <v>0</v>
      </c>
      <c r="F56" s="31">
        <f t="shared" ref="F56:AQ56" si="103">EXP(-$C$56)*E56+(1-EXP(-$C$56))/$C$56*E29*$C$32*$C$51</f>
        <v>0</v>
      </c>
      <c r="G56" s="31">
        <f t="shared" si="103"/>
        <v>0</v>
      </c>
      <c r="H56" s="31">
        <f t="shared" si="103"/>
        <v>0</v>
      </c>
      <c r="I56" s="31">
        <f t="shared" si="103"/>
        <v>0</v>
      </c>
      <c r="J56" s="31">
        <f t="shared" si="103"/>
        <v>0</v>
      </c>
      <c r="K56" s="31">
        <f t="shared" si="103"/>
        <v>0</v>
      </c>
      <c r="L56" s="31">
        <f t="shared" si="103"/>
        <v>0</v>
      </c>
      <c r="M56" s="31">
        <f t="shared" si="103"/>
        <v>0</v>
      </c>
      <c r="N56" s="31">
        <f t="shared" si="103"/>
        <v>0</v>
      </c>
      <c r="O56" s="31">
        <f t="shared" si="103"/>
        <v>0</v>
      </c>
      <c r="P56" s="31">
        <f t="shared" si="103"/>
        <v>0</v>
      </c>
      <c r="Q56" s="31">
        <f t="shared" si="103"/>
        <v>0</v>
      </c>
      <c r="R56" s="31">
        <f t="shared" si="103"/>
        <v>0</v>
      </c>
      <c r="S56" s="31">
        <f>EXP(-$C$56)*R56+(1-EXP(-$C$56))/$C$56*R29*$C$32*$C$51</f>
        <v>4.247106278230639</v>
      </c>
      <c r="T56" s="31">
        <f t="shared" si="103"/>
        <v>3.0031576497568451</v>
      </c>
      <c r="U56" s="31">
        <f t="shared" si="103"/>
        <v>2.12355313911532</v>
      </c>
      <c r="V56" s="31">
        <f t="shared" si="103"/>
        <v>1.5015788248784228</v>
      </c>
      <c r="W56" s="31">
        <f t="shared" si="103"/>
        <v>1.0617765695576602</v>
      </c>
      <c r="X56" s="31">
        <f t="shared" si="103"/>
        <v>5.4595376774340512</v>
      </c>
      <c r="Y56" s="31">
        <f t="shared" si="103"/>
        <v>3.8604761138570716</v>
      </c>
      <c r="Z56" s="31">
        <f t="shared" si="103"/>
        <v>2.729768838717026</v>
      </c>
      <c r="AA56" s="31">
        <f t="shared" si="103"/>
        <v>1.9302380569285362</v>
      </c>
      <c r="AB56" s="31">
        <f t="shared" si="103"/>
        <v>1.3648844193585132</v>
      </c>
      <c r="AC56" s="31">
        <f t="shared" si="103"/>
        <v>0.96511902846426822</v>
      </c>
      <c r="AD56" s="31">
        <f t="shared" si="103"/>
        <v>0.68244220967925673</v>
      </c>
      <c r="AE56" s="31">
        <f t="shared" si="103"/>
        <v>4.471146279874822</v>
      </c>
      <c r="AF56" s="31">
        <f t="shared" si="103"/>
        <v>3.1615778541764921</v>
      </c>
      <c r="AG56" s="31">
        <f t="shared" si="103"/>
        <v>2.2355731399374115</v>
      </c>
      <c r="AH56" s="31">
        <f t="shared" si="103"/>
        <v>1.5807889270882463</v>
      </c>
      <c r="AI56" s="31">
        <f t="shared" si="103"/>
        <v>1.117786569968706</v>
      </c>
      <c r="AJ56" s="31">
        <f t="shared" si="103"/>
        <v>0.79039446354412335</v>
      </c>
      <c r="AK56" s="31">
        <f t="shared" si="103"/>
        <v>0.55889328498435309</v>
      </c>
      <c r="AL56" s="31">
        <f t="shared" si="103"/>
        <v>0.39519723177206173</v>
      </c>
      <c r="AM56" s="31">
        <f t="shared" si="103"/>
        <v>0.2794466424921766</v>
      </c>
      <c r="AN56" s="31">
        <f t="shared" si="103"/>
        <v>0.19759861588603089</v>
      </c>
      <c r="AO56" s="31">
        <f t="shared" si="103"/>
        <v>0.1397233212460883</v>
      </c>
      <c r="AP56" s="31">
        <f t="shared" si="103"/>
        <v>9.8799307943015446E-2</v>
      </c>
      <c r="AQ56" s="31">
        <f t="shared" si="103"/>
        <v>6.986166062304415E-2</v>
      </c>
      <c r="AR56" s="31">
        <f>EXP(-$C$56)*AQ56+(1-EXP(-$C$56))/$C$56*AQ29*$C$32*$C$51</f>
        <v>4.9399653971507723E-2</v>
      </c>
      <c r="AS56" s="31">
        <f>EXP(-$C$56)*AR56+(1-EXP(-$C$56))/$C$56*0*$C$32*$C$51</f>
        <v>3.4930830311522075E-2</v>
      </c>
      <c r="AT56" s="31">
        <f t="shared" ref="AT56:BJ56" si="104">EXP(-$C$56)*AS56+(1-EXP(-$C$56))/$C$56*0*$C$32*$C$51</f>
        <v>2.4699826985753862E-2</v>
      </c>
      <c r="AU56" s="31">
        <f t="shared" si="104"/>
        <v>1.7465415155761038E-2</v>
      </c>
      <c r="AV56" s="31">
        <f t="shared" si="104"/>
        <v>1.2349913492876931E-2</v>
      </c>
      <c r="AW56" s="31">
        <f t="shared" si="104"/>
        <v>8.7327075778805188E-3</v>
      </c>
      <c r="AX56" s="31">
        <f t="shared" si="104"/>
        <v>6.1749567464384654E-3</v>
      </c>
      <c r="AY56" s="31">
        <f t="shared" si="104"/>
        <v>4.3663537889402594E-3</v>
      </c>
      <c r="AZ56" s="31">
        <f t="shared" si="104"/>
        <v>3.0874783732192327E-3</v>
      </c>
      <c r="BA56" s="31">
        <f t="shared" si="104"/>
        <v>2.1831768944701297E-3</v>
      </c>
      <c r="BB56" s="31">
        <f t="shared" si="104"/>
        <v>1.5437391866096163E-3</v>
      </c>
      <c r="BC56" s="31">
        <f t="shared" si="104"/>
        <v>1.0915884472350648E-3</v>
      </c>
      <c r="BD56" s="31">
        <f t="shared" si="104"/>
        <v>7.7186959330480817E-4</v>
      </c>
      <c r="BE56" s="31">
        <f t="shared" si="104"/>
        <v>5.4579422361753242E-4</v>
      </c>
      <c r="BF56" s="31">
        <f t="shared" si="104"/>
        <v>3.8593479665240409E-4</v>
      </c>
      <c r="BG56" s="31">
        <f t="shared" si="104"/>
        <v>2.7289711180876621E-4</v>
      </c>
      <c r="BH56" s="31">
        <f t="shared" si="104"/>
        <v>1.9296739832620204E-4</v>
      </c>
      <c r="BI56" s="31">
        <f t="shared" si="104"/>
        <v>1.3644855590438311E-4</v>
      </c>
      <c r="BJ56" s="31">
        <f t="shared" si="104"/>
        <v>9.6483699163101022E-5</v>
      </c>
      <c r="BK56" s="31">
        <f t="shared" ref="BK56:CB56" si="105">EXP(-$C$56)*BJ56+(1-EXP(-$C$56))/$C$56*0*$C$32*$C$51</f>
        <v>6.8224277952191553E-5</v>
      </c>
      <c r="BL56" s="31">
        <f t="shared" si="105"/>
        <v>4.8241849581550511E-5</v>
      </c>
      <c r="BM56" s="31">
        <f t="shared" si="105"/>
        <v>3.4112138976095776E-5</v>
      </c>
      <c r="BN56" s="31">
        <f t="shared" si="105"/>
        <v>2.4120924790775255E-5</v>
      </c>
      <c r="BO56" s="31">
        <f t="shared" si="105"/>
        <v>1.7056069488047888E-5</v>
      </c>
      <c r="BP56" s="31">
        <f t="shared" si="105"/>
        <v>1.2060462395387628E-5</v>
      </c>
      <c r="BQ56" s="31">
        <f t="shared" si="105"/>
        <v>8.5280347440239441E-6</v>
      </c>
      <c r="BR56" s="31">
        <f t="shared" si="105"/>
        <v>6.0302311976938139E-6</v>
      </c>
      <c r="BS56" s="31">
        <f t="shared" si="105"/>
        <v>4.264017372011972E-6</v>
      </c>
      <c r="BT56" s="31">
        <f t="shared" si="105"/>
        <v>3.0151155988469069E-6</v>
      </c>
      <c r="BU56" s="31">
        <f t="shared" si="105"/>
        <v>2.132008686005986E-6</v>
      </c>
      <c r="BV56" s="31">
        <f t="shared" si="105"/>
        <v>1.5075577994234535E-6</v>
      </c>
      <c r="BW56" s="31">
        <f t="shared" si="105"/>
        <v>1.066004343002993E-6</v>
      </c>
      <c r="BX56" s="31">
        <f t="shared" si="105"/>
        <v>7.5377889971172673E-7</v>
      </c>
      <c r="BY56" s="31">
        <f t="shared" si="105"/>
        <v>5.3300217150149651E-7</v>
      </c>
      <c r="BZ56" s="31">
        <f t="shared" si="105"/>
        <v>3.7688944985586337E-7</v>
      </c>
      <c r="CA56" s="31">
        <f t="shared" si="105"/>
        <v>2.6650108575074825E-7</v>
      </c>
      <c r="CB56" s="31">
        <f t="shared" si="105"/>
        <v>1.8844472492793168E-7</v>
      </c>
      <c r="CC56" s="31">
        <f t="shared" ref="CC56:CY56" si="106">EXP(-$C$56)*CB56+(1-EXP(-$C$56))/$C$56*0*$C$32*$C$51</f>
        <v>1.3325054287537413E-7</v>
      </c>
      <c r="CD56" s="31">
        <f t="shared" si="106"/>
        <v>9.4222362463965842E-8</v>
      </c>
      <c r="CE56" s="31">
        <f t="shared" si="106"/>
        <v>6.6625271437687063E-8</v>
      </c>
      <c r="CF56" s="31">
        <f t="shared" si="106"/>
        <v>4.7111181231982921E-8</v>
      </c>
      <c r="CG56" s="31">
        <f t="shared" si="106"/>
        <v>3.3312635718843532E-8</v>
      </c>
      <c r="CH56" s="31">
        <f t="shared" si="106"/>
        <v>2.355559061599146E-8</v>
      </c>
      <c r="CI56" s="31">
        <f t="shared" si="106"/>
        <v>1.6656317859421766E-8</v>
      </c>
      <c r="CJ56" s="31">
        <f t="shared" si="106"/>
        <v>1.177779530799573E-8</v>
      </c>
      <c r="CK56" s="31">
        <f t="shared" si="106"/>
        <v>8.3281589297108829E-9</v>
      </c>
      <c r="CL56" s="31">
        <f t="shared" si="106"/>
        <v>5.8888976539978651E-9</v>
      </c>
      <c r="CM56" s="31">
        <f t="shared" si="106"/>
        <v>4.1640794648554415E-9</v>
      </c>
      <c r="CN56" s="31">
        <f t="shared" si="106"/>
        <v>2.9444488269989326E-9</v>
      </c>
      <c r="CO56" s="31">
        <f t="shared" si="106"/>
        <v>2.0820397324277207E-9</v>
      </c>
      <c r="CP56" s="31">
        <f t="shared" si="106"/>
        <v>1.4722244134994663E-9</v>
      </c>
      <c r="CQ56" s="31">
        <f t="shared" si="106"/>
        <v>1.0410198662138604E-9</v>
      </c>
      <c r="CR56" s="31">
        <f t="shared" si="106"/>
        <v>7.3611220674973314E-10</v>
      </c>
      <c r="CS56" s="31">
        <f t="shared" si="106"/>
        <v>5.2050993310693018E-10</v>
      </c>
      <c r="CT56" s="31">
        <f t="shared" si="106"/>
        <v>3.6805610337486657E-10</v>
      </c>
      <c r="CU56" s="31">
        <f t="shared" si="106"/>
        <v>2.6025496655346509E-10</v>
      </c>
      <c r="CV56" s="31">
        <f t="shared" si="106"/>
        <v>1.8402805168743328E-10</v>
      </c>
      <c r="CW56" s="31">
        <f t="shared" si="106"/>
        <v>1.3012748327673255E-10</v>
      </c>
      <c r="CX56" s="31">
        <f t="shared" si="106"/>
        <v>9.2014025843716642E-11</v>
      </c>
      <c r="CY56" s="31">
        <f t="shared" si="106"/>
        <v>6.5063741638366273E-11</v>
      </c>
      <c r="CZ56" s="31">
        <f t="shared" ref="CZ56" si="107">EXP(-$C$56)*CY56+(1-EXP(-$C$56))/$C$56*0*$C$32*$C$51</f>
        <v>4.6007012921858321E-11</v>
      </c>
    </row>
    <row r="57" spans="1:104" x14ac:dyDescent="0.2">
      <c r="A57" t="s">
        <v>77</v>
      </c>
      <c r="B57" s="34" t="s">
        <v>66</v>
      </c>
      <c r="C57" s="32">
        <f>D91</f>
        <v>2.7725887222397813E-2</v>
      </c>
      <c r="D57">
        <v>0</v>
      </c>
      <c r="E57" s="31">
        <f>EXP(-$C$57)*D57+(1-EXP(-$C$57))/$C$57*D30*$C$32*$C$51</f>
        <v>0</v>
      </c>
      <c r="F57" s="31">
        <f t="shared" ref="F57:AR57" si="108">EXP(-$C$57)*E57+(1-EXP(-$C$57))/$C$57*E30*$C$32*$C$51</f>
        <v>0</v>
      </c>
      <c r="G57" s="31">
        <f t="shared" si="108"/>
        <v>0</v>
      </c>
      <c r="H57" s="31">
        <f t="shared" si="108"/>
        <v>0</v>
      </c>
      <c r="I57" s="31">
        <f t="shared" si="108"/>
        <v>0</v>
      </c>
      <c r="J57" s="31">
        <f t="shared" si="108"/>
        <v>0</v>
      </c>
      <c r="K57" s="31">
        <f t="shared" si="108"/>
        <v>0</v>
      </c>
      <c r="L57" s="31">
        <f t="shared" si="108"/>
        <v>0</v>
      </c>
      <c r="M57" s="31">
        <f t="shared" si="108"/>
        <v>0</v>
      </c>
      <c r="N57" s="31">
        <f t="shared" si="108"/>
        <v>0</v>
      </c>
      <c r="O57" s="31">
        <f t="shared" si="108"/>
        <v>0</v>
      </c>
      <c r="P57" s="31">
        <f t="shared" si="108"/>
        <v>0</v>
      </c>
      <c r="Q57" s="31">
        <f t="shared" si="108"/>
        <v>0</v>
      </c>
      <c r="R57" s="31">
        <f t="shared" si="108"/>
        <v>0</v>
      </c>
      <c r="S57" s="31">
        <f t="shared" si="108"/>
        <v>0</v>
      </c>
      <c r="T57" s="31">
        <f t="shared" si="108"/>
        <v>0</v>
      </c>
      <c r="U57" s="31">
        <f t="shared" si="108"/>
        <v>0</v>
      </c>
      <c r="V57" s="31">
        <f t="shared" si="108"/>
        <v>0</v>
      </c>
      <c r="W57" s="31">
        <f t="shared" si="108"/>
        <v>0</v>
      </c>
      <c r="X57" s="31">
        <f t="shared" si="108"/>
        <v>0</v>
      </c>
      <c r="Y57" s="31">
        <f t="shared" si="108"/>
        <v>0</v>
      </c>
      <c r="Z57" s="31">
        <f t="shared" si="108"/>
        <v>0</v>
      </c>
      <c r="AA57" s="31">
        <f t="shared" si="108"/>
        <v>0</v>
      </c>
      <c r="AB57" s="31">
        <f t="shared" si="108"/>
        <v>0</v>
      </c>
      <c r="AC57" s="31">
        <f t="shared" si="108"/>
        <v>0</v>
      </c>
      <c r="AD57" s="31">
        <f t="shared" si="108"/>
        <v>0</v>
      </c>
      <c r="AE57" s="31">
        <f t="shared" si="108"/>
        <v>0</v>
      </c>
      <c r="AF57" s="31">
        <f t="shared" si="108"/>
        <v>0</v>
      </c>
      <c r="AG57" s="31">
        <f t="shared" si="108"/>
        <v>0</v>
      </c>
      <c r="AH57" s="31">
        <f t="shared" si="108"/>
        <v>0</v>
      </c>
      <c r="AI57" s="31">
        <f t="shared" si="108"/>
        <v>0</v>
      </c>
      <c r="AJ57" s="31">
        <f t="shared" si="108"/>
        <v>0</v>
      </c>
      <c r="AK57" s="31">
        <f t="shared" si="108"/>
        <v>0</v>
      </c>
      <c r="AL57" s="31">
        <f t="shared" si="108"/>
        <v>0</v>
      </c>
      <c r="AM57" s="31">
        <f t="shared" si="108"/>
        <v>0</v>
      </c>
      <c r="AN57" s="31">
        <f t="shared" si="108"/>
        <v>0</v>
      </c>
      <c r="AO57" s="31">
        <f t="shared" si="108"/>
        <v>0</v>
      </c>
      <c r="AP57" s="31">
        <f t="shared" si="108"/>
        <v>0</v>
      </c>
      <c r="AQ57" s="31">
        <f t="shared" si="108"/>
        <v>0</v>
      </c>
      <c r="AR57" s="31">
        <f t="shared" si="108"/>
        <v>16.843382162848492</v>
      </c>
      <c r="AS57" s="31">
        <f>EXP(-$C$57)*AR57+(1-EXP(-$C$57))/$C$57*0*$C$32*$C$51</f>
        <v>16.382798991850429</v>
      </c>
      <c r="AT57" s="31">
        <f t="shared" ref="AT57:BJ57" si="109">EXP(-$C$57)*AS57+(1-EXP(-$C$57))/$C$57*0*$C$32*$C$51</f>
        <v>15.934810491884322</v>
      </c>
      <c r="AU57" s="31">
        <f t="shared" si="109"/>
        <v>15.499072261008481</v>
      </c>
      <c r="AV57" s="31">
        <f t="shared" si="109"/>
        <v>15.075249314970417</v>
      </c>
      <c r="AW57" s="31">
        <f t="shared" si="109"/>
        <v>14.663015829679644</v>
      </c>
      <c r="AX57" s="31">
        <f t="shared" si="109"/>
        <v>14.262054890722565</v>
      </c>
      <c r="AY57" s="31">
        <f t="shared" si="109"/>
        <v>13.872058249726885</v>
      </c>
      <c r="AZ57" s="31">
        <f t="shared" si="109"/>
        <v>13.492726087388265</v>
      </c>
      <c r="BA57" s="31">
        <f t="shared" si="109"/>
        <v>13.123766782977006</v>
      </c>
      <c r="BB57" s="31">
        <f t="shared" si="109"/>
        <v>12.7648966901476</v>
      </c>
      <c r="BC57" s="31">
        <f t="shared" si="109"/>
        <v>12.41583991887877</v>
      </c>
      <c r="BD57" s="31">
        <f t="shared" si="109"/>
        <v>12.076328123376387</v>
      </c>
      <c r="BE57" s="31">
        <f t="shared" si="109"/>
        <v>11.746100295776165</v>
      </c>
      <c r="BF57" s="31">
        <f t="shared" si="109"/>
        <v>11.424902565487598</v>
      </c>
      <c r="BG57" s="31">
        <f t="shared" si="109"/>
        <v>11.112488004024826</v>
      </c>
      <c r="BH57" s="31">
        <f t="shared" si="109"/>
        <v>10.80861643517442</v>
      </c>
      <c r="BI57" s="31">
        <f t="shared" si="109"/>
        <v>10.51305425035414</v>
      </c>
      <c r="BJ57" s="31">
        <f t="shared" si="109"/>
        <v>10.22557422902071</v>
      </c>
      <c r="BK57" s="31">
        <f t="shared" ref="BK57:CB57" si="110">EXP(-$C$57)*BJ57+(1-EXP(-$C$57))/$C$57*0*$C$32*$C$51</f>
        <v>9.9459553639885616</v>
      </c>
      <c r="BL57" s="31">
        <f t="shared" si="110"/>
        <v>9.673982691525234</v>
      </c>
      <c r="BM57" s="31">
        <f t="shared" si="110"/>
        <v>9.4094471260928376</v>
      </c>
      <c r="BN57" s="31">
        <f t="shared" si="110"/>
        <v>9.1521452996085095</v>
      </c>
      <c r="BO57" s="31">
        <f t="shared" si="110"/>
        <v>8.9018794051003116</v>
      </c>
      <c r="BP57" s="31">
        <f t="shared" si="110"/>
        <v>8.658457044638352</v>
      </c>
      <c r="BQ57" s="31">
        <f t="shared" si="110"/>
        <v>8.4216910814242496</v>
      </c>
      <c r="BR57" s="31">
        <f t="shared" si="110"/>
        <v>8.1913994959252179</v>
      </c>
      <c r="BS57" s="31">
        <f t="shared" si="110"/>
        <v>7.9674052459421647</v>
      </c>
      <c r="BT57" s="31">
        <f t="shared" si="110"/>
        <v>7.7495361305042438</v>
      </c>
      <c r="BU57" s="31">
        <f t="shared" si="110"/>
        <v>7.5376246574852122</v>
      </c>
      <c r="BV57" s="31">
        <f t="shared" si="110"/>
        <v>7.3315079148398254</v>
      </c>
      <c r="BW57" s="31">
        <f t="shared" si="110"/>
        <v>7.1310274453612852</v>
      </c>
      <c r="BX57" s="31">
        <f t="shared" si="110"/>
        <v>6.9360291248634454</v>
      </c>
      <c r="BY57" s="31">
        <f t="shared" si="110"/>
        <v>6.7463630436941351</v>
      </c>
      <c r="BZ57" s="31">
        <f t="shared" si="110"/>
        <v>6.5618833914885055</v>
      </c>
      <c r="CA57" s="31">
        <f t="shared" si="110"/>
        <v>6.3824483450738025</v>
      </c>
      <c r="CB57" s="31">
        <f t="shared" si="110"/>
        <v>6.2079199594393879</v>
      </c>
      <c r="CC57" s="31">
        <f t="shared" ref="CC57:CY57" si="111">EXP(-$C$57)*CB57+(1-EXP(-$C$57))/$C$57*0*$C$32*$C$51</f>
        <v>6.038164061688196</v>
      </c>
      <c r="CD57" s="31">
        <f t="shared" si="111"/>
        <v>5.873050147888085</v>
      </c>
      <c r="CE57" s="31">
        <f t="shared" si="111"/>
        <v>5.7124512827438014</v>
      </c>
      <c r="CF57" s="31">
        <f t="shared" si="111"/>
        <v>5.5562440020124155</v>
      </c>
      <c r="CG57" s="31">
        <f t="shared" si="111"/>
        <v>5.4043082175872126</v>
      </c>
      <c r="CH57" s="31">
        <f t="shared" si="111"/>
        <v>5.2565271251770724</v>
      </c>
      <c r="CI57" s="31">
        <f t="shared" si="111"/>
        <v>5.1127871145103576</v>
      </c>
      <c r="CJ57" s="31">
        <f t="shared" si="111"/>
        <v>4.9729776819942826</v>
      </c>
      <c r="CK57" s="31">
        <f t="shared" si="111"/>
        <v>4.8369913457626188</v>
      </c>
      <c r="CL57" s="31">
        <f t="shared" si="111"/>
        <v>4.7047235630464206</v>
      </c>
      <c r="CM57" s="31">
        <f t="shared" si="111"/>
        <v>4.5760726498042565</v>
      </c>
      <c r="CN57" s="31">
        <f t="shared" si="111"/>
        <v>4.4509397025501576</v>
      </c>
      <c r="CO57" s="31">
        <f t="shared" si="111"/>
        <v>4.3292285223191778</v>
      </c>
      <c r="CP57" s="31">
        <f t="shared" si="111"/>
        <v>4.2108455407121266</v>
      </c>
      <c r="CQ57" s="31">
        <f t="shared" si="111"/>
        <v>4.0956997479626107</v>
      </c>
      <c r="CR57" s="31">
        <f t="shared" si="111"/>
        <v>3.9837026229710841</v>
      </c>
      <c r="CS57" s="31">
        <f t="shared" si="111"/>
        <v>3.8747680652521237</v>
      </c>
      <c r="CT57" s="31">
        <f t="shared" si="111"/>
        <v>3.7688123287426079</v>
      </c>
      <c r="CU57" s="31">
        <f t="shared" si="111"/>
        <v>3.6657539574199145</v>
      </c>
      <c r="CV57" s="31">
        <f t="shared" si="111"/>
        <v>3.5655137226806444</v>
      </c>
      <c r="CW57" s="31">
        <f t="shared" si="111"/>
        <v>3.4680145624317245</v>
      </c>
      <c r="CX57" s="31">
        <f t="shared" si="111"/>
        <v>3.3731815218470693</v>
      </c>
      <c r="CY57" s="31">
        <f t="shared" si="111"/>
        <v>3.2809416957442545</v>
      </c>
      <c r="CZ57" s="31">
        <f t="shared" ref="CZ57" si="112">EXP(-$C$57)*CY57+(1-EXP(-$C$57))/$C$57*0*$C$32*$C$51</f>
        <v>3.1912241725369026</v>
      </c>
    </row>
    <row r="58" spans="1:104" x14ac:dyDescent="0.2">
      <c r="A58" s="34" t="s">
        <v>93</v>
      </c>
      <c r="B58" s="34" t="s">
        <v>71</v>
      </c>
      <c r="C58" s="32"/>
      <c r="D58" s="31">
        <f>SUM(D55:D57)</f>
        <v>0</v>
      </c>
      <c r="E58" s="31">
        <f t="shared" ref="E58:AQ58" si="113">SUM(E55:E57)</f>
        <v>0</v>
      </c>
      <c r="F58" s="31">
        <f t="shared" si="113"/>
        <v>0</v>
      </c>
      <c r="G58" s="31">
        <f t="shared" si="113"/>
        <v>0</v>
      </c>
      <c r="H58" s="31">
        <f t="shared" si="113"/>
        <v>0</v>
      </c>
      <c r="I58" s="31">
        <f t="shared" si="113"/>
        <v>0</v>
      </c>
      <c r="J58" s="31">
        <f t="shared" si="113"/>
        <v>0</v>
      </c>
      <c r="K58" s="31">
        <f t="shared" si="113"/>
        <v>0</v>
      </c>
      <c r="L58" s="31">
        <f t="shared" si="113"/>
        <v>0</v>
      </c>
      <c r="M58" s="31">
        <f t="shared" si="113"/>
        <v>0</v>
      </c>
      <c r="N58" s="31">
        <f t="shared" si="113"/>
        <v>0</v>
      </c>
      <c r="O58" s="31">
        <f t="shared" si="113"/>
        <v>0</v>
      </c>
      <c r="P58" s="31">
        <f t="shared" si="113"/>
        <v>0</v>
      </c>
      <c r="Q58" s="31">
        <f t="shared" si="113"/>
        <v>0</v>
      </c>
      <c r="R58" s="31">
        <f t="shared" si="113"/>
        <v>0</v>
      </c>
      <c r="S58" s="31">
        <f t="shared" si="113"/>
        <v>4.247106278230639</v>
      </c>
      <c r="T58" s="31">
        <f t="shared" si="113"/>
        <v>3.0031576497568451</v>
      </c>
      <c r="U58" s="31">
        <f t="shared" si="113"/>
        <v>2.12355313911532</v>
      </c>
      <c r="V58" s="31">
        <f t="shared" si="113"/>
        <v>1.5015788248784228</v>
      </c>
      <c r="W58" s="31">
        <f t="shared" si="113"/>
        <v>1.0617765695576602</v>
      </c>
      <c r="X58" s="31">
        <f t="shared" si="113"/>
        <v>6.2686889326739532</v>
      </c>
      <c r="Y58" s="31">
        <f t="shared" si="113"/>
        <v>4.6537604065152527</v>
      </c>
      <c r="Z58" s="31">
        <f t="shared" si="113"/>
        <v>3.5074973102518214</v>
      </c>
      <c r="AA58" s="31">
        <f t="shared" si="113"/>
        <v>2.6927157475040624</v>
      </c>
      <c r="AB58" s="31">
        <f t="shared" si="113"/>
        <v>2.1124103874873232</v>
      </c>
      <c r="AC58" s="31">
        <f t="shared" si="113"/>
        <v>1.6979864683038919</v>
      </c>
      <c r="AD58" s="31">
        <f t="shared" si="113"/>
        <v>1.4009385660286253</v>
      </c>
      <c r="AE58" s="31">
        <f t="shared" si="113"/>
        <v>8.32994515273327</v>
      </c>
      <c r="AF58" s="31">
        <f t="shared" si="113"/>
        <v>6.9447080347730967</v>
      </c>
      <c r="AG58" s="31">
        <f t="shared" si="113"/>
        <v>5.9445184451740829</v>
      </c>
      <c r="AH58" s="31">
        <f t="shared" si="113"/>
        <v>5.2170040771224855</v>
      </c>
      <c r="AI58" s="31">
        <f t="shared" si="113"/>
        <v>4.6826977587830187</v>
      </c>
      <c r="AJ58" s="31">
        <f t="shared" si="113"/>
        <v>4.2853999183269105</v>
      </c>
      <c r="AK58" s="31">
        <f t="shared" si="113"/>
        <v>3.9853638145416852</v>
      </c>
      <c r="AL58" s="31">
        <f t="shared" si="113"/>
        <v>3.7544767641854326</v>
      </c>
      <c r="AM58" s="31">
        <f t="shared" si="113"/>
        <v>3.5728527522331182</v>
      </c>
      <c r="AN58" s="31">
        <f t="shared" si="113"/>
        <v>3.426423040594329</v>
      </c>
      <c r="AO58" s="31">
        <f t="shared" si="113"/>
        <v>3.3052324683742951</v>
      </c>
      <c r="AP58" s="31">
        <f t="shared" si="113"/>
        <v>3.2022347514659701</v>
      </c>
      <c r="AQ58" s="31">
        <f t="shared" si="113"/>
        <v>3.1124406280072248</v>
      </c>
      <c r="AR58" s="31">
        <f>SUM(AR55:AR57)</f>
        <v>87.515550190027369</v>
      </c>
      <c r="AS58" s="31">
        <f t="shared" ref="AS58" si="114">SUM(AS55:AS57)</f>
        <v>85.655628783206083</v>
      </c>
      <c r="AT58" s="31">
        <f t="shared" ref="AT58" si="115">SUM(AT55:AT57)</f>
        <v>83.839696312236526</v>
      </c>
      <c r="AU58" s="31">
        <f t="shared" ref="AU58" si="116">SUM(AU55:AU57)</f>
        <v>82.065634625026036</v>
      </c>
      <c r="AV58" s="31">
        <f t="shared" ref="AV58" si="117">SUM(AV55:AV57)</f>
        <v>80.331708977099041</v>
      </c>
      <c r="AW58" s="31">
        <f t="shared" ref="AW58" si="118">SUM(AW55:AW57)</f>
        <v>78.636461088700031</v>
      </c>
      <c r="AX58" s="31">
        <f t="shared" ref="AX58" si="119">SUM(AX55:AX57)</f>
        <v>76.978633400400014</v>
      </c>
      <c r="AY58" s="31">
        <f t="shared" ref="AY58" si="120">SUM(AY55:AY57)</f>
        <v>75.357115392343189</v>
      </c>
      <c r="AZ58" s="31">
        <f t="shared" ref="AZ58" si="121">SUM(AZ55:AZ57)</f>
        <v>73.770905507738561</v>
      </c>
      <c r="BA58" s="31">
        <f t="shared" ref="BA58" si="122">SUM(BA55:BA57)</f>
        <v>72.2190841130423</v>
      </c>
      <c r="BB58" s="31">
        <f t="shared" ref="BB58" si="123">SUM(BB55:BB57)</f>
        <v>70.70079426501421</v>
      </c>
      <c r="BC58" s="31">
        <f t="shared" ref="BC58" si="124">SUM(BC55:BC57)</f>
        <v>69.21522800075499</v>
      </c>
      <c r="BD58" s="31">
        <f t="shared" ref="BD58" si="125">SUM(BD55:BD57)</f>
        <v>67.761616535702629</v>
      </c>
      <c r="BE58" s="31">
        <f t="shared" ref="BE58" si="126">SUM(BE55:BE57)</f>
        <v>66.339223227531122</v>
      </c>
      <c r="BF58" s="31">
        <f t="shared" ref="BF58" si="127">SUM(BF55:BF57)</f>
        <v>64.947338498332741</v>
      </c>
      <c r="BG58" s="31">
        <f t="shared" ref="BG58" si="128">SUM(BG55:BG57)</f>
        <v>63.585276143950438</v>
      </c>
      <c r="BH58" s="31">
        <f t="shared" ref="BH58" si="129">SUM(BH55:BH57)</f>
        <v>62.252370626549038</v>
      </c>
      <c r="BI58" s="31">
        <f t="shared" ref="BI58" si="130">SUM(BI55:BI57)</f>
        <v>60.947975064758239</v>
      </c>
      <c r="BJ58" s="31">
        <f t="shared" ref="BJ58" si="131">SUM(BJ55:BJ57)</f>
        <v>59.671459719334727</v>
      </c>
      <c r="BK58" s="31">
        <f t="shared" ref="BK58" si="132">SUM(BK55:BK57)</f>
        <v>58.422210831415001</v>
      </c>
      <c r="BL58" s="31">
        <f t="shared" ref="BL58" si="133">SUM(BL55:BL57)</f>
        <v>57.199629712239826</v>
      </c>
      <c r="BM58" s="31">
        <f t="shared" ref="BM58" si="134">SUM(BM55:BM57)</f>
        <v>56.003132012796229</v>
      </c>
      <c r="BN58" s="31">
        <f t="shared" ref="BN58" si="135">SUM(BN55:BN57)</f>
        <v>54.83214712272931</v>
      </c>
      <c r="BO58" s="31">
        <f t="shared" ref="BO58" si="136">SUM(BO55:BO57)</f>
        <v>53.68611766266099</v>
      </c>
      <c r="BP58" s="31">
        <f t="shared" ref="BP58" si="137">SUM(BP55:BP57)</f>
        <v>52.56449904450843</v>
      </c>
      <c r="BQ58" s="31">
        <f t="shared" ref="BQ58" si="138">SUM(BQ55:BQ57)</f>
        <v>51.466759081788844</v>
      </c>
      <c r="BR58" s="31">
        <f t="shared" ref="BR58" si="139">SUM(BR55:BR57)</f>
        <v>50.392377637127701</v>
      </c>
      <c r="BS58" s="31">
        <f t="shared" ref="BS58" si="140">SUM(BS55:BS57)</f>
        <v>49.340846297886046</v>
      </c>
      <c r="BT58" s="31">
        <f t="shared" ref="BT58" si="141">SUM(BT55:BT57)</f>
        <v>48.311668073439769</v>
      </c>
      <c r="BU58" s="31">
        <f t="shared" ref="BU58" si="142">SUM(BU55:BU57)</f>
        <v>47.304357109495008</v>
      </c>
      <c r="BV58" s="31">
        <f t="shared" ref="BV58" si="143">SUM(BV55:BV57)</f>
        <v>46.318438416133993</v>
      </c>
      <c r="BW58" s="31">
        <f t="shared" ref="BW58" si="144">SUM(BW55:BW57)</f>
        <v>45.353447607213468</v>
      </c>
      <c r="BX58" s="31">
        <f t="shared" ref="BX58" si="145">SUM(BX55:BX57)</f>
        <v>44.40893064939425</v>
      </c>
      <c r="BY58" s="31">
        <f t="shared" ref="BY58" si="146">SUM(BY55:BY57)</f>
        <v>43.484443619546369</v>
      </c>
      <c r="BZ58" s="31">
        <f t="shared" ref="BZ58" si="147">SUM(BZ55:BZ57)</f>
        <v>42.579552469603954</v>
      </c>
      <c r="CA58" s="31">
        <f t="shared" ref="CA58" si="148">SUM(CA55:CA57)</f>
        <v>41.693832798178526</v>
      </c>
      <c r="CB58" s="31">
        <f t="shared" ref="CB58" si="149">SUM(CB55:CB57)</f>
        <v>40.826869628406122</v>
      </c>
      <c r="CC58" s="31">
        <f t="shared" ref="CC58" si="150">SUM(CC55:CC57)</f>
        <v>39.978257191621921</v>
      </c>
      <c r="CD58" s="31">
        <f t="shared" ref="CD58" si="151">SUM(CD55:CD57)</f>
        <v>39.147598716541303</v>
      </c>
      <c r="CE58" s="31">
        <f t="shared" ref="CE58" si="152">SUM(CE55:CE57)</f>
        <v>38.334506223686887</v>
      </c>
      <c r="CF58" s="31">
        <f t="shared" ref="CF58" si="153">SUM(CF55:CF57)</f>
        <v>37.538600324844801</v>
      </c>
      <c r="CG58" s="31">
        <f t="shared" ref="CG58" si="154">SUM(CG55:CG57)</f>
        <v>36.759510027365302</v>
      </c>
      <c r="CH58" s="31">
        <f t="shared" ref="CH58" si="155">SUM(CH55:CH57)</f>
        <v>35.996872543146296</v>
      </c>
      <c r="CI58" s="31">
        <f t="shared" ref="CI58" si="156">SUM(CI55:CI57)</f>
        <v>35.250333102155167</v>
      </c>
      <c r="CJ58" s="31">
        <f t="shared" ref="CJ58" si="157">SUM(CJ55:CJ57)</f>
        <v>34.519544770357442</v>
      </c>
      <c r="CK58" s="31">
        <f t="shared" ref="CK58" si="158">SUM(CK55:CK57)</f>
        <v>33.804168271930727</v>
      </c>
      <c r="CL58" s="31">
        <f t="shared" ref="CL58" si="159">SUM(CL55:CL57)</f>
        <v>33.103871815649754</v>
      </c>
      <c r="CM58" s="31">
        <f t="shared" ref="CM58" si="160">SUM(CM55:CM57)</f>
        <v>32.418330925334757</v>
      </c>
      <c r="CN58" s="31">
        <f t="shared" ref="CN58" si="161">SUM(CN55:CN57)</f>
        <v>31.747228274260234</v>
      </c>
      <c r="CO58" s="31">
        <f t="shared" ref="CO58" si="162">SUM(CO55:CO57)</f>
        <v>31.090253523425414</v>
      </c>
      <c r="CP58" s="31">
        <f t="shared" ref="CP58" si="163">SUM(CP55:CP57)</f>
        <v>30.447103163591208</v>
      </c>
      <c r="CQ58" s="31">
        <f t="shared" ref="CQ58" si="164">SUM(CQ55:CQ57)</f>
        <v>29.81748036099173</v>
      </c>
      <c r="CR58" s="31">
        <f t="shared" ref="CR58" si="165">SUM(CR55:CR57)</f>
        <v>29.201094806631247</v>
      </c>
      <c r="CS58" s="31">
        <f t="shared" ref="CS58" si="166">SUM(CS55:CS57)</f>
        <v>28.597662569080022</v>
      </c>
      <c r="CT58" s="31">
        <f t="shared" ref="CT58" si="167">SUM(CT55:CT57)</f>
        <v>28.006905950684867</v>
      </c>
      <c r="CU58" s="31">
        <f t="shared" ref="CU58" si="168">SUM(CU55:CU57)</f>
        <v>27.428553347112633</v>
      </c>
      <c r="CV58" s="31">
        <f t="shared" ref="CV58" si="169">SUM(CV55:CV57)</f>
        <v>26.862339110146841</v>
      </c>
      <c r="CW58" s="31">
        <f t="shared" ref="CW58" si="170">SUM(CW55:CW57)</f>
        <v>26.308003413659819</v>
      </c>
      <c r="CX58" s="31">
        <f t="shared" ref="CX58" si="171">SUM(CX55:CX57)</f>
        <v>25.765292122684642</v>
      </c>
      <c r="CY58" s="31">
        <f t="shared" ref="CY58:CZ58" si="172">SUM(CY55:CY57)</f>
        <v>25.233956665513123</v>
      </c>
      <c r="CZ58" s="31">
        <f t="shared" si="172"/>
        <v>24.713753908747801</v>
      </c>
    </row>
    <row r="59" spans="1:104" x14ac:dyDescent="0.2">
      <c r="A59" t="s">
        <v>94</v>
      </c>
      <c r="B59" s="34" t="s">
        <v>82</v>
      </c>
      <c r="C59" s="30">
        <v>0.56999999999999995</v>
      </c>
      <c r="D59">
        <f>$C$59*D27</f>
        <v>0</v>
      </c>
      <c r="E59">
        <f t="shared" ref="E59:AQ59" si="173">$C$59*E27</f>
        <v>0</v>
      </c>
      <c r="F59">
        <f t="shared" si="173"/>
        <v>0</v>
      </c>
      <c r="G59">
        <f t="shared" si="173"/>
        <v>0</v>
      </c>
      <c r="H59">
        <f t="shared" si="173"/>
        <v>0</v>
      </c>
      <c r="I59">
        <f t="shared" si="173"/>
        <v>0</v>
      </c>
      <c r="J59">
        <f t="shared" si="173"/>
        <v>0</v>
      </c>
      <c r="K59">
        <f t="shared" si="173"/>
        <v>0</v>
      </c>
      <c r="L59">
        <f t="shared" si="173"/>
        <v>0</v>
      </c>
      <c r="M59">
        <f t="shared" si="173"/>
        <v>0</v>
      </c>
      <c r="N59">
        <f t="shared" si="173"/>
        <v>0</v>
      </c>
      <c r="O59">
        <f t="shared" si="173"/>
        <v>0</v>
      </c>
      <c r="P59">
        <f t="shared" si="173"/>
        <v>0</v>
      </c>
      <c r="Q59">
        <f t="shared" si="173"/>
        <v>0</v>
      </c>
      <c r="R59">
        <f>$C$59*R27</f>
        <v>13.11</v>
      </c>
      <c r="S59">
        <f t="shared" si="173"/>
        <v>0</v>
      </c>
      <c r="T59">
        <f t="shared" si="173"/>
        <v>0</v>
      </c>
      <c r="U59">
        <f t="shared" si="173"/>
        <v>0</v>
      </c>
      <c r="V59">
        <f t="shared" si="173"/>
        <v>0</v>
      </c>
      <c r="W59">
        <f t="shared" si="173"/>
        <v>19.38</v>
      </c>
      <c r="X59">
        <f t="shared" si="173"/>
        <v>0</v>
      </c>
      <c r="Y59">
        <f t="shared" si="173"/>
        <v>0</v>
      </c>
      <c r="Z59">
        <f t="shared" si="173"/>
        <v>0</v>
      </c>
      <c r="AA59">
        <f t="shared" si="173"/>
        <v>0</v>
      </c>
      <c r="AB59">
        <f t="shared" si="173"/>
        <v>0</v>
      </c>
      <c r="AC59">
        <f t="shared" si="173"/>
        <v>0</v>
      </c>
      <c r="AD59">
        <f t="shared" si="173"/>
        <v>30.779999999999998</v>
      </c>
      <c r="AE59">
        <f t="shared" si="173"/>
        <v>0</v>
      </c>
      <c r="AF59">
        <f t="shared" si="173"/>
        <v>0</v>
      </c>
      <c r="AG59">
        <f t="shared" si="173"/>
        <v>0</v>
      </c>
      <c r="AH59">
        <f t="shared" si="173"/>
        <v>0</v>
      </c>
      <c r="AI59">
        <f t="shared" si="173"/>
        <v>0</v>
      </c>
      <c r="AJ59">
        <f t="shared" si="173"/>
        <v>0</v>
      </c>
      <c r="AK59">
        <f t="shared" si="173"/>
        <v>0</v>
      </c>
      <c r="AL59">
        <f t="shared" si="173"/>
        <v>0</v>
      </c>
      <c r="AM59">
        <f t="shared" si="173"/>
        <v>0</v>
      </c>
      <c r="AN59">
        <f t="shared" si="173"/>
        <v>0</v>
      </c>
      <c r="AO59">
        <f t="shared" si="173"/>
        <v>0</v>
      </c>
      <c r="AP59">
        <f t="shared" si="173"/>
        <v>0</v>
      </c>
      <c r="AQ59">
        <f t="shared" si="173"/>
        <v>222.75599999999994</v>
      </c>
      <c r="AR59" s="31">
        <f>SUM(D59:AQ59)</f>
        <v>286.02599999999995</v>
      </c>
    </row>
    <row r="61" spans="1:104" x14ac:dyDescent="0.2">
      <c r="A61" s="26" t="s">
        <v>35</v>
      </c>
      <c r="B61" s="26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</row>
    <row r="62" spans="1:104" x14ac:dyDescent="0.2">
      <c r="A62" s="34" t="s">
        <v>64</v>
      </c>
      <c r="B62" s="34" t="s">
        <v>87</v>
      </c>
      <c r="C62" s="37">
        <v>0.47499999999999998</v>
      </c>
      <c r="D62" s="35">
        <f t="shared" ref="D62:AQ62" si="174">D45*$C$62</f>
        <v>0.22324999999999998</v>
      </c>
      <c r="E62" s="35">
        <f t="shared" si="174"/>
        <v>0.22324999999999998</v>
      </c>
      <c r="F62" s="35">
        <f t="shared" si="174"/>
        <v>0.22324999999999998</v>
      </c>
      <c r="G62" s="35">
        <f t="shared" si="174"/>
        <v>0.22324999999999998</v>
      </c>
      <c r="H62" s="35">
        <f t="shared" si="174"/>
        <v>0.22324999999999998</v>
      </c>
      <c r="I62" s="35">
        <f t="shared" si="174"/>
        <v>0.22324999999999998</v>
      </c>
      <c r="J62" s="35">
        <f t="shared" si="174"/>
        <v>0.22324999999999998</v>
      </c>
      <c r="K62" s="35">
        <f t="shared" si="174"/>
        <v>0.22324999999999998</v>
      </c>
      <c r="L62" s="35">
        <f t="shared" si="174"/>
        <v>0.22324999999999998</v>
      </c>
      <c r="M62" s="35">
        <f t="shared" si="174"/>
        <v>0.22324999999999998</v>
      </c>
      <c r="N62" s="35">
        <f t="shared" si="174"/>
        <v>0.22324999999999998</v>
      </c>
      <c r="O62" s="35">
        <f t="shared" si="174"/>
        <v>0.22324999999999998</v>
      </c>
      <c r="P62" s="35">
        <f t="shared" si="174"/>
        <v>0.22324999999999998</v>
      </c>
      <c r="Q62" s="35">
        <f t="shared" si="174"/>
        <v>0.22324999999999998</v>
      </c>
      <c r="R62" s="35">
        <f t="shared" si="174"/>
        <v>0.22324999999999998</v>
      </c>
      <c r="S62" s="35">
        <f t="shared" si="174"/>
        <v>0.22324999999999998</v>
      </c>
      <c r="T62" s="35">
        <f t="shared" si="174"/>
        <v>0.22324999999999998</v>
      </c>
      <c r="U62" s="35">
        <f t="shared" si="174"/>
        <v>0.22324999999999998</v>
      </c>
      <c r="V62" s="35">
        <f t="shared" si="174"/>
        <v>0.22324999999999998</v>
      </c>
      <c r="W62" s="35">
        <f t="shared" si="174"/>
        <v>0.22324999999999998</v>
      </c>
      <c r="X62" s="35">
        <f t="shared" si="174"/>
        <v>0.22324999999999998</v>
      </c>
      <c r="Y62" s="35">
        <f t="shared" si="174"/>
        <v>0.22324999999999998</v>
      </c>
      <c r="Z62" s="35">
        <f t="shared" si="174"/>
        <v>0.22324999999999998</v>
      </c>
      <c r="AA62" s="35">
        <f t="shared" si="174"/>
        <v>0.22324999999999998</v>
      </c>
      <c r="AB62" s="35">
        <f t="shared" si="174"/>
        <v>0.22324999999999998</v>
      </c>
      <c r="AC62" s="35">
        <f t="shared" si="174"/>
        <v>0.22324999999999998</v>
      </c>
      <c r="AD62" s="35">
        <f t="shared" si="174"/>
        <v>0.22324999999999998</v>
      </c>
      <c r="AE62" s="35">
        <f t="shared" si="174"/>
        <v>0.22324999999999998</v>
      </c>
      <c r="AF62" s="35">
        <f t="shared" si="174"/>
        <v>0.22324999999999998</v>
      </c>
      <c r="AG62" s="35">
        <f t="shared" si="174"/>
        <v>0.22324999999999998</v>
      </c>
      <c r="AH62" s="35">
        <f t="shared" si="174"/>
        <v>0.22324999999999998</v>
      </c>
      <c r="AI62" s="35">
        <f t="shared" si="174"/>
        <v>0.22324999999999998</v>
      </c>
      <c r="AJ62" s="35">
        <f t="shared" si="174"/>
        <v>0.22324999999999998</v>
      </c>
      <c r="AK62" s="35">
        <f t="shared" si="174"/>
        <v>0.22324999999999998</v>
      </c>
      <c r="AL62" s="35">
        <f t="shared" si="174"/>
        <v>0.22324999999999998</v>
      </c>
      <c r="AM62" s="35">
        <f t="shared" si="174"/>
        <v>0.22324999999999998</v>
      </c>
      <c r="AN62" s="35">
        <f t="shared" si="174"/>
        <v>0.22324999999999998</v>
      </c>
      <c r="AO62" s="35">
        <f t="shared" si="174"/>
        <v>0.22324999999999998</v>
      </c>
      <c r="AP62" s="35">
        <f t="shared" si="174"/>
        <v>0.22324999999999998</v>
      </c>
      <c r="AQ62" s="35">
        <f t="shared" si="174"/>
        <v>-8.7067499999999995</v>
      </c>
      <c r="AR62" s="20">
        <f>SUM(D62:AQ62)</f>
        <v>0</v>
      </c>
      <c r="AS62" s="35" t="s">
        <v>0</v>
      </c>
    </row>
    <row r="63" spans="1:104" x14ac:dyDescent="0.2">
      <c r="A63" s="34" t="s">
        <v>65</v>
      </c>
      <c r="B63" s="34" t="s">
        <v>87</v>
      </c>
      <c r="C63" s="20">
        <v>70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70</v>
      </c>
    </row>
    <row r="64" spans="1:104" x14ac:dyDescent="0.2">
      <c r="A64" s="34" t="s">
        <v>67</v>
      </c>
      <c r="B64" s="34" t="s">
        <v>87</v>
      </c>
      <c r="C64" s="20">
        <v>0</v>
      </c>
      <c r="D64" s="35">
        <f>(AR64-C64)/30</f>
        <v>0.33333333333333331</v>
      </c>
      <c r="E64" s="35">
        <f>D64</f>
        <v>0.33333333333333331</v>
      </c>
      <c r="F64" s="35">
        <f t="shared" ref="F64:AG64" si="175">E64</f>
        <v>0.33333333333333331</v>
      </c>
      <c r="G64" s="35">
        <f t="shared" si="175"/>
        <v>0.33333333333333331</v>
      </c>
      <c r="H64" s="35">
        <f t="shared" si="175"/>
        <v>0.33333333333333331</v>
      </c>
      <c r="I64" s="35">
        <f t="shared" si="175"/>
        <v>0.33333333333333331</v>
      </c>
      <c r="J64" s="35">
        <f t="shared" si="175"/>
        <v>0.33333333333333331</v>
      </c>
      <c r="K64" s="35">
        <f t="shared" si="175"/>
        <v>0.33333333333333331</v>
      </c>
      <c r="L64" s="35">
        <f t="shared" si="175"/>
        <v>0.33333333333333331</v>
      </c>
      <c r="M64" s="35">
        <f t="shared" si="175"/>
        <v>0.33333333333333331</v>
      </c>
      <c r="N64" s="35">
        <f t="shared" si="175"/>
        <v>0.33333333333333331</v>
      </c>
      <c r="O64" s="35">
        <f t="shared" si="175"/>
        <v>0.33333333333333331</v>
      </c>
      <c r="P64" s="35">
        <f t="shared" si="175"/>
        <v>0.33333333333333331</v>
      </c>
      <c r="Q64" s="35">
        <f t="shared" si="175"/>
        <v>0.33333333333333331</v>
      </c>
      <c r="R64" s="35">
        <f t="shared" si="175"/>
        <v>0.33333333333333331</v>
      </c>
      <c r="S64" s="35">
        <f t="shared" si="175"/>
        <v>0.33333333333333331</v>
      </c>
      <c r="T64" s="35">
        <f t="shared" si="175"/>
        <v>0.33333333333333331</v>
      </c>
      <c r="U64" s="35">
        <f t="shared" si="175"/>
        <v>0.33333333333333331</v>
      </c>
      <c r="V64" s="35">
        <f t="shared" si="175"/>
        <v>0.33333333333333331</v>
      </c>
      <c r="W64" s="35">
        <f t="shared" si="175"/>
        <v>0.33333333333333331</v>
      </c>
      <c r="X64" s="35">
        <f t="shared" si="175"/>
        <v>0.33333333333333331</v>
      </c>
      <c r="Y64" s="35">
        <f t="shared" si="175"/>
        <v>0.33333333333333331</v>
      </c>
      <c r="Z64" s="35">
        <f t="shared" si="175"/>
        <v>0.33333333333333331</v>
      </c>
      <c r="AA64" s="35">
        <f t="shared" si="175"/>
        <v>0.33333333333333331</v>
      </c>
      <c r="AB64" s="35">
        <f t="shared" si="175"/>
        <v>0.33333333333333331</v>
      </c>
      <c r="AC64" s="35">
        <f t="shared" si="175"/>
        <v>0.33333333333333331</v>
      </c>
      <c r="AD64" s="35">
        <f t="shared" si="175"/>
        <v>0.33333333333333331</v>
      </c>
      <c r="AE64" s="35">
        <f t="shared" si="175"/>
        <v>0.33333333333333331</v>
      </c>
      <c r="AF64" s="35">
        <f t="shared" si="175"/>
        <v>0.33333333333333331</v>
      </c>
      <c r="AG64" s="35">
        <f t="shared" si="175"/>
        <v>0.33333333333333331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>
        <v>10</v>
      </c>
    </row>
    <row r="65" spans="1:45" x14ac:dyDescent="0.2">
      <c r="A65" s="34" t="s">
        <v>88</v>
      </c>
      <c r="B65" s="34" t="s">
        <v>71</v>
      </c>
      <c r="C65" s="20"/>
      <c r="D65" s="35">
        <f>SUM(D62:D64)+C63+C64</f>
        <v>70.556583333333336</v>
      </c>
      <c r="E65" s="35">
        <f>D65+SUM(E62:E64)</f>
        <v>71.113166666666672</v>
      </c>
      <c r="F65" s="35">
        <f t="shared" ref="F65" si="176">E65+SUM(F62:F64)</f>
        <v>71.669750000000008</v>
      </c>
      <c r="G65" s="35">
        <f t="shared" ref="G65" si="177">F65+SUM(G62:G64)</f>
        <v>72.226333333333343</v>
      </c>
      <c r="H65" s="35">
        <f t="shared" ref="H65" si="178">G65+SUM(H62:H64)</f>
        <v>72.782916666666679</v>
      </c>
      <c r="I65" s="35">
        <f t="shared" ref="I65" si="179">H65+SUM(I62:I64)</f>
        <v>73.339500000000015</v>
      </c>
      <c r="J65" s="35">
        <f t="shared" ref="J65" si="180">I65+SUM(J62:J64)</f>
        <v>73.896083333333351</v>
      </c>
      <c r="K65" s="35">
        <f t="shared" ref="K65" si="181">J65+SUM(K62:K64)</f>
        <v>74.452666666666687</v>
      </c>
      <c r="L65" s="35">
        <f t="shared" ref="L65" si="182">K65+SUM(L62:L64)</f>
        <v>75.009250000000023</v>
      </c>
      <c r="M65" s="35">
        <f t="shared" ref="M65" si="183">L65+SUM(M62:M64)</f>
        <v>75.565833333333359</v>
      </c>
      <c r="N65" s="35">
        <f t="shared" ref="N65" si="184">M65+SUM(N62:N64)</f>
        <v>76.122416666666695</v>
      </c>
      <c r="O65" s="35">
        <f t="shared" ref="O65" si="185">N65+SUM(O62:O64)</f>
        <v>76.67900000000003</v>
      </c>
      <c r="P65" s="35">
        <f t="shared" ref="P65" si="186">O65+SUM(P62:P64)</f>
        <v>77.235583333333366</v>
      </c>
      <c r="Q65" s="35">
        <f t="shared" ref="Q65" si="187">P65+SUM(Q62:Q64)</f>
        <v>77.792166666666702</v>
      </c>
      <c r="R65" s="35">
        <f t="shared" ref="R65" si="188">Q65+SUM(R62:R64)</f>
        <v>78.348750000000038</v>
      </c>
      <c r="S65" s="35">
        <f t="shared" ref="S65" si="189">R65+SUM(S62:S64)</f>
        <v>78.905333333333374</v>
      </c>
      <c r="T65" s="35">
        <f t="shared" ref="T65" si="190">S65+SUM(T62:T64)</f>
        <v>79.46191666666671</v>
      </c>
      <c r="U65" s="35">
        <f t="shared" ref="U65" si="191">T65+SUM(U62:U64)</f>
        <v>80.018500000000046</v>
      </c>
      <c r="V65" s="35">
        <f t="shared" ref="V65" si="192">U65+SUM(V62:V64)</f>
        <v>80.575083333333382</v>
      </c>
      <c r="W65" s="35">
        <f t="shared" ref="W65" si="193">V65+SUM(W62:W64)</f>
        <v>81.131666666666717</v>
      </c>
      <c r="X65" s="35">
        <f t="shared" ref="X65" si="194">W65+SUM(X62:X64)</f>
        <v>81.688250000000053</v>
      </c>
      <c r="Y65" s="35">
        <f t="shared" ref="Y65" si="195">X65+SUM(Y62:Y64)</f>
        <v>82.244833333333389</v>
      </c>
      <c r="Z65" s="35">
        <f t="shared" ref="Z65" si="196">Y65+SUM(Z62:Z64)</f>
        <v>82.801416666666725</v>
      </c>
      <c r="AA65" s="35">
        <f t="shared" ref="AA65" si="197">Z65+SUM(AA62:AA64)</f>
        <v>83.358000000000061</v>
      </c>
      <c r="AB65" s="35">
        <f t="shared" ref="AB65" si="198">AA65+SUM(AB62:AB64)</f>
        <v>83.914583333333397</v>
      </c>
      <c r="AC65" s="35">
        <f t="shared" ref="AC65" si="199">AB65+SUM(AC62:AC64)</f>
        <v>84.471166666666733</v>
      </c>
      <c r="AD65" s="35">
        <f t="shared" ref="AD65" si="200">AC65+SUM(AD62:AD64)</f>
        <v>85.027750000000069</v>
      </c>
      <c r="AE65" s="35">
        <f t="shared" ref="AE65" si="201">AD65+SUM(AE62:AE64)</f>
        <v>85.584333333333404</v>
      </c>
      <c r="AF65" s="35">
        <f t="shared" ref="AF65" si="202">AE65+SUM(AF62:AF64)</f>
        <v>86.14091666666674</v>
      </c>
      <c r="AG65" s="35">
        <f t="shared" ref="AG65" si="203">AF65+SUM(AG62:AG64)</f>
        <v>86.697500000000076</v>
      </c>
      <c r="AH65" s="35">
        <f t="shared" ref="AH65" si="204">AG65+SUM(AH62:AH64)</f>
        <v>86.920750000000069</v>
      </c>
      <c r="AI65" s="35">
        <f t="shared" ref="AI65" si="205">AH65+SUM(AI62:AI64)</f>
        <v>87.144000000000062</v>
      </c>
      <c r="AJ65" s="35">
        <f t="shared" ref="AJ65" si="206">AI65+SUM(AJ62:AJ64)</f>
        <v>87.367250000000055</v>
      </c>
      <c r="AK65" s="35">
        <f t="shared" ref="AK65" si="207">AJ65+SUM(AK62:AK64)</f>
        <v>87.590500000000048</v>
      </c>
      <c r="AL65" s="35">
        <f t="shared" ref="AL65" si="208">AK65+SUM(AL62:AL64)</f>
        <v>87.813750000000041</v>
      </c>
      <c r="AM65" s="35">
        <f t="shared" ref="AM65" si="209">AL65+SUM(AM62:AM64)</f>
        <v>88.037000000000035</v>
      </c>
      <c r="AN65" s="35">
        <f t="shared" ref="AN65" si="210">AM65+SUM(AN62:AN64)</f>
        <v>88.260250000000028</v>
      </c>
      <c r="AO65" s="35">
        <f t="shared" ref="AO65" si="211">AN65+SUM(AO62:AO64)</f>
        <v>88.483500000000021</v>
      </c>
      <c r="AP65" s="35">
        <f t="shared" ref="AP65" si="212">AO65+SUM(AP62:AP64)</f>
        <v>88.706750000000014</v>
      </c>
      <c r="AQ65" s="35">
        <f t="shared" ref="AQ65" si="213">AP65+SUM(AQ62:AQ64)</f>
        <v>80.000000000000014</v>
      </c>
      <c r="AR65" s="35">
        <f>SUM(AR62:AR64)</f>
        <v>80</v>
      </c>
    </row>
    <row r="66" spans="1:45" x14ac:dyDescent="0.2">
      <c r="A66" t="s">
        <v>76</v>
      </c>
      <c r="B66" s="34" t="s">
        <v>66</v>
      </c>
      <c r="C66" s="32">
        <f>D90</f>
        <v>1.980420515885558E-2</v>
      </c>
      <c r="D66" s="20">
        <v>0</v>
      </c>
      <c r="E66" s="31">
        <f t="shared" ref="E66:AR66" si="214">EXP(-$C$66)*D66+(1-EXP(-$C$66))/$C$66*D41*$C$45*$C$62</f>
        <v>0</v>
      </c>
      <c r="F66" s="31">
        <f t="shared" si="214"/>
        <v>0</v>
      </c>
      <c r="G66" s="31">
        <f t="shared" si="214"/>
        <v>0</v>
      </c>
      <c r="H66" s="31">
        <f t="shared" si="214"/>
        <v>0</v>
      </c>
      <c r="I66" s="31">
        <f t="shared" si="214"/>
        <v>0</v>
      </c>
      <c r="J66" s="31">
        <f t="shared" si="214"/>
        <v>0</v>
      </c>
      <c r="K66" s="31">
        <f t="shared" si="214"/>
        <v>0</v>
      </c>
      <c r="L66" s="31">
        <f t="shared" si="214"/>
        <v>0</v>
      </c>
      <c r="M66" s="31">
        <f t="shared" si="214"/>
        <v>0</v>
      </c>
      <c r="N66" s="31">
        <f t="shared" si="214"/>
        <v>0</v>
      </c>
      <c r="O66" s="31">
        <f t="shared" si="214"/>
        <v>0</v>
      </c>
      <c r="P66" s="31">
        <f t="shared" si="214"/>
        <v>0</v>
      </c>
      <c r="Q66" s="31">
        <f t="shared" si="214"/>
        <v>0</v>
      </c>
      <c r="R66" s="31">
        <f t="shared" si="214"/>
        <v>0</v>
      </c>
      <c r="S66" s="31">
        <f t="shared" si="214"/>
        <v>0</v>
      </c>
      <c r="T66" s="31">
        <f t="shared" si="214"/>
        <v>0</v>
      </c>
      <c r="U66" s="31">
        <f t="shared" si="214"/>
        <v>0</v>
      </c>
      <c r="V66" s="31">
        <f t="shared" si="214"/>
        <v>0</v>
      </c>
      <c r="W66" s="31">
        <f t="shared" si="214"/>
        <v>0</v>
      </c>
      <c r="X66" s="31">
        <f t="shared" si="214"/>
        <v>0</v>
      </c>
      <c r="Y66" s="31">
        <f t="shared" si="214"/>
        <v>0</v>
      </c>
      <c r="Z66" s="31">
        <f t="shared" si="214"/>
        <v>0</v>
      </c>
      <c r="AA66" s="31">
        <f t="shared" si="214"/>
        <v>0</v>
      </c>
      <c r="AB66" s="31">
        <f t="shared" si="214"/>
        <v>0</v>
      </c>
      <c r="AC66" s="31">
        <f t="shared" si="214"/>
        <v>0</v>
      </c>
      <c r="AD66" s="31">
        <f t="shared" si="214"/>
        <v>0</v>
      </c>
      <c r="AE66" s="31">
        <f t="shared" si="214"/>
        <v>0</v>
      </c>
      <c r="AF66" s="31">
        <f t="shared" si="214"/>
        <v>0</v>
      </c>
      <c r="AG66" s="31">
        <f t="shared" si="214"/>
        <v>0</v>
      </c>
      <c r="AH66" s="31">
        <f t="shared" si="214"/>
        <v>0</v>
      </c>
      <c r="AI66" s="31">
        <f t="shared" si="214"/>
        <v>0</v>
      </c>
      <c r="AJ66" s="31">
        <f t="shared" si="214"/>
        <v>0</v>
      </c>
      <c r="AK66" s="31">
        <f t="shared" si="214"/>
        <v>0</v>
      </c>
      <c r="AL66" s="31">
        <f t="shared" si="214"/>
        <v>0</v>
      </c>
      <c r="AM66" s="31">
        <f t="shared" si="214"/>
        <v>0</v>
      </c>
      <c r="AN66" s="31">
        <f t="shared" si="214"/>
        <v>0</v>
      </c>
      <c r="AO66" s="31">
        <f t="shared" si="214"/>
        <v>0</v>
      </c>
      <c r="AP66" s="31">
        <f t="shared" si="214"/>
        <v>0</v>
      </c>
      <c r="AQ66" s="31">
        <f t="shared" si="214"/>
        <v>0</v>
      </c>
      <c r="AR66" s="31">
        <f t="shared" si="214"/>
        <v>0</v>
      </c>
    </row>
    <row r="67" spans="1:45" x14ac:dyDescent="0.2">
      <c r="A67" t="s">
        <v>78</v>
      </c>
      <c r="B67" s="34" t="s">
        <v>66</v>
      </c>
      <c r="C67" s="32">
        <f>D92</f>
        <v>0.34657359027997264</v>
      </c>
      <c r="D67" s="20">
        <v>0</v>
      </c>
      <c r="E67" s="31">
        <f t="shared" ref="E67:AR67" si="215">EXP(-$C$67)*D67+(1-EXP(-$C$67))/$C$67*D42*$C$45*$C$51</f>
        <v>0</v>
      </c>
      <c r="F67" s="31">
        <f t="shared" si="215"/>
        <v>0</v>
      </c>
      <c r="G67" s="31">
        <f t="shared" si="215"/>
        <v>0</v>
      </c>
      <c r="H67" s="31">
        <f t="shared" si="215"/>
        <v>0</v>
      </c>
      <c r="I67" s="31">
        <f t="shared" si="215"/>
        <v>0</v>
      </c>
      <c r="J67" s="31">
        <f t="shared" si="215"/>
        <v>0</v>
      </c>
      <c r="K67" s="31">
        <f t="shared" si="215"/>
        <v>0</v>
      </c>
      <c r="L67" s="31">
        <f t="shared" si="215"/>
        <v>0</v>
      </c>
      <c r="M67" s="31">
        <f t="shared" si="215"/>
        <v>0</v>
      </c>
      <c r="N67" s="31">
        <f t="shared" si="215"/>
        <v>0</v>
      </c>
      <c r="O67" s="31">
        <f t="shared" si="215"/>
        <v>0</v>
      </c>
      <c r="P67" s="31">
        <f t="shared" si="215"/>
        <v>0</v>
      </c>
      <c r="Q67" s="31">
        <f t="shared" si="215"/>
        <v>0</v>
      </c>
      <c r="R67" s="31">
        <f t="shared" si="215"/>
        <v>0</v>
      </c>
      <c r="S67" s="31">
        <f t="shared" si="215"/>
        <v>0</v>
      </c>
      <c r="T67" s="31">
        <f t="shared" si="215"/>
        <v>0</v>
      </c>
      <c r="U67" s="31">
        <f t="shared" si="215"/>
        <v>0</v>
      </c>
      <c r="V67" s="31">
        <f t="shared" si="215"/>
        <v>0</v>
      </c>
      <c r="W67" s="31">
        <f t="shared" si="215"/>
        <v>0</v>
      </c>
      <c r="X67" s="31">
        <f t="shared" si="215"/>
        <v>0</v>
      </c>
      <c r="Y67" s="31">
        <f t="shared" si="215"/>
        <v>0</v>
      </c>
      <c r="Z67" s="31">
        <f t="shared" si="215"/>
        <v>0</v>
      </c>
      <c r="AA67" s="31">
        <f t="shared" si="215"/>
        <v>0</v>
      </c>
      <c r="AB67" s="31">
        <f t="shared" si="215"/>
        <v>0</v>
      </c>
      <c r="AC67" s="31">
        <f t="shared" si="215"/>
        <v>0</v>
      </c>
      <c r="AD67" s="31">
        <f t="shared" si="215"/>
        <v>0</v>
      </c>
      <c r="AE67" s="31">
        <f t="shared" si="215"/>
        <v>0</v>
      </c>
      <c r="AF67" s="31">
        <f t="shared" si="215"/>
        <v>0</v>
      </c>
      <c r="AG67" s="31">
        <f t="shared" si="215"/>
        <v>0</v>
      </c>
      <c r="AH67" s="31">
        <f t="shared" si="215"/>
        <v>0</v>
      </c>
      <c r="AI67" s="31">
        <f t="shared" si="215"/>
        <v>0</v>
      </c>
      <c r="AJ67" s="31">
        <f t="shared" si="215"/>
        <v>0</v>
      </c>
      <c r="AK67" s="31">
        <f t="shared" si="215"/>
        <v>0</v>
      </c>
      <c r="AL67" s="31">
        <f t="shared" si="215"/>
        <v>0</v>
      </c>
      <c r="AM67" s="31">
        <f t="shared" si="215"/>
        <v>0</v>
      </c>
      <c r="AN67" s="31">
        <f t="shared" si="215"/>
        <v>0</v>
      </c>
      <c r="AO67" s="31">
        <f t="shared" si="215"/>
        <v>0</v>
      </c>
      <c r="AP67" s="31">
        <f t="shared" si="215"/>
        <v>0</v>
      </c>
      <c r="AQ67" s="31">
        <f t="shared" si="215"/>
        <v>0</v>
      </c>
      <c r="AR67" s="31">
        <f t="shared" si="215"/>
        <v>3.7734214570291127</v>
      </c>
    </row>
    <row r="68" spans="1:45" x14ac:dyDescent="0.2">
      <c r="A68" t="s">
        <v>77</v>
      </c>
      <c r="B68" s="34" t="s">
        <v>66</v>
      </c>
      <c r="C68" s="32">
        <f>D91</f>
        <v>2.7725887222397813E-2</v>
      </c>
      <c r="D68" s="20">
        <v>0</v>
      </c>
      <c r="E68" s="31">
        <f t="shared" ref="E68:AR68" si="216">EXP(-$C$68)*D68+(1-EXP(-$C$68))/$C$68*D43*$C$45*$C$62</f>
        <v>0</v>
      </c>
      <c r="F68" s="31">
        <f t="shared" si="216"/>
        <v>0</v>
      </c>
      <c r="G68" s="31">
        <f t="shared" si="216"/>
        <v>0</v>
      </c>
      <c r="H68" s="31">
        <f t="shared" si="216"/>
        <v>0</v>
      </c>
      <c r="I68" s="31">
        <f t="shared" si="216"/>
        <v>0</v>
      </c>
      <c r="J68" s="31">
        <f t="shared" si="216"/>
        <v>0</v>
      </c>
      <c r="K68" s="31">
        <f t="shared" si="216"/>
        <v>0</v>
      </c>
      <c r="L68" s="31">
        <f t="shared" si="216"/>
        <v>0</v>
      </c>
      <c r="M68" s="31">
        <f t="shared" si="216"/>
        <v>0</v>
      </c>
      <c r="N68" s="31">
        <f t="shared" si="216"/>
        <v>0</v>
      </c>
      <c r="O68" s="31">
        <f t="shared" si="216"/>
        <v>0</v>
      </c>
      <c r="P68" s="31">
        <f t="shared" si="216"/>
        <v>0</v>
      </c>
      <c r="Q68" s="31">
        <f t="shared" si="216"/>
        <v>0</v>
      </c>
      <c r="R68" s="31">
        <f t="shared" si="216"/>
        <v>0</v>
      </c>
      <c r="S68" s="31">
        <f t="shared" si="216"/>
        <v>0</v>
      </c>
      <c r="T68" s="31">
        <f t="shared" si="216"/>
        <v>0</v>
      </c>
      <c r="U68" s="31">
        <f t="shared" si="216"/>
        <v>0</v>
      </c>
      <c r="V68" s="31">
        <f t="shared" si="216"/>
        <v>0</v>
      </c>
      <c r="W68" s="31">
        <f t="shared" si="216"/>
        <v>0</v>
      </c>
      <c r="X68" s="31">
        <f t="shared" si="216"/>
        <v>0</v>
      </c>
      <c r="Y68" s="31">
        <f t="shared" si="216"/>
        <v>0</v>
      </c>
      <c r="Z68" s="31">
        <f t="shared" si="216"/>
        <v>0</v>
      </c>
      <c r="AA68" s="31">
        <f t="shared" si="216"/>
        <v>0</v>
      </c>
      <c r="AB68" s="31">
        <f t="shared" si="216"/>
        <v>0</v>
      </c>
      <c r="AC68" s="31">
        <f t="shared" si="216"/>
        <v>0</v>
      </c>
      <c r="AD68" s="31">
        <f t="shared" si="216"/>
        <v>0</v>
      </c>
      <c r="AE68" s="31">
        <f t="shared" si="216"/>
        <v>0</v>
      </c>
      <c r="AF68" s="31">
        <f t="shared" si="216"/>
        <v>0</v>
      </c>
      <c r="AG68" s="31">
        <f t="shared" si="216"/>
        <v>0</v>
      </c>
      <c r="AH68" s="31">
        <f t="shared" si="216"/>
        <v>0</v>
      </c>
      <c r="AI68" s="31">
        <f t="shared" si="216"/>
        <v>0</v>
      </c>
      <c r="AJ68" s="31">
        <f t="shared" si="216"/>
        <v>0</v>
      </c>
      <c r="AK68" s="31">
        <f t="shared" si="216"/>
        <v>0</v>
      </c>
      <c r="AL68" s="31">
        <f t="shared" si="216"/>
        <v>0</v>
      </c>
      <c r="AM68" s="31">
        <f t="shared" si="216"/>
        <v>0</v>
      </c>
      <c r="AN68" s="31">
        <f t="shared" si="216"/>
        <v>0</v>
      </c>
      <c r="AO68" s="31">
        <f t="shared" si="216"/>
        <v>0</v>
      </c>
      <c r="AP68" s="31">
        <f t="shared" si="216"/>
        <v>0</v>
      </c>
      <c r="AQ68" s="31">
        <f t="shared" si="216"/>
        <v>0</v>
      </c>
      <c r="AR68" s="31">
        <f t="shared" si="216"/>
        <v>0</v>
      </c>
    </row>
    <row r="69" spans="1:45" x14ac:dyDescent="0.2">
      <c r="A69" s="34" t="s">
        <v>93</v>
      </c>
      <c r="B69" s="34" t="s">
        <v>71</v>
      </c>
      <c r="C69" s="32"/>
      <c r="D69" s="31">
        <f>SUM(D66:D68)</f>
        <v>0</v>
      </c>
      <c r="E69" s="31">
        <f t="shared" ref="E69" si="217">SUM(E66:E68)</f>
        <v>0</v>
      </c>
      <c r="F69" s="31">
        <f t="shared" ref="F69" si="218">SUM(F66:F68)</f>
        <v>0</v>
      </c>
      <c r="G69" s="31">
        <f t="shared" ref="G69" si="219">SUM(G66:G68)</f>
        <v>0</v>
      </c>
      <c r="H69" s="31">
        <f t="shared" ref="H69" si="220">SUM(H66:H68)</f>
        <v>0</v>
      </c>
      <c r="I69" s="31">
        <f t="shared" ref="I69" si="221">SUM(I66:I68)</f>
        <v>0</v>
      </c>
      <c r="J69" s="31">
        <f t="shared" ref="J69" si="222">SUM(J66:J68)</f>
        <v>0</v>
      </c>
      <c r="K69" s="31">
        <f t="shared" ref="K69" si="223">SUM(K66:K68)</f>
        <v>0</v>
      </c>
      <c r="L69" s="31">
        <f t="shared" ref="L69" si="224">SUM(L66:L68)</f>
        <v>0</v>
      </c>
      <c r="M69" s="31">
        <f t="shared" ref="M69" si="225">SUM(M66:M68)</f>
        <v>0</v>
      </c>
      <c r="N69" s="31">
        <f t="shared" ref="N69" si="226">SUM(N66:N68)</f>
        <v>0</v>
      </c>
      <c r="O69" s="31">
        <f t="shared" ref="O69" si="227">SUM(O66:O68)</f>
        <v>0</v>
      </c>
      <c r="P69" s="31">
        <f t="shared" ref="P69" si="228">SUM(P66:P68)</f>
        <v>0</v>
      </c>
      <c r="Q69" s="31">
        <f t="shared" ref="Q69" si="229">SUM(Q66:Q68)</f>
        <v>0</v>
      </c>
      <c r="R69" s="31">
        <f t="shared" ref="R69" si="230">SUM(R66:R68)</f>
        <v>0</v>
      </c>
      <c r="S69" s="31">
        <f t="shared" ref="S69" si="231">SUM(S66:S68)</f>
        <v>0</v>
      </c>
      <c r="T69" s="31">
        <f t="shared" ref="T69" si="232">SUM(T66:T68)</f>
        <v>0</v>
      </c>
      <c r="U69" s="31">
        <f t="shared" ref="U69" si="233">SUM(U66:U68)</f>
        <v>0</v>
      </c>
      <c r="V69" s="31">
        <f t="shared" ref="V69" si="234">SUM(V66:V68)</f>
        <v>0</v>
      </c>
      <c r="W69" s="31">
        <f t="shared" ref="W69" si="235">SUM(W66:W68)</f>
        <v>0</v>
      </c>
      <c r="X69" s="31">
        <f t="shared" ref="X69" si="236">SUM(X66:X68)</f>
        <v>0</v>
      </c>
      <c r="Y69" s="31">
        <f t="shared" ref="Y69" si="237">SUM(Y66:Y68)</f>
        <v>0</v>
      </c>
      <c r="Z69" s="31">
        <f t="shared" ref="Z69" si="238">SUM(Z66:Z68)</f>
        <v>0</v>
      </c>
      <c r="AA69" s="31">
        <f t="shared" ref="AA69" si="239">SUM(AA66:AA68)</f>
        <v>0</v>
      </c>
      <c r="AB69" s="31">
        <f t="shared" ref="AB69" si="240">SUM(AB66:AB68)</f>
        <v>0</v>
      </c>
      <c r="AC69" s="31">
        <f t="shared" ref="AC69" si="241">SUM(AC66:AC68)</f>
        <v>0</v>
      </c>
      <c r="AD69" s="31">
        <f t="shared" ref="AD69" si="242">SUM(AD66:AD68)</f>
        <v>0</v>
      </c>
      <c r="AE69" s="31">
        <f t="shared" ref="AE69" si="243">SUM(AE66:AE68)</f>
        <v>0</v>
      </c>
      <c r="AF69" s="31">
        <f t="shared" ref="AF69" si="244">SUM(AF66:AF68)</f>
        <v>0</v>
      </c>
      <c r="AG69" s="31">
        <f t="shared" ref="AG69" si="245">SUM(AG66:AG68)</f>
        <v>0</v>
      </c>
      <c r="AH69" s="31">
        <f t="shared" ref="AH69" si="246">SUM(AH66:AH68)</f>
        <v>0</v>
      </c>
      <c r="AI69" s="31">
        <f t="shared" ref="AI69" si="247">SUM(AI66:AI68)</f>
        <v>0</v>
      </c>
      <c r="AJ69" s="31">
        <f t="shared" ref="AJ69" si="248">SUM(AJ66:AJ68)</f>
        <v>0</v>
      </c>
      <c r="AK69" s="31">
        <f t="shared" ref="AK69" si="249">SUM(AK66:AK68)</f>
        <v>0</v>
      </c>
      <c r="AL69" s="31">
        <f t="shared" ref="AL69" si="250">SUM(AL66:AL68)</f>
        <v>0</v>
      </c>
      <c r="AM69" s="31">
        <f t="shared" ref="AM69" si="251">SUM(AM66:AM68)</f>
        <v>0</v>
      </c>
      <c r="AN69" s="31">
        <f t="shared" ref="AN69" si="252">SUM(AN66:AN68)</f>
        <v>0</v>
      </c>
      <c r="AO69" s="31">
        <f t="shared" ref="AO69" si="253">SUM(AO66:AO68)</f>
        <v>0</v>
      </c>
      <c r="AP69" s="31">
        <f t="shared" ref="AP69" si="254">SUM(AP66:AP68)</f>
        <v>0</v>
      </c>
      <c r="AQ69" s="31">
        <f t="shared" ref="AQ69" si="255">SUM(AQ66:AQ68)</f>
        <v>0</v>
      </c>
      <c r="AR69" s="31">
        <f>SUM(AR66:AR68)</f>
        <v>3.7734214570291127</v>
      </c>
      <c r="AS69" s="31" t="s">
        <v>0</v>
      </c>
    </row>
    <row r="70" spans="1:45" x14ac:dyDescent="0.2">
      <c r="A70" t="s">
        <v>79</v>
      </c>
      <c r="B70" s="34" t="s">
        <v>82</v>
      </c>
      <c r="C70" s="30">
        <v>1.52</v>
      </c>
      <c r="D70">
        <f t="shared" ref="D70:AQ70" si="256">$C$70*D41</f>
        <v>0</v>
      </c>
      <c r="E70">
        <f t="shared" si="256"/>
        <v>0</v>
      </c>
      <c r="F70">
        <f t="shared" si="256"/>
        <v>0</v>
      </c>
      <c r="G70">
        <f t="shared" si="256"/>
        <v>0</v>
      </c>
      <c r="H70">
        <f t="shared" si="256"/>
        <v>0</v>
      </c>
      <c r="I70">
        <f t="shared" si="256"/>
        <v>0</v>
      </c>
      <c r="J70">
        <f t="shared" si="256"/>
        <v>0</v>
      </c>
      <c r="K70">
        <f t="shared" si="256"/>
        <v>0</v>
      </c>
      <c r="L70">
        <f t="shared" si="256"/>
        <v>0</v>
      </c>
      <c r="M70">
        <f t="shared" si="256"/>
        <v>0</v>
      </c>
      <c r="N70">
        <f t="shared" si="256"/>
        <v>0</v>
      </c>
      <c r="O70">
        <f t="shared" si="256"/>
        <v>0</v>
      </c>
      <c r="P70">
        <f t="shared" si="256"/>
        <v>0</v>
      </c>
      <c r="Q70">
        <f t="shared" si="256"/>
        <v>0</v>
      </c>
      <c r="R70">
        <f t="shared" si="256"/>
        <v>0</v>
      </c>
      <c r="S70">
        <f t="shared" si="256"/>
        <v>0</v>
      </c>
      <c r="T70">
        <f t="shared" si="256"/>
        <v>0</v>
      </c>
      <c r="U70">
        <f t="shared" si="256"/>
        <v>0</v>
      </c>
      <c r="V70">
        <f t="shared" si="256"/>
        <v>0</v>
      </c>
      <c r="W70">
        <f t="shared" si="256"/>
        <v>0</v>
      </c>
      <c r="X70">
        <f t="shared" si="256"/>
        <v>0</v>
      </c>
      <c r="Y70">
        <f t="shared" si="256"/>
        <v>0</v>
      </c>
      <c r="Z70">
        <f t="shared" si="256"/>
        <v>0</v>
      </c>
      <c r="AA70">
        <f t="shared" si="256"/>
        <v>0</v>
      </c>
      <c r="AB70">
        <f t="shared" si="256"/>
        <v>0</v>
      </c>
      <c r="AC70">
        <f t="shared" si="256"/>
        <v>0</v>
      </c>
      <c r="AD70">
        <f t="shared" si="256"/>
        <v>0</v>
      </c>
      <c r="AE70">
        <f t="shared" si="256"/>
        <v>0</v>
      </c>
      <c r="AF70">
        <f t="shared" si="256"/>
        <v>0</v>
      </c>
      <c r="AG70">
        <f t="shared" si="256"/>
        <v>0</v>
      </c>
      <c r="AH70">
        <f t="shared" si="256"/>
        <v>0</v>
      </c>
      <c r="AI70">
        <f t="shared" si="256"/>
        <v>0</v>
      </c>
      <c r="AJ70">
        <f t="shared" si="256"/>
        <v>0</v>
      </c>
      <c r="AK70">
        <f t="shared" si="256"/>
        <v>0</v>
      </c>
      <c r="AL70">
        <f t="shared" si="256"/>
        <v>0</v>
      </c>
      <c r="AM70">
        <f t="shared" si="256"/>
        <v>0</v>
      </c>
      <c r="AN70">
        <f t="shared" si="256"/>
        <v>0</v>
      </c>
      <c r="AO70">
        <f t="shared" si="256"/>
        <v>0</v>
      </c>
      <c r="AP70">
        <f t="shared" si="256"/>
        <v>0</v>
      </c>
      <c r="AQ70">
        <f t="shared" si="256"/>
        <v>0</v>
      </c>
      <c r="AR70" s="31">
        <f>SUM(D70:AQ70)</f>
        <v>0</v>
      </c>
    </row>
    <row r="71" spans="1:45" x14ac:dyDescent="0.2">
      <c r="A71" t="s">
        <v>80</v>
      </c>
      <c r="B71" s="34" t="s">
        <v>82</v>
      </c>
      <c r="C71" s="30">
        <v>0.77</v>
      </c>
      <c r="D71">
        <f t="shared" ref="D71:AQ71" si="257">$C$71*D43</f>
        <v>0</v>
      </c>
      <c r="E71">
        <f t="shared" si="257"/>
        <v>0</v>
      </c>
      <c r="F71">
        <f t="shared" si="257"/>
        <v>0</v>
      </c>
      <c r="G71">
        <f t="shared" si="257"/>
        <v>0</v>
      </c>
      <c r="H71">
        <f t="shared" si="257"/>
        <v>0</v>
      </c>
      <c r="I71">
        <f t="shared" si="257"/>
        <v>0</v>
      </c>
      <c r="J71">
        <f t="shared" si="257"/>
        <v>0</v>
      </c>
      <c r="K71">
        <f t="shared" si="257"/>
        <v>0</v>
      </c>
      <c r="L71">
        <f t="shared" si="257"/>
        <v>0</v>
      </c>
      <c r="M71">
        <f t="shared" si="257"/>
        <v>0</v>
      </c>
      <c r="N71">
        <f t="shared" si="257"/>
        <v>0</v>
      </c>
      <c r="O71">
        <f t="shared" si="257"/>
        <v>0</v>
      </c>
      <c r="P71">
        <f t="shared" si="257"/>
        <v>0</v>
      </c>
      <c r="Q71">
        <f t="shared" si="257"/>
        <v>0</v>
      </c>
      <c r="R71">
        <f t="shared" si="257"/>
        <v>0</v>
      </c>
      <c r="S71">
        <f t="shared" si="257"/>
        <v>0</v>
      </c>
      <c r="T71">
        <f t="shared" si="257"/>
        <v>0</v>
      </c>
      <c r="U71">
        <f t="shared" si="257"/>
        <v>0</v>
      </c>
      <c r="V71">
        <f t="shared" si="257"/>
        <v>0</v>
      </c>
      <c r="W71">
        <f t="shared" si="257"/>
        <v>0</v>
      </c>
      <c r="X71">
        <f t="shared" si="257"/>
        <v>0</v>
      </c>
      <c r="Y71">
        <f t="shared" si="257"/>
        <v>0</v>
      </c>
      <c r="Z71">
        <f t="shared" si="257"/>
        <v>0</v>
      </c>
      <c r="AA71">
        <f t="shared" si="257"/>
        <v>0</v>
      </c>
      <c r="AB71">
        <f t="shared" si="257"/>
        <v>0</v>
      </c>
      <c r="AC71">
        <f t="shared" si="257"/>
        <v>0</v>
      </c>
      <c r="AD71">
        <f t="shared" si="257"/>
        <v>0</v>
      </c>
      <c r="AE71">
        <f t="shared" si="257"/>
        <v>0</v>
      </c>
      <c r="AF71">
        <f t="shared" si="257"/>
        <v>0</v>
      </c>
      <c r="AG71">
        <f t="shared" si="257"/>
        <v>0</v>
      </c>
      <c r="AH71">
        <f t="shared" si="257"/>
        <v>0</v>
      </c>
      <c r="AI71">
        <f t="shared" si="257"/>
        <v>0</v>
      </c>
      <c r="AJ71">
        <f t="shared" si="257"/>
        <v>0</v>
      </c>
      <c r="AK71">
        <f t="shared" si="257"/>
        <v>0</v>
      </c>
      <c r="AL71">
        <f t="shared" si="257"/>
        <v>0</v>
      </c>
      <c r="AM71">
        <f t="shared" si="257"/>
        <v>0</v>
      </c>
      <c r="AN71">
        <f t="shared" si="257"/>
        <v>0</v>
      </c>
      <c r="AO71">
        <f t="shared" si="257"/>
        <v>0</v>
      </c>
      <c r="AP71">
        <f t="shared" si="257"/>
        <v>0</v>
      </c>
      <c r="AQ71">
        <f t="shared" si="257"/>
        <v>0</v>
      </c>
      <c r="AR71" s="31">
        <f t="shared" ref="AR71:AR72" si="258">SUM(D71:AQ71)</f>
        <v>0</v>
      </c>
    </row>
    <row r="72" spans="1:45" x14ac:dyDescent="0.2">
      <c r="A72" t="s">
        <v>81</v>
      </c>
      <c r="B72" s="34" t="s">
        <v>82</v>
      </c>
      <c r="C72" s="30">
        <v>0.25</v>
      </c>
      <c r="D72">
        <f t="shared" ref="D72:AQ72" si="259">$C$72*D44</f>
        <v>0</v>
      </c>
      <c r="E72">
        <f t="shared" si="259"/>
        <v>0</v>
      </c>
      <c r="F72">
        <f t="shared" si="259"/>
        <v>0</v>
      </c>
      <c r="G72">
        <f t="shared" si="259"/>
        <v>0</v>
      </c>
      <c r="H72">
        <f t="shared" si="259"/>
        <v>0</v>
      </c>
      <c r="I72">
        <f t="shared" si="259"/>
        <v>0</v>
      </c>
      <c r="J72">
        <f t="shared" si="259"/>
        <v>0</v>
      </c>
      <c r="K72">
        <f t="shared" si="259"/>
        <v>0</v>
      </c>
      <c r="L72">
        <f t="shared" si="259"/>
        <v>0</v>
      </c>
      <c r="M72">
        <f t="shared" si="259"/>
        <v>0</v>
      </c>
      <c r="N72">
        <f t="shared" si="259"/>
        <v>0</v>
      </c>
      <c r="O72">
        <f t="shared" si="259"/>
        <v>0</v>
      </c>
      <c r="P72">
        <f t="shared" si="259"/>
        <v>0</v>
      </c>
      <c r="Q72">
        <f t="shared" si="259"/>
        <v>0</v>
      </c>
      <c r="R72">
        <f t="shared" si="259"/>
        <v>0</v>
      </c>
      <c r="S72">
        <f t="shared" si="259"/>
        <v>0</v>
      </c>
      <c r="T72">
        <f t="shared" si="259"/>
        <v>0</v>
      </c>
      <c r="U72">
        <f t="shared" si="259"/>
        <v>0</v>
      </c>
      <c r="V72">
        <f t="shared" si="259"/>
        <v>0</v>
      </c>
      <c r="W72">
        <f t="shared" si="259"/>
        <v>0</v>
      </c>
      <c r="X72">
        <f t="shared" si="259"/>
        <v>0</v>
      </c>
      <c r="Y72">
        <f t="shared" si="259"/>
        <v>0</v>
      </c>
      <c r="Z72">
        <f t="shared" si="259"/>
        <v>0</v>
      </c>
      <c r="AA72">
        <f t="shared" si="259"/>
        <v>0</v>
      </c>
      <c r="AB72">
        <f t="shared" si="259"/>
        <v>0</v>
      </c>
      <c r="AC72">
        <f t="shared" si="259"/>
        <v>0</v>
      </c>
      <c r="AD72">
        <f t="shared" si="259"/>
        <v>0</v>
      </c>
      <c r="AE72">
        <f t="shared" si="259"/>
        <v>0</v>
      </c>
      <c r="AF72">
        <f t="shared" si="259"/>
        <v>0</v>
      </c>
      <c r="AG72">
        <f t="shared" si="259"/>
        <v>0</v>
      </c>
      <c r="AH72">
        <f t="shared" si="259"/>
        <v>0</v>
      </c>
      <c r="AI72">
        <f t="shared" si="259"/>
        <v>0</v>
      </c>
      <c r="AJ72">
        <f t="shared" si="259"/>
        <v>0</v>
      </c>
      <c r="AK72">
        <f t="shared" si="259"/>
        <v>0</v>
      </c>
      <c r="AL72">
        <f t="shared" si="259"/>
        <v>0</v>
      </c>
      <c r="AM72">
        <f t="shared" si="259"/>
        <v>0</v>
      </c>
      <c r="AN72">
        <f t="shared" si="259"/>
        <v>0</v>
      </c>
      <c r="AO72">
        <f t="shared" si="259"/>
        <v>0</v>
      </c>
      <c r="AP72">
        <f t="shared" si="259"/>
        <v>0</v>
      </c>
      <c r="AQ72">
        <f t="shared" si="259"/>
        <v>5</v>
      </c>
      <c r="AR72" s="31">
        <f t="shared" si="258"/>
        <v>5</v>
      </c>
    </row>
    <row r="73" spans="1:45" x14ac:dyDescent="0.2">
      <c r="A73" t="s">
        <v>0</v>
      </c>
    </row>
    <row r="74" spans="1:45" x14ac:dyDescent="0.2">
      <c r="C74" s="41" t="s">
        <v>0</v>
      </c>
    </row>
    <row r="75" spans="1:45" x14ac:dyDescent="0.2">
      <c r="A75" t="s">
        <v>89</v>
      </c>
      <c r="B75" t="s">
        <v>66</v>
      </c>
      <c r="D75" s="35">
        <f t="shared" ref="D75:AR75" si="260">D54-D65</f>
        <v>2.6552687350230855</v>
      </c>
      <c r="E75" s="35">
        <f t="shared" si="260"/>
        <v>5.3105374700461709</v>
      </c>
      <c r="F75" s="35">
        <f t="shared" si="260"/>
        <v>7.9658062050692564</v>
      </c>
      <c r="G75" s="35">
        <f t="shared" si="260"/>
        <v>10.621074940092342</v>
      </c>
      <c r="H75" s="35">
        <f t="shared" si="260"/>
        <v>13.276343675115427</v>
      </c>
      <c r="I75" s="35">
        <f t="shared" si="260"/>
        <v>15.931612410138513</v>
      </c>
      <c r="J75" s="35">
        <f t="shared" si="260"/>
        <v>18.586881145161598</v>
      </c>
      <c r="K75" s="35">
        <f t="shared" si="260"/>
        <v>21.242149880184684</v>
      </c>
      <c r="L75" s="35">
        <f t="shared" si="260"/>
        <v>23.897418615207769</v>
      </c>
      <c r="M75" s="35">
        <f t="shared" si="260"/>
        <v>26.552687350230855</v>
      </c>
      <c r="N75" s="35">
        <f t="shared" si="260"/>
        <v>29.20795608525394</v>
      </c>
      <c r="O75" s="35">
        <f t="shared" si="260"/>
        <v>31.863224820277026</v>
      </c>
      <c r="P75" s="35">
        <f t="shared" si="260"/>
        <v>34.518493555300111</v>
      </c>
      <c r="Q75" s="35">
        <f t="shared" si="260"/>
        <v>37.173762290323197</v>
      </c>
      <c r="R75" s="35">
        <f t="shared" si="260"/>
        <v>34.803531025346288</v>
      </c>
      <c r="S75" s="35">
        <f t="shared" si="260"/>
        <v>37.458799760369374</v>
      </c>
      <c r="T75" s="35">
        <f t="shared" si="260"/>
        <v>43.166717346721299</v>
      </c>
      <c r="U75" s="35">
        <f t="shared" si="260"/>
        <v>48.874634933073224</v>
      </c>
      <c r="V75" s="35">
        <f t="shared" si="260"/>
        <v>54.582552519425136</v>
      </c>
      <c r="W75" s="35">
        <f t="shared" si="260"/>
        <v>52.861470105777073</v>
      </c>
      <c r="X75" s="35">
        <f t="shared" si="260"/>
        <v>59.054220277935272</v>
      </c>
      <c r="Y75" s="35">
        <f t="shared" si="260"/>
        <v>65.246970450093471</v>
      </c>
      <c r="Z75" s="35">
        <f t="shared" si="260"/>
        <v>71.43972062225167</v>
      </c>
      <c r="AA75" s="35">
        <f t="shared" si="260"/>
        <v>77.632470794409869</v>
      </c>
      <c r="AB75" s="35">
        <f t="shared" si="260"/>
        <v>84.011412289661976</v>
      </c>
      <c r="AC75" s="35">
        <f t="shared" si="260"/>
        <v>90.390353784914083</v>
      </c>
      <c r="AD75" s="35">
        <f t="shared" si="260"/>
        <v>84.970295280166184</v>
      </c>
      <c r="AE75" s="35">
        <f t="shared" si="260"/>
        <v>91.349236775418291</v>
      </c>
      <c r="AF75" s="35">
        <f t="shared" si="260"/>
        <v>97.467467528981118</v>
      </c>
      <c r="AG75" s="35">
        <f t="shared" si="260"/>
        <v>103.58569828254394</v>
      </c>
      <c r="AH75" s="35">
        <f t="shared" si="260"/>
        <v>109.70392903610677</v>
      </c>
      <c r="AI75" s="35">
        <f t="shared" si="260"/>
        <v>115.8221597896696</v>
      </c>
      <c r="AJ75" s="35">
        <f t="shared" si="260"/>
        <v>121.94039054323243</v>
      </c>
      <c r="AK75" s="35">
        <f t="shared" si="260"/>
        <v>128.05862129679525</v>
      </c>
      <c r="AL75" s="35">
        <f t="shared" si="260"/>
        <v>133.54239128391265</v>
      </c>
      <c r="AM75" s="35">
        <f t="shared" si="260"/>
        <v>139.02616127103002</v>
      </c>
      <c r="AN75" s="35">
        <f t="shared" si="260"/>
        <v>144.50993125814739</v>
      </c>
      <c r="AO75" s="35">
        <f t="shared" si="260"/>
        <v>149.99370124526479</v>
      </c>
      <c r="AP75" s="35">
        <f t="shared" si="260"/>
        <v>155.47747123238219</v>
      </c>
      <c r="AQ75" s="35">
        <f t="shared" si="260"/>
        <v>84.50144121949954</v>
      </c>
      <c r="AR75" s="35">
        <f t="shared" si="260"/>
        <v>84.501441219499611</v>
      </c>
    </row>
    <row r="76" spans="1:45" x14ac:dyDescent="0.2">
      <c r="A76" t="s">
        <v>90</v>
      </c>
      <c r="B76" t="s">
        <v>71</v>
      </c>
      <c r="C76" s="20">
        <f>AG75</f>
        <v>103.58569828254394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</row>
    <row r="77" spans="1:45" x14ac:dyDescent="0.2">
      <c r="A77" t="s">
        <v>91</v>
      </c>
      <c r="B77" t="s">
        <v>71</v>
      </c>
      <c r="C77" s="20">
        <f>AVERAGE(D75:AQ75)</f>
        <v>66.456874178263817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</row>
    <row r="78" spans="1:45" x14ac:dyDescent="0.2">
      <c r="A78" t="s">
        <v>95</v>
      </c>
      <c r="B78" s="47" t="s">
        <v>66</v>
      </c>
      <c r="C78" s="48"/>
      <c r="D78" s="49">
        <f t="shared" ref="D78:AR78" si="261">D58-D69</f>
        <v>0</v>
      </c>
      <c r="E78" s="49">
        <f t="shared" si="261"/>
        <v>0</v>
      </c>
      <c r="F78" s="49">
        <f t="shared" si="261"/>
        <v>0</v>
      </c>
      <c r="G78" s="49">
        <f t="shared" si="261"/>
        <v>0</v>
      </c>
      <c r="H78" s="49">
        <f t="shared" si="261"/>
        <v>0</v>
      </c>
      <c r="I78" s="49">
        <f t="shared" si="261"/>
        <v>0</v>
      </c>
      <c r="J78" s="49">
        <f t="shared" si="261"/>
        <v>0</v>
      </c>
      <c r="K78" s="49">
        <f t="shared" si="261"/>
        <v>0</v>
      </c>
      <c r="L78" s="49">
        <f t="shared" si="261"/>
        <v>0</v>
      </c>
      <c r="M78" s="49">
        <f t="shared" si="261"/>
        <v>0</v>
      </c>
      <c r="N78" s="49">
        <f t="shared" si="261"/>
        <v>0</v>
      </c>
      <c r="O78" s="49">
        <f t="shared" si="261"/>
        <v>0</v>
      </c>
      <c r="P78" s="49">
        <f t="shared" si="261"/>
        <v>0</v>
      </c>
      <c r="Q78" s="49">
        <f t="shared" si="261"/>
        <v>0</v>
      </c>
      <c r="R78" s="49">
        <f t="shared" si="261"/>
        <v>0</v>
      </c>
      <c r="S78" s="49">
        <f t="shared" si="261"/>
        <v>4.247106278230639</v>
      </c>
      <c r="T78" s="49">
        <f t="shared" si="261"/>
        <v>3.0031576497568451</v>
      </c>
      <c r="U78" s="49">
        <f t="shared" si="261"/>
        <v>2.12355313911532</v>
      </c>
      <c r="V78" s="49">
        <f t="shared" si="261"/>
        <v>1.5015788248784228</v>
      </c>
      <c r="W78" s="49">
        <f t="shared" si="261"/>
        <v>1.0617765695576602</v>
      </c>
      <c r="X78" s="49">
        <f t="shared" si="261"/>
        <v>6.2686889326739532</v>
      </c>
      <c r="Y78" s="49">
        <f t="shared" si="261"/>
        <v>4.6537604065152527</v>
      </c>
      <c r="Z78" s="49">
        <f t="shared" si="261"/>
        <v>3.5074973102518214</v>
      </c>
      <c r="AA78" s="49">
        <f t="shared" si="261"/>
        <v>2.6927157475040624</v>
      </c>
      <c r="AB78" s="49">
        <f t="shared" si="261"/>
        <v>2.1124103874873232</v>
      </c>
      <c r="AC78" s="49">
        <f t="shared" si="261"/>
        <v>1.6979864683038919</v>
      </c>
      <c r="AD78" s="49">
        <f t="shared" si="261"/>
        <v>1.4009385660286253</v>
      </c>
      <c r="AE78" s="49">
        <f t="shared" si="261"/>
        <v>8.32994515273327</v>
      </c>
      <c r="AF78" s="49">
        <f t="shared" si="261"/>
        <v>6.9447080347730967</v>
      </c>
      <c r="AG78" s="49">
        <f t="shared" si="261"/>
        <v>5.9445184451740829</v>
      </c>
      <c r="AH78" s="49">
        <f t="shared" si="261"/>
        <v>5.2170040771224855</v>
      </c>
      <c r="AI78" s="49">
        <f t="shared" si="261"/>
        <v>4.6826977587830187</v>
      </c>
      <c r="AJ78" s="49">
        <f t="shared" si="261"/>
        <v>4.2853999183269105</v>
      </c>
      <c r="AK78" s="49">
        <f t="shared" si="261"/>
        <v>3.9853638145416852</v>
      </c>
      <c r="AL78" s="49">
        <f t="shared" si="261"/>
        <v>3.7544767641854326</v>
      </c>
      <c r="AM78" s="49">
        <f t="shared" si="261"/>
        <v>3.5728527522331182</v>
      </c>
      <c r="AN78" s="49">
        <f t="shared" si="261"/>
        <v>3.426423040594329</v>
      </c>
      <c r="AO78" s="49">
        <f t="shared" si="261"/>
        <v>3.3052324683742951</v>
      </c>
      <c r="AP78" s="49">
        <f t="shared" si="261"/>
        <v>3.2022347514659701</v>
      </c>
      <c r="AQ78" s="49">
        <f t="shared" si="261"/>
        <v>3.1124406280072248</v>
      </c>
      <c r="AR78" s="49">
        <f t="shared" si="261"/>
        <v>83.742128732998253</v>
      </c>
    </row>
    <row r="79" spans="1:45" x14ac:dyDescent="0.2">
      <c r="A79" t="s">
        <v>96</v>
      </c>
      <c r="B79" s="47" t="s">
        <v>66</v>
      </c>
      <c r="C79" s="48">
        <f>AG78</f>
        <v>5.9445184451740829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</row>
    <row r="80" spans="1:45" x14ac:dyDescent="0.2">
      <c r="A80" t="s">
        <v>91</v>
      </c>
      <c r="B80" s="47"/>
      <c r="C80" s="48">
        <f>AVERAGE(D78:AR78)</f>
        <v>4.3360145516979758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</row>
    <row r="81" spans="1:7" x14ac:dyDescent="0.2">
      <c r="C81" s="20"/>
    </row>
    <row r="83" spans="1:7" x14ac:dyDescent="0.2">
      <c r="A83" s="44" t="s">
        <v>70</v>
      </c>
      <c r="B83" s="45"/>
      <c r="C83" s="50" t="s">
        <v>71</v>
      </c>
      <c r="D83" s="50" t="s">
        <v>97</v>
      </c>
    </row>
    <row r="84" spans="1:7" x14ac:dyDescent="0.2">
      <c r="A84" s="45" t="s">
        <v>68</v>
      </c>
      <c r="B84" s="45" t="s">
        <v>71</v>
      </c>
      <c r="C84" s="46">
        <f>IF(C76&gt;C77,C77,C76)</f>
        <v>66.456874178263817</v>
      </c>
      <c r="D84" s="46">
        <f>C84/0.2727</f>
        <v>243.69957527782844</v>
      </c>
      <c r="E84" t="s">
        <v>99</v>
      </c>
      <c r="F84" s="20">
        <f>AR75/0.272</f>
        <v>310.66706330698383</v>
      </c>
      <c r="G84" t="s">
        <v>104</v>
      </c>
    </row>
    <row r="85" spans="1:7" x14ac:dyDescent="0.2">
      <c r="A85" s="45" t="s">
        <v>69</v>
      </c>
      <c r="B85" s="45" t="s">
        <v>71</v>
      </c>
      <c r="C85" s="46">
        <f>IF(C79&gt;C80,C80,C79)</f>
        <v>4.3360145516979758</v>
      </c>
      <c r="D85" s="46">
        <f>C85/0.2727</f>
        <v>15.900310053897968</v>
      </c>
      <c r="E85" t="s">
        <v>100</v>
      </c>
      <c r="F85" s="33">
        <f>AVERAGE(D58:CZ58)/0.272</f>
        <v>113.64613603895219</v>
      </c>
      <c r="G85" t="s">
        <v>101</v>
      </c>
    </row>
    <row r="86" spans="1:7" x14ac:dyDescent="0.2">
      <c r="A86" s="45" t="s">
        <v>98</v>
      </c>
      <c r="B86" s="45" t="s">
        <v>82</v>
      </c>
      <c r="C86" s="45"/>
      <c r="D86" s="46">
        <f>SUM(D59:AG59)-SUM(D70:AG72)</f>
        <v>63.269999999999996</v>
      </c>
      <c r="E86" t="s">
        <v>99</v>
      </c>
      <c r="F86" s="33">
        <f>AR59-SUM(AR70:AR72)</f>
        <v>281.02599999999995</v>
      </c>
      <c r="G86" t="s">
        <v>102</v>
      </c>
    </row>
    <row r="87" spans="1:7" x14ac:dyDescent="0.2">
      <c r="A87" s="45" t="s">
        <v>113</v>
      </c>
      <c r="B87" s="45"/>
      <c r="C87" s="45"/>
      <c r="D87" s="46">
        <f>SUM(D84:D86)</f>
        <v>322.86988533172638</v>
      </c>
      <c r="F87" s="20">
        <f>SUM(F84:F86)</f>
        <v>705.33919934593598</v>
      </c>
      <c r="G87" t="s">
        <v>103</v>
      </c>
    </row>
    <row r="88" spans="1:7" x14ac:dyDescent="0.2">
      <c r="F88" t="s">
        <v>105</v>
      </c>
    </row>
    <row r="89" spans="1:7" x14ac:dyDescent="0.2">
      <c r="C89" t="s">
        <v>74</v>
      </c>
      <c r="D89" t="s">
        <v>75</v>
      </c>
      <c r="E89" t="s">
        <v>0</v>
      </c>
    </row>
    <row r="90" spans="1:7" x14ac:dyDescent="0.2">
      <c r="B90" t="s">
        <v>48</v>
      </c>
      <c r="C90">
        <v>35</v>
      </c>
      <c r="D90">
        <f>LN(2)/C90</f>
        <v>1.980420515885558E-2</v>
      </c>
    </row>
    <row r="91" spans="1:7" x14ac:dyDescent="0.2">
      <c r="B91" t="s">
        <v>72</v>
      </c>
      <c r="C91">
        <v>25</v>
      </c>
      <c r="D91">
        <f t="shared" ref="D91:D92" si="262">LN(2)/C91</f>
        <v>2.7725887222397813E-2</v>
      </c>
    </row>
    <row r="92" spans="1:7" x14ac:dyDescent="0.2">
      <c r="B92" t="s">
        <v>73</v>
      </c>
      <c r="C92">
        <v>2</v>
      </c>
      <c r="D92">
        <f t="shared" si="262"/>
        <v>0.34657359027997264</v>
      </c>
    </row>
  </sheetData>
  <pageMargins left="0.25" right="0.25" top="0.75" bottom="0.75" header="0.3" footer="0.3"/>
  <pageSetup paperSize="9" scale="36" orientation="landscape" horizontalDpi="0" verticalDpi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5084-8959-9145-B6AC-48B8F392C127}">
  <sheetPr>
    <pageSetUpPr fitToPage="1"/>
  </sheetPr>
  <dimension ref="A1:N53"/>
  <sheetViews>
    <sheetView zoomScaleNormal="100" workbookViewId="0">
      <selection activeCell="B41" sqref="B41"/>
    </sheetView>
  </sheetViews>
  <sheetFormatPr baseColWidth="10" defaultRowHeight="16" x14ac:dyDescent="0.2"/>
  <cols>
    <col min="2" max="2" width="33.83203125" bestFit="1" customWidth="1"/>
    <col min="11" max="11" width="23.6640625" bestFit="1" customWidth="1"/>
  </cols>
  <sheetData>
    <row r="1" spans="1:14" ht="19" x14ac:dyDescent="0.25">
      <c r="A1" s="59" t="s">
        <v>85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1"/>
      <c r="M1" s="1"/>
    </row>
    <row r="3" spans="1:14" x14ac:dyDescent="0.2">
      <c r="A3" s="2" t="s">
        <v>1</v>
      </c>
      <c r="B3" s="3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 t="s">
        <v>11</v>
      </c>
      <c r="L3" s="5"/>
      <c r="M3" s="5"/>
    </row>
    <row r="4" spans="1:14" x14ac:dyDescent="0.2">
      <c r="A4" s="6">
        <v>0</v>
      </c>
      <c r="B4" s="6" t="s">
        <v>83</v>
      </c>
      <c r="C4" s="7">
        <v>1250</v>
      </c>
      <c r="D4" s="7">
        <v>490</v>
      </c>
      <c r="E4" s="7">
        <f>D4-C4</f>
        <v>-760</v>
      </c>
      <c r="F4" s="7">
        <f>E4</f>
        <v>-760</v>
      </c>
      <c r="G4" s="7"/>
      <c r="H4" s="7"/>
      <c r="I4" s="7"/>
      <c r="J4" s="7"/>
      <c r="K4" s="8"/>
      <c r="L4" s="5"/>
      <c r="M4" s="5"/>
    </row>
    <row r="5" spans="1:14" x14ac:dyDescent="0.2">
      <c r="A5" s="6">
        <v>0</v>
      </c>
      <c r="B5" s="6" t="s">
        <v>13</v>
      </c>
      <c r="C5" s="7">
        <v>420</v>
      </c>
      <c r="D5" s="7"/>
      <c r="E5" s="7">
        <f t="shared" ref="E5:E21" si="0">D5-C5</f>
        <v>-420</v>
      </c>
      <c r="F5" s="7">
        <f>E5+F4</f>
        <v>-1180</v>
      </c>
      <c r="G5" s="7"/>
      <c r="H5" s="7"/>
      <c r="I5" s="7"/>
      <c r="J5" s="7"/>
      <c r="K5" s="8"/>
      <c r="L5" s="5"/>
      <c r="M5" s="5"/>
    </row>
    <row r="6" spans="1:14" x14ac:dyDescent="0.2">
      <c r="A6" s="6">
        <v>0</v>
      </c>
      <c r="B6" s="6" t="s">
        <v>15</v>
      </c>
      <c r="C6" s="7">
        <v>862</v>
      </c>
      <c r="D6" s="7">
        <f>0.5*1400+3.35*40</f>
        <v>834</v>
      </c>
      <c r="E6" s="7">
        <f t="shared" si="0"/>
        <v>-28</v>
      </c>
      <c r="F6" s="7">
        <f t="shared" ref="F6:F21" si="1">E6+F5</f>
        <v>-1208</v>
      </c>
      <c r="G6" s="7"/>
      <c r="H6" s="7"/>
      <c r="I6" s="7"/>
      <c r="J6" s="7"/>
      <c r="K6" s="8"/>
      <c r="L6" s="5"/>
      <c r="M6" s="5"/>
    </row>
    <row r="7" spans="1:14" x14ac:dyDescent="0.2">
      <c r="A7" s="6">
        <v>1</v>
      </c>
      <c r="B7" s="6" t="s">
        <v>17</v>
      </c>
      <c r="C7" s="7">
        <v>125</v>
      </c>
      <c r="D7" s="7"/>
      <c r="E7" s="7">
        <f t="shared" si="0"/>
        <v>-125</v>
      </c>
      <c r="F7" s="7">
        <f t="shared" si="1"/>
        <v>-1333</v>
      </c>
      <c r="G7" s="7"/>
      <c r="H7" s="7"/>
      <c r="I7" s="7"/>
      <c r="J7" s="7"/>
      <c r="K7" s="8"/>
      <c r="L7" s="5"/>
      <c r="M7" s="5"/>
    </row>
    <row r="8" spans="1:14" x14ac:dyDescent="0.2">
      <c r="A8" s="6">
        <v>1</v>
      </c>
      <c r="B8" s="6" t="s">
        <v>18</v>
      </c>
      <c r="C8" s="7">
        <v>250</v>
      </c>
      <c r="D8" s="7"/>
      <c r="E8" s="7">
        <f t="shared" si="0"/>
        <v>-250</v>
      </c>
      <c r="F8" s="7">
        <f t="shared" si="1"/>
        <v>-1583</v>
      </c>
      <c r="G8" s="7"/>
      <c r="H8" s="7"/>
      <c r="I8" s="7"/>
      <c r="J8" s="7"/>
      <c r="K8" s="8"/>
      <c r="L8" s="5"/>
      <c r="M8" s="5"/>
    </row>
    <row r="9" spans="1:14" x14ac:dyDescent="0.2">
      <c r="A9" s="6">
        <v>2</v>
      </c>
      <c r="B9" s="6" t="s">
        <v>17</v>
      </c>
      <c r="C9" s="7">
        <f>C7</f>
        <v>125</v>
      </c>
      <c r="D9" s="7"/>
      <c r="E9" s="7">
        <f t="shared" si="0"/>
        <v>-125</v>
      </c>
      <c r="F9" s="7">
        <f t="shared" si="1"/>
        <v>-1708</v>
      </c>
      <c r="G9" s="7"/>
      <c r="H9" s="7"/>
      <c r="I9" s="7"/>
      <c r="J9" s="7"/>
      <c r="K9" s="8"/>
      <c r="L9" s="5"/>
      <c r="M9" s="5"/>
    </row>
    <row r="10" spans="1:14" x14ac:dyDescent="0.2">
      <c r="A10" s="6">
        <v>2</v>
      </c>
      <c r="B10" s="6" t="s">
        <v>18</v>
      </c>
      <c r="C10" s="7">
        <f>C8</f>
        <v>250</v>
      </c>
      <c r="D10" s="7"/>
      <c r="E10" s="7">
        <f t="shared" si="0"/>
        <v>-250</v>
      </c>
      <c r="F10" s="7">
        <f t="shared" si="1"/>
        <v>-1958</v>
      </c>
      <c r="G10" s="7"/>
      <c r="H10" s="7"/>
      <c r="I10" s="7"/>
      <c r="J10" s="7"/>
      <c r="K10" s="8"/>
      <c r="L10" s="5"/>
      <c r="M10" s="5"/>
    </row>
    <row r="11" spans="1:14" x14ac:dyDescent="0.2">
      <c r="A11" s="6">
        <v>4</v>
      </c>
      <c r="B11" s="6" t="s">
        <v>19</v>
      </c>
      <c r="C11" s="7">
        <v>110</v>
      </c>
      <c r="D11" s="7"/>
      <c r="E11" s="7">
        <f t="shared" si="0"/>
        <v>-110</v>
      </c>
      <c r="F11" s="7">
        <f>E11+F10</f>
        <v>-2068</v>
      </c>
      <c r="G11" s="7"/>
      <c r="H11" s="7"/>
      <c r="I11" s="7"/>
      <c r="J11" s="7"/>
      <c r="K11" s="8"/>
      <c r="L11" s="5"/>
      <c r="M11" s="5"/>
    </row>
    <row r="12" spans="1:14" x14ac:dyDescent="0.2">
      <c r="A12" s="6">
        <v>7</v>
      </c>
      <c r="B12" s="6" t="s">
        <v>19</v>
      </c>
      <c r="C12" s="7">
        <f>C11</f>
        <v>110</v>
      </c>
      <c r="D12" s="7"/>
      <c r="E12" s="7">
        <f t="shared" si="0"/>
        <v>-110</v>
      </c>
      <c r="F12" s="7">
        <f t="shared" si="1"/>
        <v>-2178</v>
      </c>
      <c r="G12" s="7" t="s">
        <v>0</v>
      </c>
      <c r="H12" s="7"/>
      <c r="I12" s="7"/>
      <c r="J12" s="7"/>
      <c r="K12" s="8"/>
      <c r="L12" s="5"/>
      <c r="M12" s="5"/>
    </row>
    <row r="13" spans="1:14" x14ac:dyDescent="0.2">
      <c r="A13" s="6">
        <v>14</v>
      </c>
      <c r="B13" s="6" t="s">
        <v>19</v>
      </c>
      <c r="C13" s="7">
        <f>C12</f>
        <v>110</v>
      </c>
      <c r="D13" s="7"/>
      <c r="E13" s="7">
        <f t="shared" si="0"/>
        <v>-110</v>
      </c>
      <c r="F13" s="7">
        <f t="shared" si="1"/>
        <v>-2288</v>
      </c>
      <c r="G13" s="7"/>
      <c r="H13" s="7"/>
      <c r="I13" s="7"/>
      <c r="J13" s="7"/>
      <c r="K13" s="8"/>
      <c r="L13" s="5"/>
      <c r="M13" s="5"/>
    </row>
    <row r="14" spans="1:14" x14ac:dyDescent="0.2">
      <c r="A14" s="9">
        <v>14</v>
      </c>
      <c r="B14" s="9" t="s">
        <v>20</v>
      </c>
      <c r="C14" s="10">
        <v>72</v>
      </c>
      <c r="D14" s="10">
        <f>G14*J14</f>
        <v>250</v>
      </c>
      <c r="E14" s="10">
        <f t="shared" si="0"/>
        <v>178</v>
      </c>
      <c r="F14" s="10">
        <f t="shared" si="1"/>
        <v>-2110</v>
      </c>
      <c r="G14" s="11">
        <v>10</v>
      </c>
      <c r="H14" s="10">
        <f>J14/I14</f>
        <v>384.61538461538458</v>
      </c>
      <c r="I14" s="12">
        <v>6.5000000000000002E-2</v>
      </c>
      <c r="J14" s="10">
        <v>25</v>
      </c>
      <c r="K14" s="13" t="s">
        <v>21</v>
      </c>
      <c r="L14" s="5"/>
      <c r="M14" s="5"/>
      <c r="N14" s="5"/>
    </row>
    <row r="15" spans="1:14" x14ac:dyDescent="0.2">
      <c r="A15" s="6">
        <v>21</v>
      </c>
      <c r="B15" s="6" t="s">
        <v>19</v>
      </c>
      <c r="C15" s="7">
        <f>C13</f>
        <v>110</v>
      </c>
      <c r="D15" s="7"/>
      <c r="E15" s="7">
        <f t="shared" si="0"/>
        <v>-110</v>
      </c>
      <c r="F15" s="7">
        <f t="shared" si="1"/>
        <v>-2220</v>
      </c>
      <c r="G15" s="14"/>
      <c r="H15" s="7"/>
      <c r="I15" s="15"/>
      <c r="J15" s="7"/>
      <c r="K15" s="8"/>
      <c r="L15" s="5"/>
      <c r="M15" s="5"/>
      <c r="N15" s="5"/>
    </row>
    <row r="16" spans="1:14" x14ac:dyDescent="0.2">
      <c r="A16" s="9">
        <v>21</v>
      </c>
      <c r="B16" s="9" t="s">
        <v>22</v>
      </c>
      <c r="C16" s="10">
        <v>88</v>
      </c>
      <c r="D16" s="10">
        <f>G16*J16</f>
        <v>750</v>
      </c>
      <c r="E16" s="10">
        <f t="shared" si="0"/>
        <v>662</v>
      </c>
      <c r="F16" s="10">
        <f t="shared" si="1"/>
        <v>-1558</v>
      </c>
      <c r="G16" s="11">
        <v>15</v>
      </c>
      <c r="H16" s="10">
        <f>J16/I16</f>
        <v>238.0952380952381</v>
      </c>
      <c r="I16" s="12">
        <v>0.21</v>
      </c>
      <c r="J16" s="10">
        <v>50</v>
      </c>
      <c r="K16" s="13" t="s">
        <v>23</v>
      </c>
      <c r="L16" s="5"/>
      <c r="M16" s="5"/>
      <c r="N16" s="5"/>
    </row>
    <row r="17" spans="1:14" x14ac:dyDescent="0.2">
      <c r="A17" s="6">
        <v>28</v>
      </c>
      <c r="B17" s="6" t="s">
        <v>19</v>
      </c>
      <c r="C17" s="7">
        <f>C15</f>
        <v>110</v>
      </c>
      <c r="D17" s="7"/>
      <c r="E17" s="7">
        <f t="shared" si="0"/>
        <v>-110</v>
      </c>
      <c r="F17" s="7">
        <f t="shared" si="1"/>
        <v>-1668</v>
      </c>
      <c r="G17" s="14"/>
      <c r="H17" s="7"/>
      <c r="I17" s="15"/>
      <c r="J17" s="7"/>
      <c r="K17" s="8"/>
      <c r="L17" s="5"/>
      <c r="M17" s="5"/>
      <c r="N17" s="5"/>
    </row>
    <row r="18" spans="1:14" x14ac:dyDescent="0.2">
      <c r="A18" s="9">
        <v>28</v>
      </c>
      <c r="B18" s="9" t="s">
        <v>24</v>
      </c>
      <c r="C18" s="10">
        <v>98</v>
      </c>
      <c r="D18" s="10">
        <f>G18*J18</f>
        <v>1380</v>
      </c>
      <c r="E18" s="10">
        <f t="shared" si="0"/>
        <v>1282</v>
      </c>
      <c r="F18" s="10">
        <f t="shared" si="1"/>
        <v>-386</v>
      </c>
      <c r="G18" s="11">
        <v>20</v>
      </c>
      <c r="H18" s="10">
        <f>J18/I18</f>
        <v>172.5</v>
      </c>
      <c r="I18" s="12">
        <v>0.4</v>
      </c>
      <c r="J18" s="10">
        <v>69</v>
      </c>
      <c r="K18" s="13" t="s">
        <v>25</v>
      </c>
      <c r="L18" s="5"/>
      <c r="M18" s="5"/>
      <c r="N18" s="5"/>
    </row>
    <row r="19" spans="1:14" x14ac:dyDescent="0.2">
      <c r="A19" s="6">
        <v>40</v>
      </c>
      <c r="B19" s="6" t="s">
        <v>26</v>
      </c>
      <c r="C19" s="7">
        <v>120</v>
      </c>
      <c r="D19" s="7"/>
      <c r="E19" s="7">
        <f t="shared" si="0"/>
        <v>-120</v>
      </c>
      <c r="F19" s="7">
        <f t="shared" si="1"/>
        <v>-506</v>
      </c>
      <c r="G19" s="14"/>
      <c r="H19" s="7"/>
      <c r="I19" s="15"/>
      <c r="J19" s="7"/>
      <c r="K19" s="8"/>
      <c r="L19" s="5"/>
      <c r="M19" s="5"/>
      <c r="N19" s="5"/>
    </row>
    <row r="20" spans="1:14" x14ac:dyDescent="0.2">
      <c r="A20" s="6">
        <v>40</v>
      </c>
      <c r="B20" s="6" t="s">
        <v>27</v>
      </c>
      <c r="C20" s="7">
        <v>150</v>
      </c>
      <c r="D20" s="7"/>
      <c r="E20" s="7">
        <f t="shared" si="0"/>
        <v>-150</v>
      </c>
      <c r="F20" s="7">
        <f t="shared" si="1"/>
        <v>-656</v>
      </c>
      <c r="G20" s="14"/>
      <c r="H20" s="7"/>
      <c r="I20" s="15"/>
      <c r="J20" s="7"/>
      <c r="K20" s="8"/>
      <c r="L20" s="5"/>
      <c r="M20" s="5"/>
      <c r="N20" s="5"/>
    </row>
    <row r="21" spans="1:14" x14ac:dyDescent="0.2">
      <c r="A21" s="9">
        <v>40</v>
      </c>
      <c r="B21" s="9" t="s">
        <v>28</v>
      </c>
      <c r="C21" s="10">
        <v>0</v>
      </c>
      <c r="D21" s="10">
        <f>G21*J21</f>
        <v>12320</v>
      </c>
      <c r="E21" s="10">
        <f t="shared" si="0"/>
        <v>12320</v>
      </c>
      <c r="F21" s="10">
        <f t="shared" si="1"/>
        <v>11664</v>
      </c>
      <c r="G21" s="11">
        <v>35</v>
      </c>
      <c r="H21" s="10">
        <f>J21/I21</f>
        <v>345.09803921568624</v>
      </c>
      <c r="I21" s="12">
        <v>1.02</v>
      </c>
      <c r="J21" s="10">
        <v>352</v>
      </c>
      <c r="K21" s="13" t="s">
        <v>29</v>
      </c>
      <c r="L21" s="5"/>
      <c r="M21" s="5"/>
      <c r="N21" s="5"/>
    </row>
    <row r="22" spans="1:14" x14ac:dyDescent="0.2">
      <c r="A22" s="16"/>
      <c r="B22" s="16" t="s">
        <v>30</v>
      </c>
      <c r="C22" s="17">
        <f>SUM(C4:C21)</f>
        <v>4360</v>
      </c>
      <c r="D22" s="17">
        <f>SUM(D4:D21)</f>
        <v>16024</v>
      </c>
      <c r="E22" s="17">
        <f>D22-C22</f>
        <v>11664</v>
      </c>
      <c r="F22" s="17"/>
      <c r="G22" s="18">
        <f>D22/J22</f>
        <v>32.306451612903224</v>
      </c>
      <c r="H22" s="17">
        <f>SUM(H14:H21)</f>
        <v>1140.308661926309</v>
      </c>
      <c r="I22" s="18" t="s">
        <v>0</v>
      </c>
      <c r="J22" s="17">
        <f>SUM(J14:J21)</f>
        <v>496</v>
      </c>
      <c r="K22" s="16"/>
      <c r="L22" s="5"/>
    </row>
    <row r="23" spans="1:14" x14ac:dyDescent="0.2">
      <c r="B23" s="8" t="s">
        <v>36</v>
      </c>
      <c r="C23" s="19">
        <v>6</v>
      </c>
      <c r="D23" s="19"/>
      <c r="E23" s="19">
        <f>-C23*40</f>
        <v>-240</v>
      </c>
      <c r="F23" s="20"/>
      <c r="G23" s="20"/>
      <c r="H23" s="20"/>
      <c r="I23" s="20"/>
      <c r="J23" s="21">
        <f>J22/40</f>
        <v>12.4</v>
      </c>
      <c r="K23" s="22" t="s">
        <v>31</v>
      </c>
      <c r="L23" s="5"/>
    </row>
    <row r="24" spans="1:14" x14ac:dyDescent="0.2">
      <c r="B24" s="8" t="s">
        <v>37</v>
      </c>
      <c r="C24" s="19">
        <f>50</f>
        <v>50</v>
      </c>
      <c r="D24" s="19"/>
      <c r="E24" s="19">
        <f>-C24*40</f>
        <v>-2000</v>
      </c>
      <c r="F24" s="20"/>
      <c r="G24" s="20"/>
      <c r="H24" s="20"/>
      <c r="I24" s="20"/>
      <c r="J24" s="20"/>
      <c r="L24" s="5"/>
    </row>
    <row r="25" spans="1:14" x14ac:dyDescent="0.2">
      <c r="B25" s="8" t="s">
        <v>32</v>
      </c>
      <c r="C25" s="19">
        <v>15</v>
      </c>
      <c r="D25" s="19"/>
      <c r="E25" s="19">
        <f>-C25*40</f>
        <v>-600</v>
      </c>
      <c r="F25" s="20"/>
      <c r="G25" s="20"/>
      <c r="H25" s="20"/>
      <c r="I25" s="20"/>
      <c r="J25" s="20"/>
      <c r="L25" s="5"/>
    </row>
    <row r="26" spans="1:14" x14ac:dyDescent="0.2">
      <c r="B26" s="8" t="s">
        <v>44</v>
      </c>
      <c r="C26" s="19"/>
      <c r="D26" s="19"/>
      <c r="E26" s="19">
        <v>-1000</v>
      </c>
      <c r="F26" s="20"/>
      <c r="G26" s="20"/>
      <c r="H26" s="20"/>
      <c r="I26" s="20"/>
      <c r="J26" s="20"/>
      <c r="L26" s="5"/>
      <c r="M26" s="5"/>
    </row>
    <row r="27" spans="1:14" x14ac:dyDescent="0.2">
      <c r="B27" s="16" t="s">
        <v>33</v>
      </c>
      <c r="C27" s="17">
        <f>SUM(C23:C25)</f>
        <v>71</v>
      </c>
      <c r="D27" s="17"/>
      <c r="E27" s="17">
        <f>SUM(E23:E26)-C27</f>
        <v>-3911</v>
      </c>
      <c r="F27" s="20"/>
      <c r="G27" s="20"/>
      <c r="H27" s="20"/>
      <c r="I27" s="20"/>
      <c r="J27" s="20"/>
      <c r="L27" s="5"/>
      <c r="M27" s="5"/>
    </row>
    <row r="28" spans="1:14" x14ac:dyDescent="0.2">
      <c r="B28" s="16" t="s">
        <v>34</v>
      </c>
      <c r="C28" s="17">
        <f>E27-C22</f>
        <v>-8271</v>
      </c>
      <c r="D28" s="17">
        <f>D22</f>
        <v>16024</v>
      </c>
      <c r="E28" s="17">
        <f>D28+C28</f>
        <v>7753</v>
      </c>
    </row>
    <row r="29" spans="1:14" x14ac:dyDescent="0.2">
      <c r="B29" s="57"/>
      <c r="C29" s="58"/>
      <c r="D29" s="58"/>
      <c r="E29" s="58"/>
    </row>
    <row r="30" spans="1:14" x14ac:dyDescent="0.2">
      <c r="B30" s="5" t="s">
        <v>124</v>
      </c>
      <c r="C30" s="5">
        <v>1.96</v>
      </c>
    </row>
    <row r="31" spans="1:14" x14ac:dyDescent="0.2">
      <c r="B31" s="51" t="s">
        <v>106</v>
      </c>
      <c r="C31" s="20">
        <f>-C28-D6-D4</f>
        <v>6947</v>
      </c>
      <c r="D31" t="s">
        <v>111</v>
      </c>
      <c r="E31" s="52">
        <f>-E26/C31</f>
        <v>0.14394702749388225</v>
      </c>
      <c r="F31" t="s">
        <v>112</v>
      </c>
    </row>
    <row r="32" spans="1:14" x14ac:dyDescent="0.2">
      <c r="B32" s="51" t="s">
        <v>122</v>
      </c>
      <c r="C32" s="33">
        <f>C31*C30</f>
        <v>13616.119999999999</v>
      </c>
    </row>
    <row r="33" spans="2:7" x14ac:dyDescent="0.2">
      <c r="B33" s="51" t="s">
        <v>107</v>
      </c>
      <c r="C33" s="33">
        <f>'LBC R'!D87*C30</f>
        <v>619.79783920324758</v>
      </c>
    </row>
    <row r="34" spans="2:7" x14ac:dyDescent="0.2">
      <c r="B34" s="51" t="s">
        <v>108</v>
      </c>
      <c r="C34" s="31">
        <f>C32/C33</f>
        <v>21.968647095484506</v>
      </c>
    </row>
    <row r="36" spans="2:7" x14ac:dyDescent="0.2">
      <c r="C36" t="s">
        <v>127</v>
      </c>
      <c r="D36" t="s">
        <v>128</v>
      </c>
      <c r="E36" t="s">
        <v>129</v>
      </c>
      <c r="F36" t="s">
        <v>130</v>
      </c>
      <c r="G36" t="s">
        <v>131</v>
      </c>
    </row>
    <row r="37" spans="2:7" x14ac:dyDescent="0.2">
      <c r="B37" s="51" t="s">
        <v>109</v>
      </c>
      <c r="C37" s="33">
        <f>C32+'ITK PM B'!C31</f>
        <v>21253.279999999999</v>
      </c>
      <c r="D37" s="33">
        <f>C37</f>
        <v>21253.279999999999</v>
      </c>
      <c r="E37">
        <f>-'ITK PM B'!E25*1.24-'ITK PM R'!E26*1.96</f>
        <v>3200</v>
      </c>
      <c r="F37" s="33">
        <f>D37-E37</f>
        <v>18053.28</v>
      </c>
      <c r="G37" s="33">
        <f>F37/(C30+'ITK PM B'!C29)</f>
        <v>5641.65</v>
      </c>
    </row>
    <row r="38" spans="2:7" x14ac:dyDescent="0.2">
      <c r="B38" s="51" t="s">
        <v>110</v>
      </c>
      <c r="C38" s="33">
        <f>'ITK PM B'!C32+'ITK PM R'!C33</f>
        <v>1020.1564970145882</v>
      </c>
      <c r="D38" s="33">
        <f>F53+'ITK PM B'!F41</f>
        <v>780.41972021616016</v>
      </c>
    </row>
    <row r="39" spans="2:7" x14ac:dyDescent="0.2">
      <c r="B39" s="51" t="s">
        <v>108</v>
      </c>
      <c r="C39" s="33">
        <f>C37/C38</f>
        <v>20.833352590701658</v>
      </c>
      <c r="D39" s="33">
        <f>D37/D38</f>
        <v>27.23314064144007</v>
      </c>
    </row>
    <row r="40" spans="2:7" x14ac:dyDescent="0.2">
      <c r="B40" s="51" t="s">
        <v>132</v>
      </c>
      <c r="D40" s="33">
        <f>20*D38</f>
        <v>15608.394404323204</v>
      </c>
      <c r="E40">
        <f>E37</f>
        <v>3200</v>
      </c>
      <c r="F40" s="33">
        <f>D40-E40</f>
        <v>12408.394404323204</v>
      </c>
      <c r="G40" s="33">
        <f>F40/(C30+'ITK PM B'!C29)</f>
        <v>3877.6232513510013</v>
      </c>
    </row>
    <row r="47" spans="2:7" x14ac:dyDescent="0.2">
      <c r="B47" s="53" t="s">
        <v>70</v>
      </c>
      <c r="C47" s="54" t="s">
        <v>120</v>
      </c>
      <c r="D47" s="41" t="s">
        <v>115</v>
      </c>
      <c r="E47" s="41" t="s">
        <v>115</v>
      </c>
      <c r="F47" s="41" t="s">
        <v>117</v>
      </c>
    </row>
    <row r="48" spans="2:7" x14ac:dyDescent="0.2">
      <c r="B48" s="47" t="s">
        <v>126</v>
      </c>
      <c r="C48" s="54" t="s">
        <v>121</v>
      </c>
      <c r="D48" s="41" t="s">
        <v>114</v>
      </c>
      <c r="E48" s="41" t="s">
        <v>116</v>
      </c>
      <c r="F48" s="41" t="s">
        <v>118</v>
      </c>
    </row>
    <row r="49" spans="2:6" x14ac:dyDescent="0.2">
      <c r="B49" s="53"/>
      <c r="C49" s="54"/>
      <c r="D49" s="55">
        <v>-0.1</v>
      </c>
      <c r="E49" s="55">
        <v>-0.15</v>
      </c>
    </row>
    <row r="50" spans="2:6" x14ac:dyDescent="0.2">
      <c r="B50" s="47" t="s">
        <v>68</v>
      </c>
      <c r="C50" s="48">
        <f>'LBC R'!D84*$C$30</f>
        <v>464.62403149760769</v>
      </c>
      <c r="D50" s="56">
        <f>(1+$D$49)</f>
        <v>0.9</v>
      </c>
      <c r="E50" s="56">
        <f>(1+$E$49)</f>
        <v>0.85</v>
      </c>
      <c r="F50" s="33">
        <f>C50*D50*E50</f>
        <v>355.43738409566987</v>
      </c>
    </row>
    <row r="51" spans="2:6" x14ac:dyDescent="0.2">
      <c r="B51" s="47" t="s">
        <v>69</v>
      </c>
      <c r="C51" s="48">
        <f>'LBC R'!D85*$C$30</f>
        <v>31.164607705640016</v>
      </c>
      <c r="D51" s="56">
        <f t="shared" ref="D51:D53" si="2">(1+$D$49)</f>
        <v>0.9</v>
      </c>
      <c r="E51" s="56">
        <f t="shared" ref="E51:E53" si="3">(1+$E$49)</f>
        <v>0.85</v>
      </c>
      <c r="F51" s="33">
        <f t="shared" ref="F51:F53" si="4">C51*D51*E51</f>
        <v>23.840924894814613</v>
      </c>
    </row>
    <row r="52" spans="2:6" x14ac:dyDescent="0.2">
      <c r="B52" s="47" t="s">
        <v>98</v>
      </c>
      <c r="C52" s="48">
        <f>'LBC R'!D86*$C$30</f>
        <v>124.00919999999999</v>
      </c>
      <c r="D52" s="56">
        <f t="shared" si="2"/>
        <v>0.9</v>
      </c>
      <c r="E52" s="56">
        <f t="shared" si="3"/>
        <v>0.85</v>
      </c>
      <c r="F52" s="33">
        <f t="shared" si="4"/>
        <v>94.867037999999994</v>
      </c>
    </row>
    <row r="53" spans="2:6" x14ac:dyDescent="0.2">
      <c r="B53" s="47" t="s">
        <v>113</v>
      </c>
      <c r="C53" s="48">
        <f>SUM(C50:C52)</f>
        <v>619.79783920324769</v>
      </c>
      <c r="D53" s="56">
        <f t="shared" si="2"/>
        <v>0.9</v>
      </c>
      <c r="E53" s="56">
        <f t="shared" si="3"/>
        <v>0.85</v>
      </c>
      <c r="F53" s="33">
        <f t="shared" si="4"/>
        <v>474.14534699048448</v>
      </c>
    </row>
  </sheetData>
  <mergeCells count="1">
    <mergeCell ref="A1:K1"/>
  </mergeCells>
  <pageMargins left="0.7" right="0.7" top="0.75" bottom="0.75" header="0.3" footer="0.3"/>
  <pageSetup paperSize="9" orientation="portrait" horizontalDpi="0" verticalDpi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F5183-9F9F-5E41-A318-E7FFB02B601C}">
  <sheetPr>
    <pageSetUpPr fitToPage="1"/>
  </sheetPr>
  <dimension ref="A1:CZ92"/>
  <sheetViews>
    <sheetView tabSelected="1" workbookViewId="0">
      <pane xSplit="1" topLeftCell="U1" activePane="topRight" state="frozen"/>
      <selection pane="topRight" sqref="A1:AR20"/>
    </sheetView>
  </sheetViews>
  <sheetFormatPr baseColWidth="10" defaultRowHeight="16" x14ac:dyDescent="0.2"/>
  <cols>
    <col min="1" max="1" width="29.83203125" bestFit="1" customWidth="1"/>
    <col min="2" max="2" width="13.5" customWidth="1"/>
    <col min="3" max="44" width="7.83203125" customWidth="1"/>
  </cols>
  <sheetData>
    <row r="1" spans="1:44" x14ac:dyDescent="0.2">
      <c r="A1" s="24" t="s">
        <v>133</v>
      </c>
      <c r="B1" s="24"/>
    </row>
    <row r="3" spans="1:44" x14ac:dyDescent="0.2">
      <c r="A3" s="28" t="s">
        <v>45</v>
      </c>
      <c r="B3" s="29"/>
    </row>
    <row r="5" spans="1:44" x14ac:dyDescent="0.2">
      <c r="B5" t="s">
        <v>58</v>
      </c>
      <c r="C5">
        <v>0</v>
      </c>
      <c r="D5">
        <v>1</v>
      </c>
      <c r="E5">
        <v>2</v>
      </c>
      <c r="F5">
        <v>3</v>
      </c>
      <c r="G5">
        <v>4</v>
      </c>
      <c r="H5">
        <v>5</v>
      </c>
      <c r="I5">
        <v>6</v>
      </c>
      <c r="J5">
        <v>7</v>
      </c>
      <c r="K5">
        <v>8</v>
      </c>
      <c r="L5">
        <v>9</v>
      </c>
      <c r="M5">
        <v>10</v>
      </c>
      <c r="N5">
        <v>11</v>
      </c>
      <c r="O5">
        <v>12</v>
      </c>
      <c r="P5">
        <v>13</v>
      </c>
      <c r="Q5">
        <v>14</v>
      </c>
      <c r="R5">
        <v>15</v>
      </c>
      <c r="S5">
        <v>16</v>
      </c>
      <c r="T5">
        <v>17</v>
      </c>
      <c r="U5">
        <v>18</v>
      </c>
      <c r="V5">
        <v>19</v>
      </c>
      <c r="W5">
        <v>20</v>
      </c>
      <c r="X5">
        <v>21</v>
      </c>
      <c r="Y5">
        <v>22</v>
      </c>
      <c r="Z5">
        <v>23</v>
      </c>
      <c r="AA5">
        <v>24</v>
      </c>
      <c r="AB5">
        <v>25</v>
      </c>
      <c r="AC5">
        <v>26</v>
      </c>
      <c r="AD5">
        <v>27</v>
      </c>
      <c r="AE5">
        <v>28</v>
      </c>
      <c r="AF5">
        <v>29</v>
      </c>
      <c r="AG5">
        <v>30</v>
      </c>
      <c r="AH5">
        <v>31</v>
      </c>
      <c r="AI5">
        <v>32</v>
      </c>
      <c r="AJ5">
        <v>33</v>
      </c>
      <c r="AK5">
        <v>34</v>
      </c>
      <c r="AL5">
        <v>35</v>
      </c>
      <c r="AM5">
        <v>36</v>
      </c>
      <c r="AN5">
        <v>37</v>
      </c>
      <c r="AO5">
        <v>38</v>
      </c>
      <c r="AP5">
        <v>39</v>
      </c>
      <c r="AQ5">
        <v>40</v>
      </c>
      <c r="AR5" t="s">
        <v>16</v>
      </c>
    </row>
    <row r="6" spans="1:44" x14ac:dyDescent="0.2">
      <c r="A6" s="25" t="s">
        <v>38</v>
      </c>
      <c r="B6" s="25"/>
    </row>
    <row r="7" spans="1:44" x14ac:dyDescent="0.2">
      <c r="A7" t="s">
        <v>12</v>
      </c>
      <c r="B7" t="s">
        <v>59</v>
      </c>
      <c r="C7" s="20">
        <f>'ITK PM R'!C4+'ITK PM R'!C5+'ITK PM R'!C6</f>
        <v>2532</v>
      </c>
      <c r="D7" s="20">
        <f>'ITK PM R'!C7+'ITK PM R'!C8</f>
        <v>375</v>
      </c>
      <c r="E7" s="20">
        <f>'ITK PM R'!C9+'ITK PM R'!C10</f>
        <v>375</v>
      </c>
      <c r="F7" s="20">
        <v>0</v>
      </c>
      <c r="G7" s="20">
        <f>'ITK PM R'!C11</f>
        <v>110</v>
      </c>
      <c r="H7" s="20">
        <v>0</v>
      </c>
      <c r="I7" s="20">
        <v>0</v>
      </c>
      <c r="J7" s="20">
        <f>'ITK PM R'!C12</f>
        <v>110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f>'ITK PM R'!C13+'ITK PM R'!C14</f>
        <v>182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f>'ITK PM R'!C15+'ITK PM R'!C16</f>
        <v>198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f>'ITK PM R'!C17+'ITK PM R'!C18</f>
        <v>208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0">
        <v>0</v>
      </c>
      <c r="AN7" s="20">
        <v>0</v>
      </c>
      <c r="AO7" s="20">
        <v>0</v>
      </c>
      <c r="AP7" s="20">
        <v>0</v>
      </c>
      <c r="AQ7" s="20">
        <f>'ITK PM R'!C19+'ITK PM R'!C20+'ITK PM R'!C21</f>
        <v>270</v>
      </c>
      <c r="AR7" s="20">
        <f>SUM(C7:AQ7)</f>
        <v>4360</v>
      </c>
    </row>
    <row r="8" spans="1:44" x14ac:dyDescent="0.2">
      <c r="A8" t="s">
        <v>14</v>
      </c>
      <c r="B8" t="s">
        <v>59</v>
      </c>
      <c r="C8" s="20">
        <f>'ITK PM R'!C27+(-'ITK PM R'!E26/2)</f>
        <v>571</v>
      </c>
      <c r="D8" s="20">
        <f>'ITK PM R'!$C$27</f>
        <v>71</v>
      </c>
      <c r="E8" s="20">
        <f>'ITK PM R'!$C$27</f>
        <v>71</v>
      </c>
      <c r="F8" s="20">
        <f>'ITK PM R'!$C$27</f>
        <v>71</v>
      </c>
      <c r="G8" s="20">
        <f>'ITK PM R'!$C$27</f>
        <v>71</v>
      </c>
      <c r="H8" s="20">
        <f>'ITK PM R'!$C$27</f>
        <v>71</v>
      </c>
      <c r="I8" s="20">
        <f>'ITK PM R'!$C$27+(-'ITK PM R'!E26/2)</f>
        <v>571</v>
      </c>
      <c r="J8" s="20">
        <f>'ITK PM R'!$C$27</f>
        <v>71</v>
      </c>
      <c r="K8" s="20">
        <f>'ITK PM R'!$C$27</f>
        <v>71</v>
      </c>
      <c r="L8" s="20">
        <f>'ITK PM R'!$C$27</f>
        <v>71</v>
      </c>
      <c r="M8" s="20">
        <f>'ITK PM R'!$C$27</f>
        <v>71</v>
      </c>
      <c r="N8" s="20">
        <f>'ITK PM R'!$C$27</f>
        <v>71</v>
      </c>
      <c r="O8" s="20">
        <f>'ITK PM R'!$C$27</f>
        <v>71</v>
      </c>
      <c r="P8" s="20">
        <f>'ITK PM R'!$C$27</f>
        <v>71</v>
      </c>
      <c r="Q8" s="20">
        <f>'ITK PM R'!$C$27</f>
        <v>71</v>
      </c>
      <c r="R8" s="20">
        <f>'ITK PM R'!$C$27</f>
        <v>71</v>
      </c>
      <c r="S8" s="20">
        <f>'ITK PM R'!$C$27</f>
        <v>71</v>
      </c>
      <c r="T8" s="20">
        <f>'ITK PM R'!$C$27</f>
        <v>71</v>
      </c>
      <c r="U8" s="20">
        <f>'ITK PM R'!$C$27</f>
        <v>71</v>
      </c>
      <c r="V8" s="20">
        <f>'ITK PM R'!$C$27</f>
        <v>71</v>
      </c>
      <c r="W8" s="20">
        <f>'ITK PM R'!$C$27</f>
        <v>71</v>
      </c>
      <c r="X8" s="20">
        <f>'ITK PM R'!$C$27</f>
        <v>71</v>
      </c>
      <c r="Y8" s="20">
        <f>'ITK PM R'!$C$27</f>
        <v>71</v>
      </c>
      <c r="Z8" s="20">
        <f>'ITK PM R'!$C$27</f>
        <v>71</v>
      </c>
      <c r="AA8" s="20">
        <f>'ITK PM R'!$C$27</f>
        <v>71</v>
      </c>
      <c r="AB8" s="20">
        <f>'ITK PM R'!$C$27</f>
        <v>71</v>
      </c>
      <c r="AC8" s="20">
        <f>'ITK PM R'!$C$27</f>
        <v>71</v>
      </c>
      <c r="AD8" s="20">
        <f>'ITK PM R'!$C$27</f>
        <v>71</v>
      </c>
      <c r="AE8" s="20">
        <f>'ITK PM R'!$C$27</f>
        <v>71</v>
      </c>
      <c r="AF8" s="20">
        <f>'ITK PM R'!$C$27</f>
        <v>71</v>
      </c>
      <c r="AG8" s="20">
        <f>'ITK PM R'!$C$27</f>
        <v>71</v>
      </c>
      <c r="AH8" s="20">
        <f>'ITK PM R'!$C$27</f>
        <v>71</v>
      </c>
      <c r="AI8" s="20">
        <f>'ITK PM R'!$C$27</f>
        <v>71</v>
      </c>
      <c r="AJ8" s="20">
        <f>'ITK PM R'!$C$27</f>
        <v>71</v>
      </c>
      <c r="AK8" s="20">
        <f>'ITK PM R'!$C$27</f>
        <v>71</v>
      </c>
      <c r="AL8" s="20">
        <f>'ITK PM R'!$C$27</f>
        <v>71</v>
      </c>
      <c r="AM8" s="20">
        <f>'ITK PM R'!$C$27</f>
        <v>71</v>
      </c>
      <c r="AN8" s="20">
        <f>'ITK PM R'!$C$27</f>
        <v>71</v>
      </c>
      <c r="AO8" s="20">
        <f>'ITK PM R'!$C$27</f>
        <v>71</v>
      </c>
      <c r="AP8" s="20">
        <f>'ITK PM R'!$C$27</f>
        <v>71</v>
      </c>
      <c r="AQ8" s="20">
        <f>'ITK PM R'!$C$27</f>
        <v>71</v>
      </c>
      <c r="AR8" s="20">
        <f t="shared" ref="AR8:AR10" si="0">SUM(C8:AQ8)</f>
        <v>3911</v>
      </c>
    </row>
    <row r="9" spans="1:44" x14ac:dyDescent="0.2">
      <c r="A9" t="s">
        <v>40</v>
      </c>
      <c r="B9" t="s">
        <v>59</v>
      </c>
      <c r="C9">
        <f>SUM(C7:C8)</f>
        <v>3103</v>
      </c>
      <c r="D9">
        <f t="shared" ref="D9:AQ9" si="1">SUM(D7:D8)</f>
        <v>446</v>
      </c>
      <c r="E9">
        <f t="shared" si="1"/>
        <v>446</v>
      </c>
      <c r="F9">
        <f t="shared" si="1"/>
        <v>71</v>
      </c>
      <c r="G9">
        <f t="shared" si="1"/>
        <v>181</v>
      </c>
      <c r="H9">
        <f t="shared" si="1"/>
        <v>71</v>
      </c>
      <c r="I9">
        <f t="shared" si="1"/>
        <v>571</v>
      </c>
      <c r="J9">
        <f t="shared" si="1"/>
        <v>181</v>
      </c>
      <c r="K9">
        <f t="shared" si="1"/>
        <v>71</v>
      </c>
      <c r="L9">
        <f t="shared" si="1"/>
        <v>71</v>
      </c>
      <c r="M9">
        <f t="shared" si="1"/>
        <v>71</v>
      </c>
      <c r="N9">
        <f t="shared" si="1"/>
        <v>71</v>
      </c>
      <c r="O9">
        <f t="shared" si="1"/>
        <v>71</v>
      </c>
      <c r="P9">
        <f t="shared" si="1"/>
        <v>71</v>
      </c>
      <c r="Q9">
        <f t="shared" si="1"/>
        <v>253</v>
      </c>
      <c r="R9">
        <f t="shared" si="1"/>
        <v>71</v>
      </c>
      <c r="S9">
        <f t="shared" si="1"/>
        <v>71</v>
      </c>
      <c r="T9">
        <f t="shared" si="1"/>
        <v>71</v>
      </c>
      <c r="U9">
        <f t="shared" si="1"/>
        <v>71</v>
      </c>
      <c r="V9">
        <f t="shared" si="1"/>
        <v>71</v>
      </c>
      <c r="W9">
        <f t="shared" si="1"/>
        <v>71</v>
      </c>
      <c r="X9">
        <f t="shared" si="1"/>
        <v>269</v>
      </c>
      <c r="Y9">
        <f t="shared" si="1"/>
        <v>71</v>
      </c>
      <c r="Z9">
        <f t="shared" si="1"/>
        <v>71</v>
      </c>
      <c r="AA9">
        <f t="shared" si="1"/>
        <v>71</v>
      </c>
      <c r="AB9">
        <f t="shared" si="1"/>
        <v>71</v>
      </c>
      <c r="AC9">
        <f t="shared" si="1"/>
        <v>71</v>
      </c>
      <c r="AD9">
        <f t="shared" si="1"/>
        <v>71</v>
      </c>
      <c r="AE9">
        <f t="shared" si="1"/>
        <v>279</v>
      </c>
      <c r="AF9">
        <f t="shared" si="1"/>
        <v>71</v>
      </c>
      <c r="AG9">
        <f t="shared" si="1"/>
        <v>71</v>
      </c>
      <c r="AH9">
        <f t="shared" si="1"/>
        <v>71</v>
      </c>
      <c r="AI9">
        <f t="shared" si="1"/>
        <v>71</v>
      </c>
      <c r="AJ9">
        <f t="shared" si="1"/>
        <v>71</v>
      </c>
      <c r="AK9">
        <f t="shared" si="1"/>
        <v>71</v>
      </c>
      <c r="AL9">
        <f t="shared" si="1"/>
        <v>71</v>
      </c>
      <c r="AM9">
        <f t="shared" si="1"/>
        <v>71</v>
      </c>
      <c r="AN9">
        <f t="shared" si="1"/>
        <v>71</v>
      </c>
      <c r="AO9">
        <f t="shared" si="1"/>
        <v>71</v>
      </c>
      <c r="AP9">
        <f t="shared" si="1"/>
        <v>71</v>
      </c>
      <c r="AQ9">
        <f t="shared" si="1"/>
        <v>341</v>
      </c>
      <c r="AR9" s="20">
        <f t="shared" si="0"/>
        <v>8271</v>
      </c>
    </row>
    <row r="10" spans="1:44" x14ac:dyDescent="0.2">
      <c r="A10" t="s">
        <v>41</v>
      </c>
      <c r="B10" t="s">
        <v>59</v>
      </c>
      <c r="C10" s="20">
        <v>0</v>
      </c>
      <c r="D10" s="20">
        <f>'ITK PM R'!D4+'ITK PM R'!D6</f>
        <v>1324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 s="20">
        <f>'ITK PM R'!D14</f>
        <v>250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 s="20">
        <f>'ITK PM R'!D16</f>
        <v>750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s="20">
        <f>'ITK PM R'!D18</f>
        <v>1380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 s="20">
        <f>'ITK PM R'!D21</f>
        <v>12320</v>
      </c>
      <c r="AR10" s="20">
        <f t="shared" si="0"/>
        <v>16024</v>
      </c>
    </row>
    <row r="11" spans="1:44" x14ac:dyDescent="0.2">
      <c r="A11" t="s">
        <v>42</v>
      </c>
      <c r="B11" t="s">
        <v>59</v>
      </c>
      <c r="C11">
        <f>C10-C9</f>
        <v>-3103</v>
      </c>
      <c r="D11">
        <f t="shared" ref="D11:AR11" si="2">D10-D9</f>
        <v>878</v>
      </c>
      <c r="E11">
        <f t="shared" si="2"/>
        <v>-446</v>
      </c>
      <c r="F11">
        <f t="shared" si="2"/>
        <v>-71</v>
      </c>
      <c r="G11">
        <f t="shared" si="2"/>
        <v>-181</v>
      </c>
      <c r="H11">
        <f t="shared" si="2"/>
        <v>-71</v>
      </c>
      <c r="I11">
        <f t="shared" si="2"/>
        <v>-571</v>
      </c>
      <c r="J11">
        <f t="shared" si="2"/>
        <v>-181</v>
      </c>
      <c r="K11">
        <f t="shared" si="2"/>
        <v>-71</v>
      </c>
      <c r="L11">
        <f t="shared" si="2"/>
        <v>-71</v>
      </c>
      <c r="M11">
        <f t="shared" si="2"/>
        <v>-71</v>
      </c>
      <c r="N11">
        <f t="shared" si="2"/>
        <v>-71</v>
      </c>
      <c r="O11">
        <f t="shared" si="2"/>
        <v>-71</v>
      </c>
      <c r="P11">
        <f t="shared" si="2"/>
        <v>-71</v>
      </c>
      <c r="Q11">
        <f t="shared" si="2"/>
        <v>-3</v>
      </c>
      <c r="R11">
        <f t="shared" si="2"/>
        <v>-71</v>
      </c>
      <c r="S11">
        <f t="shared" si="2"/>
        <v>-71</v>
      </c>
      <c r="T11">
        <f t="shared" si="2"/>
        <v>-71</v>
      </c>
      <c r="U11">
        <f t="shared" si="2"/>
        <v>-71</v>
      </c>
      <c r="V11">
        <f t="shared" si="2"/>
        <v>-71</v>
      </c>
      <c r="W11">
        <f t="shared" si="2"/>
        <v>-71</v>
      </c>
      <c r="X11">
        <f t="shared" si="2"/>
        <v>481</v>
      </c>
      <c r="Y11">
        <f t="shared" si="2"/>
        <v>-71</v>
      </c>
      <c r="Z11">
        <f t="shared" si="2"/>
        <v>-71</v>
      </c>
      <c r="AA11">
        <f t="shared" si="2"/>
        <v>-71</v>
      </c>
      <c r="AB11">
        <f t="shared" si="2"/>
        <v>-71</v>
      </c>
      <c r="AC11">
        <f t="shared" si="2"/>
        <v>-71</v>
      </c>
      <c r="AD11">
        <f t="shared" si="2"/>
        <v>-71</v>
      </c>
      <c r="AE11">
        <f t="shared" si="2"/>
        <v>1101</v>
      </c>
      <c r="AF11">
        <f t="shared" si="2"/>
        <v>-71</v>
      </c>
      <c r="AG11">
        <f t="shared" si="2"/>
        <v>-71</v>
      </c>
      <c r="AH11">
        <f t="shared" si="2"/>
        <v>-71</v>
      </c>
      <c r="AI11">
        <f t="shared" si="2"/>
        <v>-71</v>
      </c>
      <c r="AJ11">
        <f t="shared" si="2"/>
        <v>-71</v>
      </c>
      <c r="AK11">
        <f t="shared" si="2"/>
        <v>-71</v>
      </c>
      <c r="AL11">
        <f t="shared" si="2"/>
        <v>-71</v>
      </c>
      <c r="AM11">
        <f t="shared" si="2"/>
        <v>-71</v>
      </c>
      <c r="AN11">
        <f t="shared" si="2"/>
        <v>-71</v>
      </c>
      <c r="AO11">
        <f t="shared" si="2"/>
        <v>-71</v>
      </c>
      <c r="AP11">
        <f t="shared" si="2"/>
        <v>-71</v>
      </c>
      <c r="AQ11">
        <f t="shared" si="2"/>
        <v>11979</v>
      </c>
      <c r="AR11">
        <f t="shared" si="2"/>
        <v>7753</v>
      </c>
    </row>
    <row r="12" spans="1:44" x14ac:dyDescent="0.2">
      <c r="A12" t="s">
        <v>43</v>
      </c>
      <c r="B12" t="s">
        <v>59</v>
      </c>
      <c r="C12" s="33">
        <f>NPV(4.5,C11:AQ11)</f>
        <v>-537.95782063723675</v>
      </c>
      <c r="AR12" s="20"/>
    </row>
    <row r="13" spans="1:44" x14ac:dyDescent="0.2">
      <c r="C13" t="s">
        <v>0</v>
      </c>
      <c r="AR13" s="20"/>
    </row>
    <row r="14" spans="1:44" x14ac:dyDescent="0.2">
      <c r="A14" s="26" t="s">
        <v>35</v>
      </c>
      <c r="B14" s="26"/>
    </row>
    <row r="15" spans="1:44" x14ac:dyDescent="0.2">
      <c r="A15" t="s">
        <v>12</v>
      </c>
      <c r="B15" t="s">
        <v>59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f>SUM(C15:AQ15)</f>
        <v>0</v>
      </c>
    </row>
    <row r="16" spans="1:44" x14ac:dyDescent="0.2">
      <c r="A16" t="s">
        <v>14</v>
      </c>
      <c r="B16" t="s">
        <v>59</v>
      </c>
      <c r="C16" s="20">
        <f>'ITK PM B'!C22</f>
        <v>6</v>
      </c>
      <c r="D16" s="20">
        <f>C16</f>
        <v>6</v>
      </c>
      <c r="E16">
        <f>D16</f>
        <v>6</v>
      </c>
      <c r="F16">
        <f t="shared" ref="F16:AQ16" si="3">E16</f>
        <v>6</v>
      </c>
      <c r="G16">
        <f t="shared" si="3"/>
        <v>6</v>
      </c>
      <c r="H16">
        <f t="shared" si="3"/>
        <v>6</v>
      </c>
      <c r="I16">
        <f t="shared" si="3"/>
        <v>6</v>
      </c>
      <c r="J16">
        <f t="shared" si="3"/>
        <v>6</v>
      </c>
      <c r="K16">
        <f t="shared" si="3"/>
        <v>6</v>
      </c>
      <c r="L16">
        <f t="shared" si="3"/>
        <v>6</v>
      </c>
      <c r="M16">
        <f t="shared" si="3"/>
        <v>6</v>
      </c>
      <c r="N16">
        <f t="shared" si="3"/>
        <v>6</v>
      </c>
      <c r="O16">
        <f t="shared" si="3"/>
        <v>6</v>
      </c>
      <c r="P16">
        <f t="shared" si="3"/>
        <v>6</v>
      </c>
      <c r="Q16">
        <f t="shared" si="3"/>
        <v>6</v>
      </c>
      <c r="R16">
        <f t="shared" si="3"/>
        <v>6</v>
      </c>
      <c r="S16">
        <f t="shared" si="3"/>
        <v>6</v>
      </c>
      <c r="T16">
        <f t="shared" si="3"/>
        <v>6</v>
      </c>
      <c r="U16">
        <f t="shared" si="3"/>
        <v>6</v>
      </c>
      <c r="V16">
        <f t="shared" si="3"/>
        <v>6</v>
      </c>
      <c r="W16">
        <f t="shared" si="3"/>
        <v>6</v>
      </c>
      <c r="X16">
        <f t="shared" si="3"/>
        <v>6</v>
      </c>
      <c r="Y16">
        <f t="shared" si="3"/>
        <v>6</v>
      </c>
      <c r="Z16">
        <f t="shared" si="3"/>
        <v>6</v>
      </c>
      <c r="AA16">
        <f t="shared" si="3"/>
        <v>6</v>
      </c>
      <c r="AB16">
        <f t="shared" si="3"/>
        <v>6</v>
      </c>
      <c r="AC16">
        <f t="shared" si="3"/>
        <v>6</v>
      </c>
      <c r="AD16">
        <f t="shared" si="3"/>
        <v>6</v>
      </c>
      <c r="AE16">
        <f t="shared" si="3"/>
        <v>6</v>
      </c>
      <c r="AF16">
        <f t="shared" si="3"/>
        <v>6</v>
      </c>
      <c r="AG16">
        <f t="shared" si="3"/>
        <v>6</v>
      </c>
      <c r="AH16">
        <f t="shared" si="3"/>
        <v>6</v>
      </c>
      <c r="AI16">
        <f t="shared" si="3"/>
        <v>6</v>
      </c>
      <c r="AJ16">
        <f t="shared" si="3"/>
        <v>6</v>
      </c>
      <c r="AK16">
        <f t="shared" si="3"/>
        <v>6</v>
      </c>
      <c r="AL16">
        <f t="shared" si="3"/>
        <v>6</v>
      </c>
      <c r="AM16">
        <f t="shared" si="3"/>
        <v>6</v>
      </c>
      <c r="AN16">
        <f t="shared" si="3"/>
        <v>6</v>
      </c>
      <c r="AO16">
        <f t="shared" si="3"/>
        <v>6</v>
      </c>
      <c r="AP16">
        <f t="shared" si="3"/>
        <v>6</v>
      </c>
      <c r="AQ16">
        <f t="shared" si="3"/>
        <v>6</v>
      </c>
      <c r="AR16" s="20">
        <f t="shared" ref="AR16:AR18" si="4">SUM(C16:AQ16)</f>
        <v>246</v>
      </c>
    </row>
    <row r="17" spans="1:45" x14ac:dyDescent="0.2">
      <c r="A17" t="s">
        <v>40</v>
      </c>
      <c r="B17" t="s">
        <v>59</v>
      </c>
      <c r="C17">
        <f>SUM(C15:C16)</f>
        <v>6</v>
      </c>
      <c r="D17">
        <f t="shared" ref="D17:AQ17" si="5">SUM(D15:D16)</f>
        <v>6</v>
      </c>
      <c r="E17">
        <f t="shared" si="5"/>
        <v>6</v>
      </c>
      <c r="F17">
        <f t="shared" si="5"/>
        <v>6</v>
      </c>
      <c r="G17">
        <f t="shared" si="5"/>
        <v>6</v>
      </c>
      <c r="H17">
        <f t="shared" si="5"/>
        <v>6</v>
      </c>
      <c r="I17">
        <f t="shared" si="5"/>
        <v>6</v>
      </c>
      <c r="J17">
        <f t="shared" si="5"/>
        <v>6</v>
      </c>
      <c r="K17">
        <f t="shared" si="5"/>
        <v>6</v>
      </c>
      <c r="L17">
        <f t="shared" si="5"/>
        <v>6</v>
      </c>
      <c r="M17">
        <f t="shared" si="5"/>
        <v>6</v>
      </c>
      <c r="N17">
        <f t="shared" si="5"/>
        <v>6</v>
      </c>
      <c r="O17">
        <f t="shared" si="5"/>
        <v>6</v>
      </c>
      <c r="P17">
        <f t="shared" si="5"/>
        <v>6</v>
      </c>
      <c r="Q17">
        <f t="shared" si="5"/>
        <v>6</v>
      </c>
      <c r="R17">
        <f t="shared" si="5"/>
        <v>6</v>
      </c>
      <c r="S17">
        <f t="shared" si="5"/>
        <v>6</v>
      </c>
      <c r="T17">
        <f t="shared" si="5"/>
        <v>6</v>
      </c>
      <c r="U17">
        <f t="shared" si="5"/>
        <v>6</v>
      </c>
      <c r="V17">
        <f t="shared" si="5"/>
        <v>6</v>
      </c>
      <c r="W17">
        <f t="shared" si="5"/>
        <v>6</v>
      </c>
      <c r="X17">
        <f t="shared" si="5"/>
        <v>6</v>
      </c>
      <c r="Y17">
        <f t="shared" si="5"/>
        <v>6</v>
      </c>
      <c r="Z17">
        <f t="shared" si="5"/>
        <v>6</v>
      </c>
      <c r="AA17">
        <f t="shared" si="5"/>
        <v>6</v>
      </c>
      <c r="AB17">
        <f t="shared" si="5"/>
        <v>6</v>
      </c>
      <c r="AC17">
        <f t="shared" si="5"/>
        <v>6</v>
      </c>
      <c r="AD17">
        <f t="shared" si="5"/>
        <v>6</v>
      </c>
      <c r="AE17">
        <f t="shared" si="5"/>
        <v>6</v>
      </c>
      <c r="AF17">
        <f t="shared" si="5"/>
        <v>6</v>
      </c>
      <c r="AG17">
        <f t="shared" si="5"/>
        <v>6</v>
      </c>
      <c r="AH17">
        <f t="shared" si="5"/>
        <v>6</v>
      </c>
      <c r="AI17">
        <f t="shared" si="5"/>
        <v>6</v>
      </c>
      <c r="AJ17">
        <f t="shared" si="5"/>
        <v>6</v>
      </c>
      <c r="AK17">
        <f t="shared" si="5"/>
        <v>6</v>
      </c>
      <c r="AL17">
        <f t="shared" si="5"/>
        <v>6</v>
      </c>
      <c r="AM17">
        <f t="shared" si="5"/>
        <v>6</v>
      </c>
      <c r="AN17">
        <f t="shared" si="5"/>
        <v>6</v>
      </c>
      <c r="AO17">
        <f t="shared" si="5"/>
        <v>6</v>
      </c>
      <c r="AP17">
        <f t="shared" si="5"/>
        <v>6</v>
      </c>
      <c r="AQ17">
        <f t="shared" si="5"/>
        <v>6</v>
      </c>
      <c r="AR17" s="20">
        <f t="shared" si="4"/>
        <v>246</v>
      </c>
    </row>
    <row r="18" spans="1:45" x14ac:dyDescent="0.2">
      <c r="A18" t="s">
        <v>41</v>
      </c>
      <c r="B18" t="s">
        <v>59</v>
      </c>
      <c r="C18" s="43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 s="43">
        <f>AQ40*6.36</f>
        <v>254.4</v>
      </c>
      <c r="AR18" s="20">
        <f t="shared" si="4"/>
        <v>254.4</v>
      </c>
    </row>
    <row r="19" spans="1:45" x14ac:dyDescent="0.2">
      <c r="A19" t="s">
        <v>42</v>
      </c>
      <c r="B19" t="s">
        <v>59</v>
      </c>
      <c r="C19" s="33">
        <f>C18-C17</f>
        <v>-6</v>
      </c>
      <c r="D19">
        <f t="shared" ref="D19:AR19" si="6">D18-D17</f>
        <v>-6</v>
      </c>
      <c r="E19">
        <f t="shared" si="6"/>
        <v>-6</v>
      </c>
      <c r="F19">
        <f t="shared" si="6"/>
        <v>-6</v>
      </c>
      <c r="G19">
        <f t="shared" si="6"/>
        <v>-6</v>
      </c>
      <c r="H19">
        <f t="shared" si="6"/>
        <v>-6</v>
      </c>
      <c r="I19">
        <f t="shared" si="6"/>
        <v>-6</v>
      </c>
      <c r="J19">
        <f t="shared" si="6"/>
        <v>-6</v>
      </c>
      <c r="K19">
        <f t="shared" si="6"/>
        <v>-6</v>
      </c>
      <c r="L19">
        <f t="shared" si="6"/>
        <v>-6</v>
      </c>
      <c r="M19">
        <f t="shared" si="6"/>
        <v>-6</v>
      </c>
      <c r="N19">
        <f t="shared" si="6"/>
        <v>-6</v>
      </c>
      <c r="O19">
        <f t="shared" si="6"/>
        <v>-6</v>
      </c>
      <c r="P19">
        <f t="shared" si="6"/>
        <v>-6</v>
      </c>
      <c r="Q19">
        <f t="shared" si="6"/>
        <v>-6</v>
      </c>
      <c r="R19">
        <f t="shared" si="6"/>
        <v>-6</v>
      </c>
      <c r="S19">
        <f t="shared" si="6"/>
        <v>-6</v>
      </c>
      <c r="T19">
        <f t="shared" si="6"/>
        <v>-6</v>
      </c>
      <c r="U19">
        <f t="shared" si="6"/>
        <v>-6</v>
      </c>
      <c r="V19">
        <f t="shared" si="6"/>
        <v>-6</v>
      </c>
      <c r="W19">
        <f t="shared" si="6"/>
        <v>-6</v>
      </c>
      <c r="X19">
        <f t="shared" si="6"/>
        <v>-6</v>
      </c>
      <c r="Y19">
        <f t="shared" si="6"/>
        <v>-6</v>
      </c>
      <c r="Z19">
        <f t="shared" si="6"/>
        <v>-6</v>
      </c>
      <c r="AA19">
        <f t="shared" si="6"/>
        <v>-6</v>
      </c>
      <c r="AB19">
        <f t="shared" si="6"/>
        <v>-6</v>
      </c>
      <c r="AC19">
        <f t="shared" si="6"/>
        <v>-6</v>
      </c>
      <c r="AD19">
        <f t="shared" si="6"/>
        <v>-6</v>
      </c>
      <c r="AE19">
        <f t="shared" si="6"/>
        <v>-6</v>
      </c>
      <c r="AF19">
        <f t="shared" si="6"/>
        <v>-6</v>
      </c>
      <c r="AG19">
        <f t="shared" si="6"/>
        <v>-6</v>
      </c>
      <c r="AH19">
        <f t="shared" si="6"/>
        <v>-6</v>
      </c>
      <c r="AI19">
        <f t="shared" si="6"/>
        <v>-6</v>
      </c>
      <c r="AJ19">
        <f t="shared" si="6"/>
        <v>-6</v>
      </c>
      <c r="AK19">
        <f t="shared" si="6"/>
        <v>-6</v>
      </c>
      <c r="AL19">
        <f t="shared" si="6"/>
        <v>-6</v>
      </c>
      <c r="AM19">
        <f t="shared" si="6"/>
        <v>-6</v>
      </c>
      <c r="AN19">
        <f t="shared" si="6"/>
        <v>-6</v>
      </c>
      <c r="AO19">
        <f t="shared" si="6"/>
        <v>-6</v>
      </c>
      <c r="AP19">
        <f t="shared" si="6"/>
        <v>-6</v>
      </c>
      <c r="AQ19" s="33">
        <f t="shared" si="6"/>
        <v>248.4</v>
      </c>
      <c r="AR19" s="33">
        <f t="shared" si="6"/>
        <v>8.4000000000000057</v>
      </c>
    </row>
    <row r="20" spans="1:45" x14ac:dyDescent="0.2">
      <c r="A20" s="38" t="s">
        <v>86</v>
      </c>
      <c r="B20" t="s">
        <v>59</v>
      </c>
      <c r="C20" s="43">
        <f>AR18/(1+4.5%)^(AR40/1)*1.3</f>
        <v>56.860260023628264</v>
      </c>
    </row>
    <row r="22" spans="1:45" x14ac:dyDescent="0.2">
      <c r="A22" s="39" t="s">
        <v>46</v>
      </c>
      <c r="B22" s="29"/>
    </row>
    <row r="24" spans="1:45" x14ac:dyDescent="0.2">
      <c r="B24" t="s">
        <v>58</v>
      </c>
      <c r="C24" t="s">
        <v>61</v>
      </c>
      <c r="D24">
        <v>1</v>
      </c>
      <c r="E24">
        <v>2</v>
      </c>
      <c r="F24">
        <v>3</v>
      </c>
      <c r="G24">
        <v>4</v>
      </c>
      <c r="H24">
        <v>5</v>
      </c>
      <c r="I24">
        <v>6</v>
      </c>
      <c r="J24">
        <v>7</v>
      </c>
      <c r="K24">
        <v>8</v>
      </c>
      <c r="L24">
        <v>9</v>
      </c>
      <c r="M24">
        <v>10</v>
      </c>
      <c r="N24">
        <v>11</v>
      </c>
      <c r="O24">
        <v>12</v>
      </c>
      <c r="P24">
        <v>13</v>
      </c>
      <c r="Q24">
        <v>14</v>
      </c>
      <c r="R24">
        <v>15</v>
      </c>
      <c r="S24">
        <v>16</v>
      </c>
      <c r="T24">
        <v>17</v>
      </c>
      <c r="U24">
        <v>18</v>
      </c>
      <c r="V24">
        <v>19</v>
      </c>
      <c r="W24">
        <v>20</v>
      </c>
      <c r="X24">
        <v>21</v>
      </c>
      <c r="Y24">
        <v>22</v>
      </c>
      <c r="Z24">
        <v>23</v>
      </c>
      <c r="AA24">
        <v>24</v>
      </c>
      <c r="AB24">
        <v>25</v>
      </c>
      <c r="AC24">
        <v>26</v>
      </c>
      <c r="AD24">
        <v>27</v>
      </c>
      <c r="AE24">
        <v>28</v>
      </c>
      <c r="AF24">
        <v>29</v>
      </c>
      <c r="AG24">
        <v>30</v>
      </c>
      <c r="AH24">
        <v>31</v>
      </c>
      <c r="AI24">
        <v>32</v>
      </c>
      <c r="AJ24">
        <v>33</v>
      </c>
      <c r="AK24">
        <v>34</v>
      </c>
      <c r="AL24">
        <v>35</v>
      </c>
      <c r="AM24">
        <v>36</v>
      </c>
      <c r="AN24">
        <v>37</v>
      </c>
      <c r="AO24">
        <v>38</v>
      </c>
      <c r="AP24">
        <v>39</v>
      </c>
      <c r="AQ24">
        <v>40</v>
      </c>
      <c r="AR24" t="s">
        <v>16</v>
      </c>
    </row>
    <row r="25" spans="1:45" x14ac:dyDescent="0.2">
      <c r="A25" s="25" t="s">
        <v>38</v>
      </c>
      <c r="B25" s="25"/>
    </row>
    <row r="26" spans="1:45" x14ac:dyDescent="0.2">
      <c r="A26" t="s">
        <v>56</v>
      </c>
      <c r="B26" t="s">
        <v>31</v>
      </c>
      <c r="D26">
        <v>7.3</v>
      </c>
      <c r="E26">
        <v>7.3</v>
      </c>
      <c r="F26">
        <v>7.3</v>
      </c>
      <c r="G26">
        <v>7.3</v>
      </c>
      <c r="H26">
        <v>7.3</v>
      </c>
      <c r="I26">
        <v>7.3</v>
      </c>
      <c r="J26">
        <v>7.3</v>
      </c>
      <c r="K26">
        <v>7.3</v>
      </c>
      <c r="L26">
        <v>7.3</v>
      </c>
      <c r="M26">
        <v>7.3</v>
      </c>
      <c r="N26">
        <v>7.3</v>
      </c>
      <c r="O26">
        <v>7.3</v>
      </c>
      <c r="P26">
        <v>7.3</v>
      </c>
      <c r="Q26">
        <v>7.3</v>
      </c>
      <c r="R26">
        <v>7.3</v>
      </c>
      <c r="S26">
        <v>7.3</v>
      </c>
      <c r="T26">
        <v>15.4</v>
      </c>
      <c r="U26">
        <v>15.4</v>
      </c>
      <c r="V26">
        <v>15.4</v>
      </c>
      <c r="W26">
        <f>V26</f>
        <v>15.4</v>
      </c>
      <c r="X26">
        <v>16.7</v>
      </c>
      <c r="Y26">
        <v>16.7</v>
      </c>
      <c r="Z26">
        <v>16.7</v>
      </c>
      <c r="AA26">
        <f>Z26</f>
        <v>16.7</v>
      </c>
      <c r="AB26">
        <v>17.2</v>
      </c>
      <c r="AC26">
        <v>17.2</v>
      </c>
      <c r="AD26">
        <v>17.2</v>
      </c>
      <c r="AE26">
        <f>AD26</f>
        <v>17.2</v>
      </c>
      <c r="AF26">
        <v>16.5</v>
      </c>
      <c r="AG26">
        <v>16.5</v>
      </c>
      <c r="AH26">
        <v>16.5</v>
      </c>
      <c r="AI26">
        <v>16.5</v>
      </c>
      <c r="AJ26">
        <v>16.5</v>
      </c>
      <c r="AK26">
        <f>AJ26</f>
        <v>16.5</v>
      </c>
      <c r="AL26">
        <v>14.8</v>
      </c>
      <c r="AM26">
        <v>14.8</v>
      </c>
      <c r="AN26">
        <v>14.8</v>
      </c>
      <c r="AO26">
        <v>14.8</v>
      </c>
      <c r="AP26">
        <v>14.8</v>
      </c>
      <c r="AQ26">
        <v>14.8</v>
      </c>
      <c r="AR26" s="20">
        <f>SUM(D26:AQ26)</f>
        <v>501.79999999999995</v>
      </c>
    </row>
    <row r="27" spans="1:45" x14ac:dyDescent="0.2">
      <c r="A27" t="s">
        <v>47</v>
      </c>
      <c r="B27" t="s">
        <v>62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23</v>
      </c>
      <c r="S27" s="20">
        <v>0</v>
      </c>
      <c r="T27" s="20">
        <v>0</v>
      </c>
      <c r="U27" s="20">
        <v>0</v>
      </c>
      <c r="V27" s="20">
        <v>0</v>
      </c>
      <c r="W27" s="20">
        <v>34</v>
      </c>
      <c r="X27" s="20">
        <v>0</v>
      </c>
      <c r="Y27" s="20">
        <v>0</v>
      </c>
      <c r="Z27" s="20">
        <v>0</v>
      </c>
      <c r="AA27" s="20">
        <v>0</v>
      </c>
      <c r="AB27" s="20">
        <v>0</v>
      </c>
      <c r="AC27" s="20">
        <v>0</v>
      </c>
      <c r="AD27" s="20">
        <v>54</v>
      </c>
      <c r="AE27" s="20">
        <v>0</v>
      </c>
      <c r="AF27" s="20">
        <v>0</v>
      </c>
      <c r="AG27" s="20">
        <v>0</v>
      </c>
      <c r="AH27" s="20">
        <v>0</v>
      </c>
      <c r="AI27" s="20">
        <v>0</v>
      </c>
      <c r="AJ27" s="20">
        <v>0</v>
      </c>
      <c r="AK27" s="20">
        <v>0</v>
      </c>
      <c r="AL27" s="20">
        <v>0</v>
      </c>
      <c r="AM27" s="20">
        <v>0</v>
      </c>
      <c r="AN27" s="20">
        <v>0</v>
      </c>
      <c r="AO27" s="20">
        <v>0</v>
      </c>
      <c r="AP27" s="20">
        <v>0</v>
      </c>
      <c r="AQ27" s="20">
        <f>AR26-SUM(D27:AP27)</f>
        <v>390.79999999999995</v>
      </c>
      <c r="AR27" s="20">
        <f>SUM(C27:AQ27)</f>
        <v>501.79999999999995</v>
      </c>
    </row>
    <row r="28" spans="1:45" x14ac:dyDescent="0.2">
      <c r="A28" t="s">
        <v>48</v>
      </c>
      <c r="B28" t="s">
        <v>63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0">
        <f>W27*0.11</f>
        <v>3.74</v>
      </c>
      <c r="X28" s="20">
        <f>0.25*X27</f>
        <v>0</v>
      </c>
      <c r="Y28" s="20">
        <v>0</v>
      </c>
      <c r="Z28" s="20">
        <v>0</v>
      </c>
      <c r="AA28" s="20">
        <v>0</v>
      </c>
      <c r="AB28" s="20">
        <v>0</v>
      </c>
      <c r="AC28" s="20">
        <v>0</v>
      </c>
      <c r="AD28" s="20">
        <f>AD27*0.27</f>
        <v>14.580000000000002</v>
      </c>
      <c r="AE28" s="20">
        <f>AE27*0.6</f>
        <v>0</v>
      </c>
      <c r="AF28" s="20">
        <v>0</v>
      </c>
      <c r="AG28" s="20">
        <v>0</v>
      </c>
      <c r="AH28" s="20">
        <v>0</v>
      </c>
      <c r="AI28" s="20">
        <v>0</v>
      </c>
      <c r="AJ28" s="20">
        <v>0</v>
      </c>
      <c r="AK28" s="20">
        <v>0</v>
      </c>
      <c r="AL28" s="20">
        <v>0</v>
      </c>
      <c r="AM28" s="20">
        <v>0</v>
      </c>
      <c r="AN28" s="20">
        <v>0</v>
      </c>
      <c r="AO28" s="20">
        <v>0</v>
      </c>
      <c r="AP28" s="20">
        <v>0</v>
      </c>
      <c r="AQ28" s="20">
        <f>80%*AQ27</f>
        <v>312.64</v>
      </c>
      <c r="AR28" s="20">
        <f t="shared" ref="AR28:AR31" si="7">SUM(C28:AQ28)</f>
        <v>330.96</v>
      </c>
    </row>
    <row r="29" spans="1:45" x14ac:dyDescent="0.2">
      <c r="A29" t="s">
        <v>49</v>
      </c>
      <c r="B29" t="s">
        <v>63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 s="20">
        <f>Q27</f>
        <v>0</v>
      </c>
      <c r="R29" s="20">
        <f>R27</f>
        <v>23</v>
      </c>
      <c r="S29">
        <v>0</v>
      </c>
      <c r="T29">
        <v>0</v>
      </c>
      <c r="U29">
        <v>0</v>
      </c>
      <c r="V29">
        <v>0</v>
      </c>
      <c r="W29">
        <f>W27*0.75</f>
        <v>25.5</v>
      </c>
      <c r="X29">
        <f>X27*0.75</f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f>AD27*0.4</f>
        <v>21.6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 s="20">
        <f t="shared" si="7"/>
        <v>70.099999999999994</v>
      </c>
    </row>
    <row r="30" spans="1:45" x14ac:dyDescent="0.2">
      <c r="A30" t="s">
        <v>50</v>
      </c>
      <c r="B30" t="s">
        <v>63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f>AE27*0.4</f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f>AQ27*0.2</f>
        <v>78.16</v>
      </c>
      <c r="AR30" s="20">
        <f t="shared" si="7"/>
        <v>78.16</v>
      </c>
    </row>
    <row r="31" spans="1:45" x14ac:dyDescent="0.2">
      <c r="A31" t="s">
        <v>51</v>
      </c>
      <c r="B31" t="s">
        <v>63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f>W27*0.14</f>
        <v>4.7600000000000007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f>AD27*0.3</f>
        <v>16.2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 s="20">
        <f t="shared" si="7"/>
        <v>20.96</v>
      </c>
    </row>
    <row r="32" spans="1:45" x14ac:dyDescent="0.2">
      <c r="A32" t="s">
        <v>55</v>
      </c>
      <c r="B32" t="s">
        <v>60</v>
      </c>
      <c r="C32">
        <v>0.46</v>
      </c>
      <c r="D32" s="31">
        <f>$C$32*D26</f>
        <v>3.3580000000000001</v>
      </c>
      <c r="E32" s="31">
        <f t="shared" ref="E32:AP32" si="8">$C$32*E26</f>
        <v>3.3580000000000001</v>
      </c>
      <c r="F32" s="31">
        <f t="shared" si="8"/>
        <v>3.3580000000000001</v>
      </c>
      <c r="G32" s="31">
        <f t="shared" si="8"/>
        <v>3.3580000000000001</v>
      </c>
      <c r="H32" s="31">
        <f t="shared" si="8"/>
        <v>3.3580000000000001</v>
      </c>
      <c r="I32" s="31">
        <f t="shared" si="8"/>
        <v>3.3580000000000001</v>
      </c>
      <c r="J32" s="31">
        <f t="shared" si="8"/>
        <v>3.3580000000000001</v>
      </c>
      <c r="K32" s="31">
        <f t="shared" si="8"/>
        <v>3.3580000000000001</v>
      </c>
      <c r="L32" s="31">
        <f t="shared" si="8"/>
        <v>3.3580000000000001</v>
      </c>
      <c r="M32" s="31">
        <f t="shared" si="8"/>
        <v>3.3580000000000001</v>
      </c>
      <c r="N32" s="31">
        <f t="shared" si="8"/>
        <v>3.3580000000000001</v>
      </c>
      <c r="O32" s="31">
        <f t="shared" si="8"/>
        <v>3.3580000000000001</v>
      </c>
      <c r="P32" s="31">
        <f t="shared" si="8"/>
        <v>3.3580000000000001</v>
      </c>
      <c r="Q32" s="31">
        <f t="shared" si="8"/>
        <v>3.3580000000000001</v>
      </c>
      <c r="R32" s="31">
        <f t="shared" si="8"/>
        <v>3.3580000000000001</v>
      </c>
      <c r="S32" s="31">
        <f t="shared" si="8"/>
        <v>3.3580000000000001</v>
      </c>
      <c r="T32" s="31">
        <f t="shared" si="8"/>
        <v>7.0840000000000005</v>
      </c>
      <c r="U32" s="31">
        <f t="shared" si="8"/>
        <v>7.0840000000000005</v>
      </c>
      <c r="V32" s="31">
        <f t="shared" si="8"/>
        <v>7.0840000000000005</v>
      </c>
      <c r="W32" s="31">
        <f t="shared" si="8"/>
        <v>7.0840000000000005</v>
      </c>
      <c r="X32" s="31">
        <f t="shared" si="8"/>
        <v>7.6820000000000004</v>
      </c>
      <c r="Y32" s="31">
        <f t="shared" si="8"/>
        <v>7.6820000000000004</v>
      </c>
      <c r="Z32" s="31">
        <f t="shared" si="8"/>
        <v>7.6820000000000004</v>
      </c>
      <c r="AA32" s="31">
        <f t="shared" si="8"/>
        <v>7.6820000000000004</v>
      </c>
      <c r="AB32" s="31">
        <f t="shared" si="8"/>
        <v>7.9119999999999999</v>
      </c>
      <c r="AC32" s="31">
        <f t="shared" si="8"/>
        <v>7.9119999999999999</v>
      </c>
      <c r="AD32" s="31">
        <f t="shared" si="8"/>
        <v>7.9119999999999999</v>
      </c>
      <c r="AE32" s="31">
        <f t="shared" si="8"/>
        <v>7.9119999999999999</v>
      </c>
      <c r="AF32" s="31">
        <f t="shared" si="8"/>
        <v>7.5900000000000007</v>
      </c>
      <c r="AG32" s="31">
        <f t="shared" si="8"/>
        <v>7.5900000000000007</v>
      </c>
      <c r="AH32" s="31">
        <f t="shared" si="8"/>
        <v>7.5900000000000007</v>
      </c>
      <c r="AI32" s="31">
        <f t="shared" si="8"/>
        <v>7.5900000000000007</v>
      </c>
      <c r="AJ32" s="31">
        <f t="shared" si="8"/>
        <v>7.5900000000000007</v>
      </c>
      <c r="AK32" s="31">
        <f t="shared" si="8"/>
        <v>7.5900000000000007</v>
      </c>
      <c r="AL32" s="31">
        <f t="shared" si="8"/>
        <v>6.8080000000000007</v>
      </c>
      <c r="AM32" s="31">
        <f t="shared" si="8"/>
        <v>6.8080000000000007</v>
      </c>
      <c r="AN32" s="31">
        <f t="shared" si="8"/>
        <v>6.8080000000000007</v>
      </c>
      <c r="AO32" s="31">
        <f t="shared" si="8"/>
        <v>6.8080000000000007</v>
      </c>
      <c r="AP32" s="31">
        <f t="shared" si="8"/>
        <v>6.8080000000000007</v>
      </c>
      <c r="AQ32" s="31">
        <f>$C$32*AQ26</f>
        <v>6.8080000000000007</v>
      </c>
      <c r="AR32" s="20">
        <f>SUM(D32:AQ32)</f>
        <v>230.828</v>
      </c>
      <c r="AS32" s="31" t="s">
        <v>0</v>
      </c>
    </row>
    <row r="33" spans="1:104" x14ac:dyDescent="0.2">
      <c r="A33" t="s">
        <v>53</v>
      </c>
      <c r="B33" t="s">
        <v>60</v>
      </c>
      <c r="C33">
        <v>0.3</v>
      </c>
      <c r="D33" s="31">
        <f t="shared" ref="D33:AQ33" si="9">$C$33*D32</f>
        <v>1.0074000000000001</v>
      </c>
      <c r="E33" s="31">
        <f t="shared" si="9"/>
        <v>1.0074000000000001</v>
      </c>
      <c r="F33" s="31">
        <f t="shared" si="9"/>
        <v>1.0074000000000001</v>
      </c>
      <c r="G33" s="31">
        <f t="shared" si="9"/>
        <v>1.0074000000000001</v>
      </c>
      <c r="H33" s="31">
        <f t="shared" si="9"/>
        <v>1.0074000000000001</v>
      </c>
      <c r="I33" s="31">
        <f t="shared" si="9"/>
        <v>1.0074000000000001</v>
      </c>
      <c r="J33" s="31">
        <f t="shared" si="9"/>
        <v>1.0074000000000001</v>
      </c>
      <c r="K33" s="31">
        <f t="shared" si="9"/>
        <v>1.0074000000000001</v>
      </c>
      <c r="L33" s="31">
        <f t="shared" si="9"/>
        <v>1.0074000000000001</v>
      </c>
      <c r="M33" s="31">
        <f t="shared" si="9"/>
        <v>1.0074000000000001</v>
      </c>
      <c r="N33" s="31">
        <f t="shared" si="9"/>
        <v>1.0074000000000001</v>
      </c>
      <c r="O33" s="31">
        <f t="shared" si="9"/>
        <v>1.0074000000000001</v>
      </c>
      <c r="P33" s="31">
        <f t="shared" si="9"/>
        <v>1.0074000000000001</v>
      </c>
      <c r="Q33" s="31">
        <f t="shared" si="9"/>
        <v>1.0074000000000001</v>
      </c>
      <c r="R33" s="31">
        <f t="shared" si="9"/>
        <v>1.0074000000000001</v>
      </c>
      <c r="S33" s="31">
        <f t="shared" si="9"/>
        <v>1.0074000000000001</v>
      </c>
      <c r="T33" s="31">
        <f t="shared" si="9"/>
        <v>2.1252</v>
      </c>
      <c r="U33" s="31">
        <f t="shared" si="9"/>
        <v>2.1252</v>
      </c>
      <c r="V33" s="31">
        <f t="shared" si="9"/>
        <v>2.1252</v>
      </c>
      <c r="W33" s="31">
        <f t="shared" si="9"/>
        <v>2.1252</v>
      </c>
      <c r="X33" s="31">
        <f t="shared" si="9"/>
        <v>2.3046000000000002</v>
      </c>
      <c r="Y33" s="31">
        <f t="shared" si="9"/>
        <v>2.3046000000000002</v>
      </c>
      <c r="Z33" s="31">
        <f t="shared" si="9"/>
        <v>2.3046000000000002</v>
      </c>
      <c r="AA33" s="31">
        <f t="shared" si="9"/>
        <v>2.3046000000000002</v>
      </c>
      <c r="AB33" s="31">
        <f t="shared" si="9"/>
        <v>2.3735999999999997</v>
      </c>
      <c r="AC33" s="31">
        <f t="shared" si="9"/>
        <v>2.3735999999999997</v>
      </c>
      <c r="AD33" s="31">
        <f t="shared" si="9"/>
        <v>2.3735999999999997</v>
      </c>
      <c r="AE33" s="31">
        <f t="shared" si="9"/>
        <v>2.3735999999999997</v>
      </c>
      <c r="AF33" s="31">
        <f t="shared" si="9"/>
        <v>2.2770000000000001</v>
      </c>
      <c r="AG33" s="31">
        <f t="shared" si="9"/>
        <v>2.2770000000000001</v>
      </c>
      <c r="AH33" s="31">
        <f t="shared" si="9"/>
        <v>2.2770000000000001</v>
      </c>
      <c r="AI33" s="31">
        <f t="shared" si="9"/>
        <v>2.2770000000000001</v>
      </c>
      <c r="AJ33" s="31">
        <f t="shared" si="9"/>
        <v>2.2770000000000001</v>
      </c>
      <c r="AK33" s="31">
        <f t="shared" si="9"/>
        <v>2.2770000000000001</v>
      </c>
      <c r="AL33" s="31">
        <f t="shared" si="9"/>
        <v>2.0424000000000002</v>
      </c>
      <c r="AM33" s="31">
        <f t="shared" si="9"/>
        <v>2.0424000000000002</v>
      </c>
      <c r="AN33" s="31">
        <f t="shared" si="9"/>
        <v>2.0424000000000002</v>
      </c>
      <c r="AO33" s="31">
        <f t="shared" si="9"/>
        <v>2.0424000000000002</v>
      </c>
      <c r="AP33" s="31">
        <f t="shared" si="9"/>
        <v>2.0424000000000002</v>
      </c>
      <c r="AQ33" s="31">
        <f t="shared" si="9"/>
        <v>2.0424000000000002</v>
      </c>
      <c r="AR33" s="20">
        <f>SUM(D33:AQ33)</f>
        <v>69.248400000000004</v>
      </c>
    </row>
    <row r="34" spans="1:104" x14ac:dyDescent="0.2">
      <c r="A34" t="s">
        <v>54</v>
      </c>
      <c r="B34" t="s">
        <v>60</v>
      </c>
      <c r="C34" s="30">
        <f>EXP(-1.0587+0.8836*LN(C33+C32)+0.284)</f>
        <v>0.3616087702088519</v>
      </c>
      <c r="D34" s="31">
        <f>EXP(-1.0587+0.8836*LN(D33+D32)+0.284)</f>
        <v>1.6946394421538835</v>
      </c>
      <c r="E34" s="31">
        <f t="shared" ref="E34:AQ34" si="10">EXP(-1.0587+0.8836*LN(E33+E32)+0.284)</f>
        <v>1.6946394421538835</v>
      </c>
      <c r="F34" s="31">
        <f t="shared" si="10"/>
        <v>1.6946394421538835</v>
      </c>
      <c r="G34" s="31">
        <f t="shared" si="10"/>
        <v>1.6946394421538835</v>
      </c>
      <c r="H34" s="31">
        <f t="shared" si="10"/>
        <v>1.6946394421538835</v>
      </c>
      <c r="I34" s="31">
        <f t="shared" si="10"/>
        <v>1.6946394421538835</v>
      </c>
      <c r="J34" s="31">
        <f t="shared" si="10"/>
        <v>1.6946394421538835</v>
      </c>
      <c r="K34" s="31">
        <f t="shared" si="10"/>
        <v>1.6946394421538835</v>
      </c>
      <c r="L34" s="31">
        <f t="shared" si="10"/>
        <v>1.6946394421538835</v>
      </c>
      <c r="M34" s="31">
        <f t="shared" si="10"/>
        <v>1.6946394421538835</v>
      </c>
      <c r="N34" s="31">
        <f t="shared" si="10"/>
        <v>1.6946394421538835</v>
      </c>
      <c r="O34" s="31">
        <f t="shared" si="10"/>
        <v>1.6946394421538835</v>
      </c>
      <c r="P34" s="31">
        <f t="shared" si="10"/>
        <v>1.6946394421538835</v>
      </c>
      <c r="Q34" s="31">
        <f t="shared" si="10"/>
        <v>1.6946394421538835</v>
      </c>
      <c r="R34" s="31">
        <f t="shared" si="10"/>
        <v>1.6946394421538835</v>
      </c>
      <c r="S34" s="31">
        <f t="shared" si="10"/>
        <v>1.6946394421538835</v>
      </c>
      <c r="T34" s="31">
        <f t="shared" si="10"/>
        <v>3.2774686028461621</v>
      </c>
      <c r="U34" s="31">
        <f t="shared" si="10"/>
        <v>3.2774686028461621</v>
      </c>
      <c r="V34" s="31">
        <f t="shared" si="10"/>
        <v>3.2774686028461621</v>
      </c>
      <c r="W34" s="31">
        <f t="shared" si="10"/>
        <v>3.2774686028461621</v>
      </c>
      <c r="X34" s="31">
        <f t="shared" si="10"/>
        <v>3.5207687834909263</v>
      </c>
      <c r="Y34" s="31">
        <f t="shared" si="10"/>
        <v>3.5207687834909263</v>
      </c>
      <c r="Z34" s="31">
        <f t="shared" si="10"/>
        <v>3.5207687834909263</v>
      </c>
      <c r="AA34" s="31">
        <f t="shared" si="10"/>
        <v>3.5207687834909263</v>
      </c>
      <c r="AB34" s="31">
        <f t="shared" si="10"/>
        <v>3.6137505163202475</v>
      </c>
      <c r="AC34" s="31">
        <f t="shared" si="10"/>
        <v>3.6137505163202475</v>
      </c>
      <c r="AD34" s="31">
        <f t="shared" si="10"/>
        <v>3.6137505163202475</v>
      </c>
      <c r="AE34" s="31">
        <f t="shared" si="10"/>
        <v>3.6137505163202475</v>
      </c>
      <c r="AF34" s="31">
        <f t="shared" si="10"/>
        <v>3.4834857969743536</v>
      </c>
      <c r="AG34" s="31">
        <f t="shared" si="10"/>
        <v>3.4834857969743536</v>
      </c>
      <c r="AH34" s="31">
        <f t="shared" si="10"/>
        <v>3.4834857969743536</v>
      </c>
      <c r="AI34" s="31">
        <f t="shared" si="10"/>
        <v>3.4834857969743536</v>
      </c>
      <c r="AJ34" s="31">
        <f t="shared" si="10"/>
        <v>3.4834857969743536</v>
      </c>
      <c r="AK34" s="31">
        <f t="shared" si="10"/>
        <v>3.4834857969743536</v>
      </c>
      <c r="AL34" s="31">
        <f t="shared" si="10"/>
        <v>3.1643789202471244</v>
      </c>
      <c r="AM34" s="31">
        <f t="shared" si="10"/>
        <v>3.1643789202471244</v>
      </c>
      <c r="AN34" s="31">
        <f t="shared" si="10"/>
        <v>3.1643789202471244</v>
      </c>
      <c r="AO34" s="31">
        <f t="shared" si="10"/>
        <v>3.1643789202471244</v>
      </c>
      <c r="AP34" s="31">
        <f t="shared" si="10"/>
        <v>3.1643789202471244</v>
      </c>
      <c r="AQ34" s="31">
        <f t="shared" si="10"/>
        <v>3.1643789202471244</v>
      </c>
      <c r="AR34" s="20">
        <f>SUM(D34:AQ34)</f>
        <v>108.64937098842037</v>
      </c>
    </row>
    <row r="35" spans="1:104" x14ac:dyDescent="0.2">
      <c r="A35" t="s">
        <v>57</v>
      </c>
      <c r="B35" t="s">
        <v>60</v>
      </c>
      <c r="D35" s="31">
        <f>SUM(D32:D34)-D27*$C$32</f>
        <v>6.0600394421538839</v>
      </c>
      <c r="E35" s="31">
        <f t="shared" ref="E35:AP35" si="11">SUM(E32:E34)-E27*$C$32</f>
        <v>6.0600394421538839</v>
      </c>
      <c r="F35" s="31">
        <f t="shared" si="11"/>
        <v>6.0600394421538839</v>
      </c>
      <c r="G35" s="31">
        <f t="shared" si="11"/>
        <v>6.0600394421538839</v>
      </c>
      <c r="H35" s="31">
        <f t="shared" si="11"/>
        <v>6.0600394421538839</v>
      </c>
      <c r="I35" s="31">
        <f t="shared" si="11"/>
        <v>6.0600394421538839</v>
      </c>
      <c r="J35" s="31">
        <f t="shared" si="11"/>
        <v>6.0600394421538839</v>
      </c>
      <c r="K35" s="31">
        <f t="shared" si="11"/>
        <v>6.0600394421538839</v>
      </c>
      <c r="L35" s="31">
        <f t="shared" si="11"/>
        <v>6.0600394421538839</v>
      </c>
      <c r="M35" s="31">
        <f t="shared" si="11"/>
        <v>6.0600394421538839</v>
      </c>
      <c r="N35" s="31">
        <f t="shared" si="11"/>
        <v>6.0600394421538839</v>
      </c>
      <c r="O35" s="31">
        <f t="shared" si="11"/>
        <v>6.0600394421538839</v>
      </c>
      <c r="P35" s="31">
        <f t="shared" si="11"/>
        <v>6.0600394421538839</v>
      </c>
      <c r="Q35" s="31">
        <f t="shared" si="11"/>
        <v>6.0600394421538839</v>
      </c>
      <c r="R35" s="31">
        <f t="shared" si="11"/>
        <v>-4.5199605578461162</v>
      </c>
      <c r="S35" s="31">
        <f t="shared" si="11"/>
        <v>6.0600394421538839</v>
      </c>
      <c r="T35" s="31">
        <f t="shared" si="11"/>
        <v>12.486668602846162</v>
      </c>
      <c r="U35" s="31">
        <f t="shared" si="11"/>
        <v>12.486668602846162</v>
      </c>
      <c r="V35" s="31">
        <f t="shared" si="11"/>
        <v>12.486668602846162</v>
      </c>
      <c r="W35" s="31">
        <f t="shared" si="11"/>
        <v>-3.1533313971538384</v>
      </c>
      <c r="X35" s="31">
        <f t="shared" si="11"/>
        <v>13.507368783490927</v>
      </c>
      <c r="Y35" s="31">
        <f t="shared" si="11"/>
        <v>13.507368783490927</v>
      </c>
      <c r="Z35" s="31">
        <f t="shared" si="11"/>
        <v>13.507368783490927</v>
      </c>
      <c r="AA35" s="31">
        <f t="shared" si="11"/>
        <v>13.507368783490927</v>
      </c>
      <c r="AB35" s="31">
        <f t="shared" si="11"/>
        <v>13.899350516320247</v>
      </c>
      <c r="AC35" s="31">
        <f t="shared" si="11"/>
        <v>13.899350516320247</v>
      </c>
      <c r="AD35" s="31">
        <f t="shared" si="11"/>
        <v>-10.940649483679753</v>
      </c>
      <c r="AE35" s="31">
        <f t="shared" si="11"/>
        <v>13.899350516320247</v>
      </c>
      <c r="AF35" s="31">
        <f t="shared" si="11"/>
        <v>13.350485796974354</v>
      </c>
      <c r="AG35" s="31">
        <f t="shared" si="11"/>
        <v>13.350485796974354</v>
      </c>
      <c r="AH35" s="31">
        <f t="shared" si="11"/>
        <v>13.350485796974354</v>
      </c>
      <c r="AI35" s="31">
        <f t="shared" si="11"/>
        <v>13.350485796974354</v>
      </c>
      <c r="AJ35" s="31">
        <f t="shared" si="11"/>
        <v>13.350485796974354</v>
      </c>
      <c r="AK35" s="31">
        <f t="shared" si="11"/>
        <v>13.350485796974354</v>
      </c>
      <c r="AL35" s="31">
        <f t="shared" si="11"/>
        <v>12.014778920247124</v>
      </c>
      <c r="AM35" s="31">
        <f t="shared" si="11"/>
        <v>12.014778920247124</v>
      </c>
      <c r="AN35" s="31">
        <f t="shared" si="11"/>
        <v>12.014778920247124</v>
      </c>
      <c r="AO35" s="31">
        <f t="shared" si="11"/>
        <v>12.014778920247124</v>
      </c>
      <c r="AP35" s="31">
        <f t="shared" si="11"/>
        <v>12.014778920247124</v>
      </c>
      <c r="AQ35" s="31">
        <f>SUM(AQ32:AQ34)-AQ27*$C$32</f>
        <v>-167.75322107975288</v>
      </c>
      <c r="AR35" s="20">
        <f>SUM(D35:AQ35)</f>
        <v>177.89777098842032</v>
      </c>
    </row>
    <row r="36" spans="1:104" x14ac:dyDescent="0.2">
      <c r="AR36" s="20"/>
    </row>
    <row r="38" spans="1:104" x14ac:dyDescent="0.2">
      <c r="A38" s="26" t="s">
        <v>35</v>
      </c>
      <c r="B38" s="26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</row>
    <row r="39" spans="1:104" x14ac:dyDescent="0.2">
      <c r="A39" s="38" t="s">
        <v>57</v>
      </c>
      <c r="B39" s="38" t="s">
        <v>31</v>
      </c>
      <c r="C39" s="20">
        <v>1</v>
      </c>
      <c r="D39" s="20">
        <f>C39</f>
        <v>1</v>
      </c>
      <c r="E39" s="20">
        <f t="shared" ref="E39:AG39" si="12">D39</f>
        <v>1</v>
      </c>
      <c r="F39" s="20">
        <f t="shared" si="12"/>
        <v>1</v>
      </c>
      <c r="G39" s="20">
        <f t="shared" si="12"/>
        <v>1</v>
      </c>
      <c r="H39" s="20">
        <f t="shared" si="12"/>
        <v>1</v>
      </c>
      <c r="I39" s="20">
        <f t="shared" si="12"/>
        <v>1</v>
      </c>
      <c r="J39" s="20">
        <f t="shared" si="12"/>
        <v>1</v>
      </c>
      <c r="K39" s="20">
        <f t="shared" si="12"/>
        <v>1</v>
      </c>
      <c r="L39" s="20">
        <f t="shared" si="12"/>
        <v>1</v>
      </c>
      <c r="M39" s="20">
        <f t="shared" si="12"/>
        <v>1</v>
      </c>
      <c r="N39" s="20">
        <f t="shared" si="12"/>
        <v>1</v>
      </c>
      <c r="O39" s="20">
        <f t="shared" si="12"/>
        <v>1</v>
      </c>
      <c r="P39" s="20">
        <f t="shared" si="12"/>
        <v>1</v>
      </c>
      <c r="Q39" s="20">
        <f t="shared" si="12"/>
        <v>1</v>
      </c>
      <c r="R39" s="20">
        <f t="shared" si="12"/>
        <v>1</v>
      </c>
      <c r="S39" s="20">
        <f t="shared" si="12"/>
        <v>1</v>
      </c>
      <c r="T39" s="20">
        <f t="shared" si="12"/>
        <v>1</v>
      </c>
      <c r="U39" s="20">
        <f t="shared" si="12"/>
        <v>1</v>
      </c>
      <c r="V39" s="20">
        <f t="shared" si="12"/>
        <v>1</v>
      </c>
      <c r="W39" s="20">
        <f t="shared" si="12"/>
        <v>1</v>
      </c>
      <c r="X39" s="20">
        <f t="shared" si="12"/>
        <v>1</v>
      </c>
      <c r="Y39" s="20">
        <f t="shared" si="12"/>
        <v>1</v>
      </c>
      <c r="Z39" s="20">
        <f t="shared" si="12"/>
        <v>1</v>
      </c>
      <c r="AA39" s="20">
        <f t="shared" si="12"/>
        <v>1</v>
      </c>
      <c r="AB39" s="20">
        <f t="shared" si="12"/>
        <v>1</v>
      </c>
      <c r="AC39" s="20">
        <f t="shared" si="12"/>
        <v>1</v>
      </c>
      <c r="AD39" s="20">
        <f t="shared" si="12"/>
        <v>1</v>
      </c>
      <c r="AE39" s="20">
        <f t="shared" si="12"/>
        <v>1</v>
      </c>
      <c r="AF39" s="20">
        <f t="shared" si="12"/>
        <v>1</v>
      </c>
      <c r="AG39" s="20">
        <f t="shared" si="12"/>
        <v>1</v>
      </c>
      <c r="AH39" s="20">
        <f>AG39</f>
        <v>1</v>
      </c>
      <c r="AI39" s="20">
        <f t="shared" ref="AI39:AQ39" si="13">AH39</f>
        <v>1</v>
      </c>
      <c r="AJ39" s="20">
        <f t="shared" si="13"/>
        <v>1</v>
      </c>
      <c r="AK39" s="20">
        <f t="shared" si="13"/>
        <v>1</v>
      </c>
      <c r="AL39" s="20">
        <f t="shared" si="13"/>
        <v>1</v>
      </c>
      <c r="AM39" s="20">
        <f t="shared" si="13"/>
        <v>1</v>
      </c>
      <c r="AN39" s="20">
        <f t="shared" si="13"/>
        <v>1</v>
      </c>
      <c r="AO39" s="20">
        <f t="shared" si="13"/>
        <v>1</v>
      </c>
      <c r="AP39" s="20">
        <f t="shared" si="13"/>
        <v>1</v>
      </c>
      <c r="AQ39" s="20">
        <f t="shared" si="13"/>
        <v>1</v>
      </c>
      <c r="AR39" s="42">
        <f>SUM(D39:AQ39)</f>
        <v>40</v>
      </c>
    </row>
    <row r="40" spans="1:104" x14ac:dyDescent="0.2">
      <c r="A40" t="s">
        <v>47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42">
        <f>AR39</f>
        <v>40</v>
      </c>
      <c r="AR40" s="42">
        <f t="shared" ref="AR40:AR44" si="14">SUM(C40:AQ40)</f>
        <v>40</v>
      </c>
    </row>
    <row r="41" spans="1:104" x14ac:dyDescent="0.2">
      <c r="A41" t="s">
        <v>48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f t="shared" si="14"/>
        <v>0</v>
      </c>
    </row>
    <row r="42" spans="1:104" x14ac:dyDescent="0.2">
      <c r="A42" t="s">
        <v>49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  <c r="AJ42" s="20">
        <v>0</v>
      </c>
      <c r="AK42" s="20">
        <v>0</v>
      </c>
      <c r="AL42" s="20">
        <v>0</v>
      </c>
      <c r="AM42" s="20">
        <v>0</v>
      </c>
      <c r="AN42" s="20">
        <v>0</v>
      </c>
      <c r="AO42" s="20">
        <v>0</v>
      </c>
      <c r="AP42" s="20">
        <v>0</v>
      </c>
      <c r="AQ42" s="20">
        <f>AQ40/2</f>
        <v>20</v>
      </c>
      <c r="AR42" s="20">
        <f t="shared" si="14"/>
        <v>20</v>
      </c>
    </row>
    <row r="43" spans="1:104" x14ac:dyDescent="0.2">
      <c r="A43" t="s">
        <v>50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f t="shared" si="14"/>
        <v>0</v>
      </c>
    </row>
    <row r="44" spans="1:104" x14ac:dyDescent="0.2">
      <c r="A44" t="s">
        <v>51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0</v>
      </c>
      <c r="AP44" s="20">
        <v>0</v>
      </c>
      <c r="AQ44" s="20">
        <f>AQ40-AQ42</f>
        <v>20</v>
      </c>
      <c r="AR44" s="20">
        <f t="shared" si="14"/>
        <v>20</v>
      </c>
    </row>
    <row r="45" spans="1:104" x14ac:dyDescent="0.2">
      <c r="A45" s="38" t="s">
        <v>57</v>
      </c>
      <c r="B45" s="38" t="s">
        <v>60</v>
      </c>
      <c r="C45" s="36">
        <v>0.47</v>
      </c>
      <c r="D45" s="36">
        <f>(D39-D40)*$C$45</f>
        <v>0.47</v>
      </c>
      <c r="E45" s="36">
        <f t="shared" ref="E45:AP45" si="15">(E39-E40)*$C$45</f>
        <v>0.47</v>
      </c>
      <c r="F45" s="36">
        <f t="shared" si="15"/>
        <v>0.47</v>
      </c>
      <c r="G45" s="36">
        <f t="shared" si="15"/>
        <v>0.47</v>
      </c>
      <c r="H45" s="36">
        <f t="shared" si="15"/>
        <v>0.47</v>
      </c>
      <c r="I45" s="36">
        <f t="shared" si="15"/>
        <v>0.47</v>
      </c>
      <c r="J45" s="36">
        <f t="shared" si="15"/>
        <v>0.47</v>
      </c>
      <c r="K45" s="36">
        <f t="shared" si="15"/>
        <v>0.47</v>
      </c>
      <c r="L45" s="36">
        <f t="shared" si="15"/>
        <v>0.47</v>
      </c>
      <c r="M45" s="36">
        <f t="shared" si="15"/>
        <v>0.47</v>
      </c>
      <c r="N45" s="36">
        <f t="shared" si="15"/>
        <v>0.47</v>
      </c>
      <c r="O45" s="36">
        <f t="shared" si="15"/>
        <v>0.47</v>
      </c>
      <c r="P45" s="36">
        <f t="shared" si="15"/>
        <v>0.47</v>
      </c>
      <c r="Q45" s="36">
        <f t="shared" si="15"/>
        <v>0.47</v>
      </c>
      <c r="R45" s="36">
        <f t="shared" si="15"/>
        <v>0.47</v>
      </c>
      <c r="S45" s="36">
        <f t="shared" si="15"/>
        <v>0.47</v>
      </c>
      <c r="T45" s="36">
        <f t="shared" si="15"/>
        <v>0.47</v>
      </c>
      <c r="U45" s="36">
        <f t="shared" si="15"/>
        <v>0.47</v>
      </c>
      <c r="V45" s="36">
        <f t="shared" si="15"/>
        <v>0.47</v>
      </c>
      <c r="W45" s="36">
        <f t="shared" si="15"/>
        <v>0.47</v>
      </c>
      <c r="X45" s="36">
        <f t="shared" si="15"/>
        <v>0.47</v>
      </c>
      <c r="Y45" s="36">
        <f t="shared" si="15"/>
        <v>0.47</v>
      </c>
      <c r="Z45" s="36">
        <f t="shared" si="15"/>
        <v>0.47</v>
      </c>
      <c r="AA45" s="36">
        <f t="shared" si="15"/>
        <v>0.47</v>
      </c>
      <c r="AB45" s="36">
        <f t="shared" si="15"/>
        <v>0.47</v>
      </c>
      <c r="AC45" s="36">
        <f t="shared" si="15"/>
        <v>0.47</v>
      </c>
      <c r="AD45" s="36">
        <f t="shared" si="15"/>
        <v>0.47</v>
      </c>
      <c r="AE45" s="36">
        <f t="shared" si="15"/>
        <v>0.47</v>
      </c>
      <c r="AF45" s="36">
        <f t="shared" si="15"/>
        <v>0.47</v>
      </c>
      <c r="AG45" s="36">
        <f t="shared" si="15"/>
        <v>0.47</v>
      </c>
      <c r="AH45" s="36">
        <f t="shared" si="15"/>
        <v>0.47</v>
      </c>
      <c r="AI45" s="36">
        <f t="shared" si="15"/>
        <v>0.47</v>
      </c>
      <c r="AJ45" s="36">
        <f t="shared" si="15"/>
        <v>0.47</v>
      </c>
      <c r="AK45" s="36">
        <f t="shared" si="15"/>
        <v>0.47</v>
      </c>
      <c r="AL45" s="36">
        <f t="shared" si="15"/>
        <v>0.47</v>
      </c>
      <c r="AM45" s="36">
        <f t="shared" si="15"/>
        <v>0.47</v>
      </c>
      <c r="AN45" s="36">
        <f t="shared" si="15"/>
        <v>0.47</v>
      </c>
      <c r="AO45" s="36">
        <f t="shared" si="15"/>
        <v>0.47</v>
      </c>
      <c r="AP45" s="36">
        <f t="shared" si="15"/>
        <v>0.47</v>
      </c>
      <c r="AQ45" s="36">
        <f>(AQ39-AQ40)*$C$45</f>
        <v>-18.329999999999998</v>
      </c>
      <c r="AR45" s="20">
        <f>SUM(D45:AQ45)</f>
        <v>0</v>
      </c>
    </row>
    <row r="47" spans="1:104" x14ac:dyDescent="0.2">
      <c r="A47" s="40" t="s">
        <v>52</v>
      </c>
      <c r="B47" s="27"/>
    </row>
    <row r="48" spans="1:104" x14ac:dyDescent="0.2">
      <c r="B48" t="s">
        <v>58</v>
      </c>
      <c r="C48" t="s">
        <v>61</v>
      </c>
      <c r="D48">
        <v>1</v>
      </c>
      <c r="E48">
        <v>2</v>
      </c>
      <c r="F48">
        <v>3</v>
      </c>
      <c r="G48">
        <v>4</v>
      </c>
      <c r="H48">
        <v>5</v>
      </c>
      <c r="I48">
        <v>6</v>
      </c>
      <c r="J48">
        <v>7</v>
      </c>
      <c r="K48">
        <v>8</v>
      </c>
      <c r="L48">
        <v>9</v>
      </c>
      <c r="M48">
        <v>10</v>
      </c>
      <c r="N48">
        <v>11</v>
      </c>
      <c r="O48">
        <v>12</v>
      </c>
      <c r="P48">
        <v>13</v>
      </c>
      <c r="Q48">
        <v>14</v>
      </c>
      <c r="R48">
        <v>15</v>
      </c>
      <c r="S48">
        <v>16</v>
      </c>
      <c r="T48">
        <v>17</v>
      </c>
      <c r="U48">
        <v>18</v>
      </c>
      <c r="V48">
        <v>19</v>
      </c>
      <c r="W48">
        <v>20</v>
      </c>
      <c r="X48">
        <v>21</v>
      </c>
      <c r="Y48">
        <v>22</v>
      </c>
      <c r="Z48">
        <v>23</v>
      </c>
      <c r="AA48">
        <v>24</v>
      </c>
      <c r="AB48">
        <v>25</v>
      </c>
      <c r="AC48">
        <v>26</v>
      </c>
      <c r="AD48">
        <v>27</v>
      </c>
      <c r="AE48">
        <v>28</v>
      </c>
      <c r="AF48">
        <v>29</v>
      </c>
      <c r="AG48">
        <v>30</v>
      </c>
      <c r="AH48">
        <v>31</v>
      </c>
      <c r="AI48">
        <v>32</v>
      </c>
      <c r="AJ48">
        <v>33</v>
      </c>
      <c r="AK48">
        <v>34</v>
      </c>
      <c r="AL48">
        <v>35</v>
      </c>
      <c r="AM48">
        <v>36</v>
      </c>
      <c r="AN48">
        <v>37</v>
      </c>
      <c r="AO48">
        <v>38</v>
      </c>
      <c r="AP48">
        <v>39</v>
      </c>
      <c r="AQ48">
        <v>40</v>
      </c>
      <c r="AR48" t="s">
        <v>16</v>
      </c>
      <c r="AS48">
        <v>41</v>
      </c>
      <c r="AT48">
        <v>42</v>
      </c>
      <c r="AU48">
        <v>43</v>
      </c>
      <c r="AV48">
        <v>44</v>
      </c>
      <c r="AW48">
        <v>45</v>
      </c>
      <c r="AX48">
        <v>46</v>
      </c>
      <c r="AY48">
        <v>47</v>
      </c>
      <c r="AZ48">
        <v>48</v>
      </c>
      <c r="BA48">
        <v>49</v>
      </c>
      <c r="BB48">
        <v>50</v>
      </c>
      <c r="BC48">
        <v>51</v>
      </c>
      <c r="BD48">
        <v>52</v>
      </c>
      <c r="BE48">
        <v>53</v>
      </c>
      <c r="BF48">
        <v>54</v>
      </c>
      <c r="BG48">
        <v>55</v>
      </c>
      <c r="BH48">
        <v>56</v>
      </c>
      <c r="BI48">
        <v>57</v>
      </c>
      <c r="BJ48">
        <v>58</v>
      </c>
      <c r="BK48">
        <v>59</v>
      </c>
      <c r="BL48">
        <v>60</v>
      </c>
      <c r="BM48">
        <v>61</v>
      </c>
      <c r="BN48">
        <v>62</v>
      </c>
      <c r="BO48">
        <v>63</v>
      </c>
      <c r="BP48">
        <v>64</v>
      </c>
      <c r="BQ48">
        <v>65</v>
      </c>
      <c r="BR48">
        <v>66</v>
      </c>
      <c r="BS48">
        <v>67</v>
      </c>
      <c r="BT48">
        <v>68</v>
      </c>
      <c r="BU48">
        <v>69</v>
      </c>
      <c r="BV48">
        <v>70</v>
      </c>
      <c r="BW48">
        <v>71</v>
      </c>
      <c r="BX48">
        <v>72</v>
      </c>
      <c r="BY48">
        <v>73</v>
      </c>
      <c r="BZ48">
        <v>74</v>
      </c>
      <c r="CA48">
        <v>75</v>
      </c>
      <c r="CB48">
        <v>76</v>
      </c>
      <c r="CC48">
        <v>77</v>
      </c>
      <c r="CD48">
        <v>78</v>
      </c>
      <c r="CE48">
        <v>79</v>
      </c>
      <c r="CF48">
        <v>80</v>
      </c>
      <c r="CG48">
        <v>81</v>
      </c>
      <c r="CH48">
        <v>82</v>
      </c>
      <c r="CI48">
        <v>83</v>
      </c>
      <c r="CJ48">
        <v>84</v>
      </c>
      <c r="CK48">
        <v>85</v>
      </c>
      <c r="CL48">
        <v>86</v>
      </c>
      <c r="CM48">
        <v>87</v>
      </c>
      <c r="CN48">
        <v>88</v>
      </c>
      <c r="CO48">
        <v>89</v>
      </c>
      <c r="CP48">
        <v>90</v>
      </c>
      <c r="CQ48">
        <v>91</v>
      </c>
      <c r="CR48">
        <v>92</v>
      </c>
      <c r="CS48">
        <v>93</v>
      </c>
      <c r="CT48">
        <v>94</v>
      </c>
      <c r="CU48">
        <v>95</v>
      </c>
      <c r="CV48">
        <v>96</v>
      </c>
      <c r="CW48">
        <v>97</v>
      </c>
      <c r="CX48">
        <v>98</v>
      </c>
      <c r="CY48">
        <v>99</v>
      </c>
      <c r="CZ48">
        <v>100</v>
      </c>
    </row>
    <row r="50" spans="1:104" x14ac:dyDescent="0.2">
      <c r="A50" s="25" t="s">
        <v>38</v>
      </c>
      <c r="B50" s="25"/>
      <c r="C50" s="20" t="s">
        <v>0</v>
      </c>
    </row>
    <row r="51" spans="1:104" x14ac:dyDescent="0.2">
      <c r="A51" s="34" t="s">
        <v>64</v>
      </c>
      <c r="B51" s="34" t="s">
        <v>87</v>
      </c>
      <c r="C51" s="37">
        <v>0.47499999999999998</v>
      </c>
      <c r="D51" s="35">
        <f>$C$51*D35</f>
        <v>2.8785187350230945</v>
      </c>
      <c r="E51" s="35">
        <f t="shared" ref="E51:AO51" si="16">$C$51*E35</f>
        <v>2.8785187350230945</v>
      </c>
      <c r="F51" s="35">
        <f t="shared" si="16"/>
        <v>2.8785187350230945</v>
      </c>
      <c r="G51" s="35">
        <f t="shared" si="16"/>
        <v>2.8785187350230945</v>
      </c>
      <c r="H51" s="35">
        <f t="shared" si="16"/>
        <v>2.8785187350230945</v>
      </c>
      <c r="I51" s="35">
        <f t="shared" si="16"/>
        <v>2.8785187350230945</v>
      </c>
      <c r="J51" s="35">
        <f t="shared" si="16"/>
        <v>2.8785187350230945</v>
      </c>
      <c r="K51" s="35">
        <f t="shared" si="16"/>
        <v>2.8785187350230945</v>
      </c>
      <c r="L51" s="35">
        <f t="shared" si="16"/>
        <v>2.8785187350230945</v>
      </c>
      <c r="M51" s="35">
        <f t="shared" si="16"/>
        <v>2.8785187350230945</v>
      </c>
      <c r="N51" s="35">
        <f t="shared" si="16"/>
        <v>2.8785187350230945</v>
      </c>
      <c r="O51" s="35">
        <f t="shared" si="16"/>
        <v>2.8785187350230945</v>
      </c>
      <c r="P51" s="35">
        <f t="shared" si="16"/>
        <v>2.8785187350230945</v>
      </c>
      <c r="Q51" s="35">
        <f t="shared" si="16"/>
        <v>2.8785187350230945</v>
      </c>
      <c r="R51" s="35">
        <f t="shared" si="16"/>
        <v>-2.1469812649769051</v>
      </c>
      <c r="S51" s="35">
        <f t="shared" si="16"/>
        <v>2.8785187350230945</v>
      </c>
      <c r="T51" s="35">
        <f t="shared" si="16"/>
        <v>5.9311675863519264</v>
      </c>
      <c r="U51" s="35">
        <f t="shared" si="16"/>
        <v>5.9311675863519264</v>
      </c>
      <c r="V51" s="35">
        <f t="shared" si="16"/>
        <v>5.9311675863519264</v>
      </c>
      <c r="W51" s="35">
        <f t="shared" si="16"/>
        <v>-1.4978324136480732</v>
      </c>
      <c r="X51" s="35">
        <f t="shared" si="16"/>
        <v>6.4160001721581903</v>
      </c>
      <c r="Y51" s="35">
        <f t="shared" si="16"/>
        <v>6.4160001721581903</v>
      </c>
      <c r="Z51" s="35">
        <f t="shared" si="16"/>
        <v>6.4160001721581903</v>
      </c>
      <c r="AA51" s="35">
        <f t="shared" si="16"/>
        <v>6.4160001721581903</v>
      </c>
      <c r="AB51" s="35">
        <f t="shared" si="16"/>
        <v>6.602191495252117</v>
      </c>
      <c r="AC51" s="35">
        <f t="shared" si="16"/>
        <v>6.602191495252117</v>
      </c>
      <c r="AD51" s="35">
        <f t="shared" si="16"/>
        <v>-5.1968085047478825</v>
      </c>
      <c r="AE51" s="35">
        <f t="shared" si="16"/>
        <v>6.602191495252117</v>
      </c>
      <c r="AF51" s="35">
        <f t="shared" si="16"/>
        <v>6.3414807535628182</v>
      </c>
      <c r="AG51" s="35">
        <f t="shared" si="16"/>
        <v>6.3414807535628182</v>
      </c>
      <c r="AH51" s="35">
        <f t="shared" si="16"/>
        <v>6.3414807535628182</v>
      </c>
      <c r="AI51" s="35">
        <f t="shared" si="16"/>
        <v>6.3414807535628182</v>
      </c>
      <c r="AJ51" s="35">
        <f t="shared" si="16"/>
        <v>6.3414807535628182</v>
      </c>
      <c r="AK51" s="35">
        <f t="shared" si="16"/>
        <v>6.3414807535628182</v>
      </c>
      <c r="AL51" s="35">
        <f t="shared" si="16"/>
        <v>5.7070199871173841</v>
      </c>
      <c r="AM51" s="35">
        <f t="shared" si="16"/>
        <v>5.7070199871173841</v>
      </c>
      <c r="AN51" s="35">
        <f t="shared" si="16"/>
        <v>5.7070199871173841</v>
      </c>
      <c r="AO51" s="35">
        <f t="shared" si="16"/>
        <v>5.7070199871173841</v>
      </c>
      <c r="AP51" s="35">
        <f>$C$51*AP35</f>
        <v>5.7070199871173841</v>
      </c>
      <c r="AQ51" s="35">
        <f>$C$51*AQ35</f>
        <v>-79.682780012882617</v>
      </c>
      <c r="AR51" s="20">
        <f>SUM(D51:AQ51)</f>
        <v>84.501441219499597</v>
      </c>
    </row>
    <row r="52" spans="1:104" x14ac:dyDescent="0.2">
      <c r="A52" s="34" t="s">
        <v>65</v>
      </c>
      <c r="B52" s="34" t="s">
        <v>87</v>
      </c>
      <c r="C52" s="20">
        <v>70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70</v>
      </c>
      <c r="AS52" s="35" t="s">
        <v>0</v>
      </c>
    </row>
    <row r="53" spans="1:104" x14ac:dyDescent="0.2">
      <c r="A53" s="34" t="s">
        <v>67</v>
      </c>
      <c r="B53" s="34" t="s">
        <v>87</v>
      </c>
      <c r="C53" s="20">
        <v>5</v>
      </c>
      <c r="D53" s="36">
        <f>(AR53-C53)/30</f>
        <v>0.16666666666666666</v>
      </c>
      <c r="E53" s="35">
        <f>D53</f>
        <v>0.16666666666666666</v>
      </c>
      <c r="F53" s="35">
        <f t="shared" ref="F53:AG53" si="17">E53</f>
        <v>0.16666666666666666</v>
      </c>
      <c r="G53" s="35">
        <f t="shared" si="17"/>
        <v>0.16666666666666666</v>
      </c>
      <c r="H53" s="35">
        <f t="shared" si="17"/>
        <v>0.16666666666666666</v>
      </c>
      <c r="I53" s="35">
        <f t="shared" si="17"/>
        <v>0.16666666666666666</v>
      </c>
      <c r="J53" s="35">
        <f t="shared" si="17"/>
        <v>0.16666666666666666</v>
      </c>
      <c r="K53" s="35">
        <f t="shared" si="17"/>
        <v>0.16666666666666666</v>
      </c>
      <c r="L53" s="35">
        <f t="shared" si="17"/>
        <v>0.16666666666666666</v>
      </c>
      <c r="M53" s="35">
        <f t="shared" si="17"/>
        <v>0.16666666666666666</v>
      </c>
      <c r="N53" s="35">
        <f t="shared" si="17"/>
        <v>0.16666666666666666</v>
      </c>
      <c r="O53" s="35">
        <f t="shared" si="17"/>
        <v>0.16666666666666666</v>
      </c>
      <c r="P53" s="35">
        <f t="shared" si="17"/>
        <v>0.16666666666666666</v>
      </c>
      <c r="Q53" s="35">
        <f t="shared" si="17"/>
        <v>0.16666666666666666</v>
      </c>
      <c r="R53" s="35">
        <f t="shared" si="17"/>
        <v>0.16666666666666666</v>
      </c>
      <c r="S53" s="35">
        <f t="shared" si="17"/>
        <v>0.16666666666666666</v>
      </c>
      <c r="T53" s="35">
        <f t="shared" si="17"/>
        <v>0.16666666666666666</v>
      </c>
      <c r="U53" s="35">
        <f t="shared" si="17"/>
        <v>0.16666666666666666</v>
      </c>
      <c r="V53" s="35">
        <f t="shared" si="17"/>
        <v>0.16666666666666666</v>
      </c>
      <c r="W53" s="35">
        <f t="shared" si="17"/>
        <v>0.16666666666666666</v>
      </c>
      <c r="X53" s="35">
        <f t="shared" si="17"/>
        <v>0.16666666666666666</v>
      </c>
      <c r="Y53" s="35">
        <f t="shared" si="17"/>
        <v>0.16666666666666666</v>
      </c>
      <c r="Z53" s="35">
        <f t="shared" si="17"/>
        <v>0.16666666666666666</v>
      </c>
      <c r="AA53" s="35">
        <f t="shared" si="17"/>
        <v>0.16666666666666666</v>
      </c>
      <c r="AB53" s="35">
        <f t="shared" si="17"/>
        <v>0.16666666666666666</v>
      </c>
      <c r="AC53" s="35">
        <f t="shared" si="17"/>
        <v>0.16666666666666666</v>
      </c>
      <c r="AD53" s="35">
        <f t="shared" si="17"/>
        <v>0.16666666666666666</v>
      </c>
      <c r="AE53" s="35">
        <f t="shared" si="17"/>
        <v>0.16666666666666666</v>
      </c>
      <c r="AF53" s="35">
        <f t="shared" si="17"/>
        <v>0.16666666666666666</v>
      </c>
      <c r="AG53" s="35">
        <f t="shared" si="17"/>
        <v>0.16666666666666666</v>
      </c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>
        <v>10</v>
      </c>
    </row>
    <row r="54" spans="1:104" x14ac:dyDescent="0.2">
      <c r="A54" s="34" t="s">
        <v>92</v>
      </c>
      <c r="B54" s="34" t="s">
        <v>71</v>
      </c>
      <c r="C54" s="20"/>
      <c r="D54" s="35">
        <f>SUM(D51:D53)+C52+C53</f>
        <v>78.045185401689764</v>
      </c>
      <c r="E54" s="35">
        <f>D54+SUM(E51:E53)</f>
        <v>81.090370803379528</v>
      </c>
      <c r="F54" s="35">
        <f t="shared" ref="F54:AQ54" si="18">E54+SUM(F51:F53)</f>
        <v>84.135556205069292</v>
      </c>
      <c r="G54" s="35">
        <f t="shared" si="18"/>
        <v>87.180741606759057</v>
      </c>
      <c r="H54" s="35">
        <f t="shared" si="18"/>
        <v>90.225927008448821</v>
      </c>
      <c r="I54" s="35">
        <f t="shared" si="18"/>
        <v>93.271112410138585</v>
      </c>
      <c r="J54" s="35">
        <f t="shared" si="18"/>
        <v>96.316297811828349</v>
      </c>
      <c r="K54" s="35">
        <f t="shared" si="18"/>
        <v>99.361483213518113</v>
      </c>
      <c r="L54" s="35">
        <f t="shared" si="18"/>
        <v>102.40666861520788</v>
      </c>
      <c r="M54" s="35">
        <f t="shared" si="18"/>
        <v>105.45185401689764</v>
      </c>
      <c r="N54" s="35">
        <f t="shared" si="18"/>
        <v>108.49703941858741</v>
      </c>
      <c r="O54" s="35">
        <f t="shared" si="18"/>
        <v>111.54222482027717</v>
      </c>
      <c r="P54" s="35">
        <f t="shared" si="18"/>
        <v>114.58741022196693</v>
      </c>
      <c r="Q54" s="35">
        <f t="shared" si="18"/>
        <v>117.6325956236567</v>
      </c>
      <c r="R54" s="35">
        <f t="shared" si="18"/>
        <v>115.65228102534645</v>
      </c>
      <c r="S54" s="35">
        <f t="shared" si="18"/>
        <v>118.69746642703622</v>
      </c>
      <c r="T54" s="35">
        <f t="shared" si="18"/>
        <v>124.79530068005481</v>
      </c>
      <c r="U54" s="35">
        <f t="shared" si="18"/>
        <v>130.89313493307341</v>
      </c>
      <c r="V54" s="35">
        <f t="shared" si="18"/>
        <v>136.990969186092</v>
      </c>
      <c r="W54" s="35">
        <f t="shared" si="18"/>
        <v>135.65980343911059</v>
      </c>
      <c r="X54" s="35">
        <f t="shared" si="18"/>
        <v>142.24247027793544</v>
      </c>
      <c r="Y54" s="35">
        <f t="shared" si="18"/>
        <v>148.82513711676029</v>
      </c>
      <c r="Z54" s="35">
        <f t="shared" si="18"/>
        <v>155.40780395558514</v>
      </c>
      <c r="AA54" s="35">
        <f t="shared" si="18"/>
        <v>161.99047079440999</v>
      </c>
      <c r="AB54" s="35">
        <f t="shared" si="18"/>
        <v>168.75932895632877</v>
      </c>
      <c r="AC54" s="35">
        <f t="shared" si="18"/>
        <v>175.52818711824756</v>
      </c>
      <c r="AD54" s="35">
        <f t="shared" si="18"/>
        <v>170.49804528016634</v>
      </c>
      <c r="AE54" s="35">
        <f t="shared" si="18"/>
        <v>177.26690344208512</v>
      </c>
      <c r="AF54" s="35">
        <f t="shared" si="18"/>
        <v>183.7750508623146</v>
      </c>
      <c r="AG54" s="35">
        <f t="shared" si="18"/>
        <v>190.28319828254408</v>
      </c>
      <c r="AH54" s="35">
        <f t="shared" si="18"/>
        <v>196.6246790361069</v>
      </c>
      <c r="AI54" s="35">
        <f t="shared" si="18"/>
        <v>202.96615978966972</v>
      </c>
      <c r="AJ54" s="35">
        <f t="shared" si="18"/>
        <v>209.30764054323254</v>
      </c>
      <c r="AK54" s="35">
        <f t="shared" si="18"/>
        <v>215.64912129679536</v>
      </c>
      <c r="AL54" s="35">
        <f t="shared" si="18"/>
        <v>221.35614128391273</v>
      </c>
      <c r="AM54" s="35">
        <f t="shared" si="18"/>
        <v>227.06316127103011</v>
      </c>
      <c r="AN54" s="35">
        <f t="shared" si="18"/>
        <v>232.77018125814749</v>
      </c>
      <c r="AO54" s="35">
        <f t="shared" si="18"/>
        <v>238.47720124526487</v>
      </c>
      <c r="AP54" s="35">
        <f t="shared" si="18"/>
        <v>244.18422123238224</v>
      </c>
      <c r="AQ54" s="35">
        <f t="shared" si="18"/>
        <v>164.50144121949961</v>
      </c>
      <c r="AR54" s="35">
        <f>SUM(AR51:AR53)</f>
        <v>164.50144121949961</v>
      </c>
      <c r="AS54" s="35" t="s">
        <v>0</v>
      </c>
    </row>
    <row r="55" spans="1:104" x14ac:dyDescent="0.2">
      <c r="A55" t="s">
        <v>76</v>
      </c>
      <c r="B55" s="34" t="s">
        <v>66</v>
      </c>
      <c r="C55" s="32">
        <f>D90</f>
        <v>1.980420515885558E-2</v>
      </c>
      <c r="D55" s="31">
        <v>0</v>
      </c>
      <c r="E55" s="31">
        <f>EXP(-$C$55)*D55+(1-EXP(-$C$55))/$C$55*D28*$C$32*$C$51</f>
        <v>0</v>
      </c>
      <c r="F55" s="31">
        <f t="shared" ref="F55:AQ55" si="19">EXP(-$C$55)*E55+(1-EXP(-$C$55))/$C$55*E28*$C$32*$C$51</f>
        <v>0</v>
      </c>
      <c r="G55" s="31">
        <f t="shared" si="19"/>
        <v>0</v>
      </c>
      <c r="H55" s="31">
        <f t="shared" si="19"/>
        <v>0</v>
      </c>
      <c r="I55" s="31">
        <f t="shared" si="19"/>
        <v>0</v>
      </c>
      <c r="J55" s="31">
        <f t="shared" si="19"/>
        <v>0</v>
      </c>
      <c r="K55" s="31">
        <f t="shared" si="19"/>
        <v>0</v>
      </c>
      <c r="L55" s="31">
        <f t="shared" si="19"/>
        <v>0</v>
      </c>
      <c r="M55" s="31">
        <f t="shared" si="19"/>
        <v>0</v>
      </c>
      <c r="N55" s="31">
        <f t="shared" si="19"/>
        <v>0</v>
      </c>
      <c r="O55" s="31">
        <f t="shared" si="19"/>
        <v>0</v>
      </c>
      <c r="P55" s="31">
        <f t="shared" si="19"/>
        <v>0</v>
      </c>
      <c r="Q55" s="31">
        <f t="shared" si="19"/>
        <v>0</v>
      </c>
      <c r="R55" s="31">
        <f t="shared" si="19"/>
        <v>0</v>
      </c>
      <c r="S55" s="31">
        <f t="shared" si="19"/>
        <v>0</v>
      </c>
      <c r="T55" s="31">
        <f t="shared" si="19"/>
        <v>0</v>
      </c>
      <c r="U55" s="31">
        <f t="shared" si="19"/>
        <v>0</v>
      </c>
      <c r="V55" s="31">
        <f t="shared" si="19"/>
        <v>0</v>
      </c>
      <c r="W55" s="31">
        <f t="shared" si="19"/>
        <v>0</v>
      </c>
      <c r="X55" s="31">
        <f t="shared" si="19"/>
        <v>0.80915125523990195</v>
      </c>
      <c r="Y55" s="31">
        <f t="shared" si="19"/>
        <v>0.79328429265818079</v>
      </c>
      <c r="Z55" s="31">
        <f t="shared" si="19"/>
        <v>0.77772847153479563</v>
      </c>
      <c r="AA55" s="31">
        <f t="shared" si="19"/>
        <v>0.76247769057552606</v>
      </c>
      <c r="AB55" s="31">
        <f t="shared" si="19"/>
        <v>0.74752596812880989</v>
      </c>
      <c r="AC55" s="31">
        <f t="shared" si="19"/>
        <v>0.73286743983962355</v>
      </c>
      <c r="AD55" s="31">
        <f t="shared" si="19"/>
        <v>0.7184963563493687</v>
      </c>
      <c r="AE55" s="31">
        <f t="shared" si="19"/>
        <v>3.8587988728584488</v>
      </c>
      <c r="AF55" s="31">
        <f t="shared" si="19"/>
        <v>3.7831301805966051</v>
      </c>
      <c r="AG55" s="31">
        <f t="shared" si="19"/>
        <v>3.708945305236671</v>
      </c>
      <c r="AH55" s="31">
        <f t="shared" si="19"/>
        <v>3.6362151500342392</v>
      </c>
      <c r="AI55" s="31">
        <f t="shared" si="19"/>
        <v>3.5649111888143126</v>
      </c>
      <c r="AJ55" s="31">
        <f t="shared" si="19"/>
        <v>3.4950054547827869</v>
      </c>
      <c r="AK55" s="31">
        <f t="shared" si="19"/>
        <v>3.4264705295573319</v>
      </c>
      <c r="AL55" s="31">
        <f t="shared" si="19"/>
        <v>3.3592795324133711</v>
      </c>
      <c r="AM55" s="31">
        <f t="shared" si="19"/>
        <v>3.2934061097409417</v>
      </c>
      <c r="AN55" s="31">
        <f t="shared" si="19"/>
        <v>3.2288244247082982</v>
      </c>
      <c r="AO55" s="31">
        <f t="shared" si="19"/>
        <v>3.1655091471282066</v>
      </c>
      <c r="AP55" s="31">
        <f t="shared" si="19"/>
        <v>3.1034354435229545</v>
      </c>
      <c r="AQ55" s="31">
        <f t="shared" si="19"/>
        <v>3.0425789673841805</v>
      </c>
      <c r="AR55" s="31">
        <f>EXP(-$C$55)*AQ55+(1-EXP(-$C$55))/$C$55*AQ28*$C$32*$C$51</f>
        <v>70.622768373207379</v>
      </c>
      <c r="AS55" s="31">
        <f>EXP(-$C$55)*AR55+(1-EXP(-$C$55))/$C$55*0*$C$32*$C$51</f>
        <v>69.237898961044124</v>
      </c>
      <c r="AT55" s="31">
        <f t="shared" ref="AT55:CZ55" si="20">EXP(-$C$55)*AS55+(1-EXP(-$C$55))/$C$55*0*$C$32*$C$51</f>
        <v>67.880185993366453</v>
      </c>
      <c r="AU55" s="31">
        <f t="shared" si="20"/>
        <v>66.549096948861802</v>
      </c>
      <c r="AV55" s="31">
        <f t="shared" si="20"/>
        <v>65.244109748635736</v>
      </c>
      <c r="AW55" s="31">
        <f t="shared" si="20"/>
        <v>63.96471255144251</v>
      </c>
      <c r="AX55" s="31">
        <f t="shared" si="20"/>
        <v>62.710403552931005</v>
      </c>
      <c r="AY55" s="31">
        <f t="shared" si="20"/>
        <v>61.480690788827367</v>
      </c>
      <c r="AZ55" s="31">
        <f t="shared" si="20"/>
        <v>60.275091941977074</v>
      </c>
      <c r="BA55" s="31">
        <f t="shared" si="20"/>
        <v>59.09313415317083</v>
      </c>
      <c r="BB55" s="31">
        <f t="shared" si="20"/>
        <v>57.934353835680007</v>
      </c>
      <c r="BC55" s="31">
        <f t="shared" si="20"/>
        <v>56.798296493428978</v>
      </c>
      <c r="BD55" s="31">
        <f t="shared" si="20"/>
        <v>55.684516542732929</v>
      </c>
      <c r="BE55" s="31">
        <f t="shared" si="20"/>
        <v>54.592577137531343</v>
      </c>
      <c r="BF55" s="31">
        <f t="shared" si="20"/>
        <v>53.522049998048487</v>
      </c>
      <c r="BG55" s="31">
        <f t="shared" si="20"/>
        <v>52.472515242813806</v>
      </c>
      <c r="BH55" s="31">
        <f t="shared" si="20"/>
        <v>51.443561223976289</v>
      </c>
      <c r="BI55" s="31">
        <f t="shared" si="20"/>
        <v>50.434784365848195</v>
      </c>
      <c r="BJ55" s="31">
        <f t="shared" si="20"/>
        <v>49.445789006614859</v>
      </c>
      <c r="BK55" s="31">
        <f t="shared" si="20"/>
        <v>48.476187243148487</v>
      </c>
      <c r="BL55" s="31">
        <f t="shared" si="20"/>
        <v>47.52559877886501</v>
      </c>
      <c r="BM55" s="31">
        <f t="shared" si="20"/>
        <v>46.593650774564416</v>
      </c>
      <c r="BN55" s="31">
        <f t="shared" si="20"/>
        <v>45.679977702196005</v>
      </c>
      <c r="BO55" s="31">
        <f t="shared" si="20"/>
        <v>44.784221201491192</v>
      </c>
      <c r="BP55" s="31">
        <f t="shared" si="20"/>
        <v>43.906029939407681</v>
      </c>
      <c r="BQ55" s="31">
        <f t="shared" si="20"/>
        <v>43.045059472329854</v>
      </c>
      <c r="BR55" s="31">
        <f t="shared" si="20"/>
        <v>42.200972110971286</v>
      </c>
      <c r="BS55" s="31">
        <f t="shared" si="20"/>
        <v>41.373436787926508</v>
      </c>
      <c r="BT55" s="31">
        <f t="shared" si="20"/>
        <v>40.562128927819927</v>
      </c>
      <c r="BU55" s="31">
        <f t="shared" si="20"/>
        <v>39.766730320001109</v>
      </c>
      <c r="BV55" s="31">
        <f t="shared" si="20"/>
        <v>38.98692899373637</v>
      </c>
      <c r="BW55" s="31">
        <f t="shared" si="20"/>
        <v>38.22241909584784</v>
      </c>
      <c r="BX55" s="31">
        <f t="shared" si="20"/>
        <v>37.472900770751906</v>
      </c>
      <c r="BY55" s="31">
        <f t="shared" si="20"/>
        <v>36.738080042850065</v>
      </c>
      <c r="BZ55" s="31">
        <f t="shared" si="20"/>
        <v>36.017668701225993</v>
      </c>
      <c r="CA55" s="31">
        <f t="shared" si="20"/>
        <v>35.31138418660364</v>
      </c>
      <c r="CB55" s="31">
        <f t="shared" si="20"/>
        <v>34.618949480522012</v>
      </c>
      <c r="CC55" s="31">
        <f t="shared" si="20"/>
        <v>33.940092996683177</v>
      </c>
      <c r="CD55" s="31">
        <f t="shared" si="20"/>
        <v>33.274548474430851</v>
      </c>
      <c r="CE55" s="31">
        <f t="shared" si="20"/>
        <v>32.622054874317818</v>
      </c>
      <c r="CF55" s="31">
        <f t="shared" si="20"/>
        <v>31.982356275721205</v>
      </c>
      <c r="CG55" s="31">
        <f t="shared" si="20"/>
        <v>31.355201776465453</v>
      </c>
      <c r="CH55" s="31">
        <f t="shared" si="20"/>
        <v>30.740345394413634</v>
      </c>
      <c r="CI55" s="31">
        <f t="shared" si="20"/>
        <v>30.137545970988487</v>
      </c>
      <c r="CJ55" s="31">
        <f t="shared" si="20"/>
        <v>29.546567076585365</v>
      </c>
      <c r="CK55" s="31">
        <f t="shared" si="20"/>
        <v>28.967176917839954</v>
      </c>
      <c r="CL55" s="31">
        <f t="shared" si="20"/>
        <v>28.399148246714439</v>
      </c>
      <c r="CM55" s="31">
        <f t="shared" si="20"/>
        <v>27.842258271366418</v>
      </c>
      <c r="CN55" s="31">
        <f t="shared" si="20"/>
        <v>27.296288568765625</v>
      </c>
      <c r="CO55" s="31">
        <f t="shared" si="20"/>
        <v>26.761024999024198</v>
      </c>
      <c r="CP55" s="31">
        <f t="shared" si="20"/>
        <v>26.236257621406857</v>
      </c>
      <c r="CQ55" s="31">
        <f t="shared" si="20"/>
        <v>25.721780611988098</v>
      </c>
      <c r="CR55" s="31">
        <f t="shared" si="20"/>
        <v>25.217392182924051</v>
      </c>
      <c r="CS55" s="31">
        <f t="shared" si="20"/>
        <v>24.722894503307387</v>
      </c>
      <c r="CT55" s="31">
        <f t="shared" si="20"/>
        <v>24.238093621574201</v>
      </c>
      <c r="CU55" s="31">
        <f t="shared" si="20"/>
        <v>23.762799389432463</v>
      </c>
      <c r="CV55" s="31">
        <f t="shared" si="20"/>
        <v>23.296825387282169</v>
      </c>
      <c r="CW55" s="31">
        <f t="shared" si="20"/>
        <v>22.839988851097964</v>
      </c>
      <c r="CX55" s="31">
        <f t="shared" si="20"/>
        <v>22.392110600745557</v>
      </c>
      <c r="CY55" s="31">
        <f t="shared" si="20"/>
        <v>21.953014969703805</v>
      </c>
      <c r="CZ55" s="31">
        <f t="shared" si="20"/>
        <v>21.522529736164891</v>
      </c>
    </row>
    <row r="56" spans="1:104" x14ac:dyDescent="0.2">
      <c r="A56" t="s">
        <v>78</v>
      </c>
      <c r="B56" s="34" t="s">
        <v>66</v>
      </c>
      <c r="C56" s="32">
        <f>D92</f>
        <v>0.34657359027997264</v>
      </c>
      <c r="D56">
        <v>0</v>
      </c>
      <c r="E56" s="31">
        <f>EXP(-$C$56)*D56+(1-EXP(-$C$56))/$C$56*D29*$C$32*$C$51</f>
        <v>0</v>
      </c>
      <c r="F56" s="31">
        <f t="shared" ref="F56:AQ56" si="21">EXP(-$C$56)*E56+(1-EXP(-$C$56))/$C$56*E29*$C$32*$C$51</f>
        <v>0</v>
      </c>
      <c r="G56" s="31">
        <f t="shared" si="21"/>
        <v>0</v>
      </c>
      <c r="H56" s="31">
        <f t="shared" si="21"/>
        <v>0</v>
      </c>
      <c r="I56" s="31">
        <f t="shared" si="21"/>
        <v>0</v>
      </c>
      <c r="J56" s="31">
        <f t="shared" si="21"/>
        <v>0</v>
      </c>
      <c r="K56" s="31">
        <f t="shared" si="21"/>
        <v>0</v>
      </c>
      <c r="L56" s="31">
        <f t="shared" si="21"/>
        <v>0</v>
      </c>
      <c r="M56" s="31">
        <f t="shared" si="21"/>
        <v>0</v>
      </c>
      <c r="N56" s="31">
        <f t="shared" si="21"/>
        <v>0</v>
      </c>
      <c r="O56" s="31">
        <f t="shared" si="21"/>
        <v>0</v>
      </c>
      <c r="P56" s="31">
        <f t="shared" si="21"/>
        <v>0</v>
      </c>
      <c r="Q56" s="31">
        <f t="shared" si="21"/>
        <v>0</v>
      </c>
      <c r="R56" s="31">
        <f t="shared" si="21"/>
        <v>0</v>
      </c>
      <c r="S56" s="31">
        <f>EXP(-$C$56)*R56+(1-EXP(-$C$56))/$C$56*R29*$C$32*$C$51</f>
        <v>4.247106278230639</v>
      </c>
      <c r="T56" s="31">
        <f t="shared" si="21"/>
        <v>3.0031576497568451</v>
      </c>
      <c r="U56" s="31">
        <f t="shared" si="21"/>
        <v>2.12355313911532</v>
      </c>
      <c r="V56" s="31">
        <f t="shared" si="21"/>
        <v>1.5015788248784228</v>
      </c>
      <c r="W56" s="31">
        <f t="shared" si="21"/>
        <v>1.0617765695576602</v>
      </c>
      <c r="X56" s="31">
        <f t="shared" si="21"/>
        <v>5.4595376774340512</v>
      </c>
      <c r="Y56" s="31">
        <f t="shared" si="21"/>
        <v>3.8604761138570716</v>
      </c>
      <c r="Z56" s="31">
        <f t="shared" si="21"/>
        <v>2.729768838717026</v>
      </c>
      <c r="AA56" s="31">
        <f t="shared" si="21"/>
        <v>1.9302380569285362</v>
      </c>
      <c r="AB56" s="31">
        <f t="shared" si="21"/>
        <v>1.3648844193585132</v>
      </c>
      <c r="AC56" s="31">
        <f t="shared" si="21"/>
        <v>0.96511902846426822</v>
      </c>
      <c r="AD56" s="31">
        <f t="shared" si="21"/>
        <v>0.68244220967925673</v>
      </c>
      <c r="AE56" s="31">
        <f t="shared" si="21"/>
        <v>4.471146279874822</v>
      </c>
      <c r="AF56" s="31">
        <f t="shared" si="21"/>
        <v>3.1615778541764921</v>
      </c>
      <c r="AG56" s="31">
        <f t="shared" si="21"/>
        <v>2.2355731399374115</v>
      </c>
      <c r="AH56" s="31">
        <f t="shared" si="21"/>
        <v>1.5807889270882463</v>
      </c>
      <c r="AI56" s="31">
        <f t="shared" si="21"/>
        <v>1.117786569968706</v>
      </c>
      <c r="AJ56" s="31">
        <f t="shared" si="21"/>
        <v>0.79039446354412335</v>
      </c>
      <c r="AK56" s="31">
        <f t="shared" si="21"/>
        <v>0.55889328498435309</v>
      </c>
      <c r="AL56" s="31">
        <f t="shared" si="21"/>
        <v>0.39519723177206173</v>
      </c>
      <c r="AM56" s="31">
        <f t="shared" si="21"/>
        <v>0.2794466424921766</v>
      </c>
      <c r="AN56" s="31">
        <f t="shared" si="21"/>
        <v>0.19759861588603089</v>
      </c>
      <c r="AO56" s="31">
        <f t="shared" si="21"/>
        <v>0.1397233212460883</v>
      </c>
      <c r="AP56" s="31">
        <f t="shared" si="21"/>
        <v>9.8799307943015446E-2</v>
      </c>
      <c r="AQ56" s="31">
        <f t="shared" si="21"/>
        <v>6.986166062304415E-2</v>
      </c>
      <c r="AR56" s="31">
        <f>EXP(-$C$56)*AQ56+(1-EXP(-$C$56))/$C$56*AQ29*$C$32*$C$51</f>
        <v>4.9399653971507723E-2</v>
      </c>
      <c r="AS56" s="31">
        <f>EXP(-$C$56)*AR56+(1-EXP(-$C$56))/$C$56*0*$C$32*$C$51</f>
        <v>3.4930830311522075E-2</v>
      </c>
      <c r="AT56" s="31">
        <f t="shared" ref="AT56:CZ56" si="22">EXP(-$C$56)*AS56+(1-EXP(-$C$56))/$C$56*0*$C$32*$C$51</f>
        <v>2.4699826985753862E-2</v>
      </c>
      <c r="AU56" s="31">
        <f t="shared" si="22"/>
        <v>1.7465415155761038E-2</v>
      </c>
      <c r="AV56" s="31">
        <f t="shared" si="22"/>
        <v>1.2349913492876931E-2</v>
      </c>
      <c r="AW56" s="31">
        <f t="shared" si="22"/>
        <v>8.7327075778805188E-3</v>
      </c>
      <c r="AX56" s="31">
        <f t="shared" si="22"/>
        <v>6.1749567464384654E-3</v>
      </c>
      <c r="AY56" s="31">
        <f t="shared" si="22"/>
        <v>4.3663537889402594E-3</v>
      </c>
      <c r="AZ56" s="31">
        <f t="shared" si="22"/>
        <v>3.0874783732192327E-3</v>
      </c>
      <c r="BA56" s="31">
        <f t="shared" si="22"/>
        <v>2.1831768944701297E-3</v>
      </c>
      <c r="BB56" s="31">
        <f t="shared" si="22"/>
        <v>1.5437391866096163E-3</v>
      </c>
      <c r="BC56" s="31">
        <f t="shared" si="22"/>
        <v>1.0915884472350648E-3</v>
      </c>
      <c r="BD56" s="31">
        <f t="shared" si="22"/>
        <v>7.7186959330480817E-4</v>
      </c>
      <c r="BE56" s="31">
        <f t="shared" si="22"/>
        <v>5.4579422361753242E-4</v>
      </c>
      <c r="BF56" s="31">
        <f t="shared" si="22"/>
        <v>3.8593479665240409E-4</v>
      </c>
      <c r="BG56" s="31">
        <f t="shared" si="22"/>
        <v>2.7289711180876621E-4</v>
      </c>
      <c r="BH56" s="31">
        <f t="shared" si="22"/>
        <v>1.9296739832620204E-4</v>
      </c>
      <c r="BI56" s="31">
        <f t="shared" si="22"/>
        <v>1.3644855590438311E-4</v>
      </c>
      <c r="BJ56" s="31">
        <f t="shared" si="22"/>
        <v>9.6483699163101022E-5</v>
      </c>
      <c r="BK56" s="31">
        <f t="shared" si="22"/>
        <v>6.8224277952191553E-5</v>
      </c>
      <c r="BL56" s="31">
        <f t="shared" si="22"/>
        <v>4.8241849581550511E-5</v>
      </c>
      <c r="BM56" s="31">
        <f t="shared" si="22"/>
        <v>3.4112138976095776E-5</v>
      </c>
      <c r="BN56" s="31">
        <f t="shared" si="22"/>
        <v>2.4120924790775255E-5</v>
      </c>
      <c r="BO56" s="31">
        <f t="shared" si="22"/>
        <v>1.7056069488047888E-5</v>
      </c>
      <c r="BP56" s="31">
        <f t="shared" si="22"/>
        <v>1.2060462395387628E-5</v>
      </c>
      <c r="BQ56" s="31">
        <f t="shared" si="22"/>
        <v>8.5280347440239441E-6</v>
      </c>
      <c r="BR56" s="31">
        <f t="shared" si="22"/>
        <v>6.0302311976938139E-6</v>
      </c>
      <c r="BS56" s="31">
        <f t="shared" si="22"/>
        <v>4.264017372011972E-6</v>
      </c>
      <c r="BT56" s="31">
        <f t="shared" si="22"/>
        <v>3.0151155988469069E-6</v>
      </c>
      <c r="BU56" s="31">
        <f t="shared" si="22"/>
        <v>2.132008686005986E-6</v>
      </c>
      <c r="BV56" s="31">
        <f t="shared" si="22"/>
        <v>1.5075577994234535E-6</v>
      </c>
      <c r="BW56" s="31">
        <f t="shared" si="22"/>
        <v>1.066004343002993E-6</v>
      </c>
      <c r="BX56" s="31">
        <f t="shared" si="22"/>
        <v>7.5377889971172673E-7</v>
      </c>
      <c r="BY56" s="31">
        <f t="shared" si="22"/>
        <v>5.3300217150149651E-7</v>
      </c>
      <c r="BZ56" s="31">
        <f t="shared" si="22"/>
        <v>3.7688944985586337E-7</v>
      </c>
      <c r="CA56" s="31">
        <f t="shared" si="22"/>
        <v>2.6650108575074825E-7</v>
      </c>
      <c r="CB56" s="31">
        <f t="shared" si="22"/>
        <v>1.8844472492793168E-7</v>
      </c>
      <c r="CC56" s="31">
        <f t="shared" si="22"/>
        <v>1.3325054287537413E-7</v>
      </c>
      <c r="CD56" s="31">
        <f t="shared" si="22"/>
        <v>9.4222362463965842E-8</v>
      </c>
      <c r="CE56" s="31">
        <f t="shared" si="22"/>
        <v>6.6625271437687063E-8</v>
      </c>
      <c r="CF56" s="31">
        <f t="shared" si="22"/>
        <v>4.7111181231982921E-8</v>
      </c>
      <c r="CG56" s="31">
        <f t="shared" si="22"/>
        <v>3.3312635718843532E-8</v>
      </c>
      <c r="CH56" s="31">
        <f t="shared" si="22"/>
        <v>2.355559061599146E-8</v>
      </c>
      <c r="CI56" s="31">
        <f t="shared" si="22"/>
        <v>1.6656317859421766E-8</v>
      </c>
      <c r="CJ56" s="31">
        <f t="shared" si="22"/>
        <v>1.177779530799573E-8</v>
      </c>
      <c r="CK56" s="31">
        <f t="shared" si="22"/>
        <v>8.3281589297108829E-9</v>
      </c>
      <c r="CL56" s="31">
        <f t="shared" si="22"/>
        <v>5.8888976539978651E-9</v>
      </c>
      <c r="CM56" s="31">
        <f t="shared" si="22"/>
        <v>4.1640794648554415E-9</v>
      </c>
      <c r="CN56" s="31">
        <f t="shared" si="22"/>
        <v>2.9444488269989326E-9</v>
      </c>
      <c r="CO56" s="31">
        <f t="shared" si="22"/>
        <v>2.0820397324277207E-9</v>
      </c>
      <c r="CP56" s="31">
        <f t="shared" si="22"/>
        <v>1.4722244134994663E-9</v>
      </c>
      <c r="CQ56" s="31">
        <f t="shared" si="22"/>
        <v>1.0410198662138604E-9</v>
      </c>
      <c r="CR56" s="31">
        <f t="shared" si="22"/>
        <v>7.3611220674973314E-10</v>
      </c>
      <c r="CS56" s="31">
        <f t="shared" si="22"/>
        <v>5.2050993310693018E-10</v>
      </c>
      <c r="CT56" s="31">
        <f t="shared" si="22"/>
        <v>3.6805610337486657E-10</v>
      </c>
      <c r="CU56" s="31">
        <f t="shared" si="22"/>
        <v>2.6025496655346509E-10</v>
      </c>
      <c r="CV56" s="31">
        <f t="shared" si="22"/>
        <v>1.8402805168743328E-10</v>
      </c>
      <c r="CW56" s="31">
        <f t="shared" si="22"/>
        <v>1.3012748327673255E-10</v>
      </c>
      <c r="CX56" s="31">
        <f t="shared" si="22"/>
        <v>9.2014025843716642E-11</v>
      </c>
      <c r="CY56" s="31">
        <f t="shared" si="22"/>
        <v>6.5063741638366273E-11</v>
      </c>
      <c r="CZ56" s="31">
        <f t="shared" si="22"/>
        <v>4.6007012921858321E-11</v>
      </c>
    </row>
    <row r="57" spans="1:104" x14ac:dyDescent="0.2">
      <c r="A57" t="s">
        <v>77</v>
      </c>
      <c r="B57" s="34" t="s">
        <v>66</v>
      </c>
      <c r="C57" s="32">
        <f>D91</f>
        <v>2.7725887222397813E-2</v>
      </c>
      <c r="D57">
        <v>0</v>
      </c>
      <c r="E57" s="31">
        <f>EXP(-$C$57)*D57+(1-EXP(-$C$57))/$C$57*D30*$C$32*$C$51</f>
        <v>0</v>
      </c>
      <c r="F57" s="31">
        <f t="shared" ref="F57:AR57" si="23">EXP(-$C$57)*E57+(1-EXP(-$C$57))/$C$57*E30*$C$32*$C$51</f>
        <v>0</v>
      </c>
      <c r="G57" s="31">
        <f t="shared" si="23"/>
        <v>0</v>
      </c>
      <c r="H57" s="31">
        <f t="shared" si="23"/>
        <v>0</v>
      </c>
      <c r="I57" s="31">
        <f t="shared" si="23"/>
        <v>0</v>
      </c>
      <c r="J57" s="31">
        <f t="shared" si="23"/>
        <v>0</v>
      </c>
      <c r="K57" s="31">
        <f t="shared" si="23"/>
        <v>0</v>
      </c>
      <c r="L57" s="31">
        <f t="shared" si="23"/>
        <v>0</v>
      </c>
      <c r="M57" s="31">
        <f t="shared" si="23"/>
        <v>0</v>
      </c>
      <c r="N57" s="31">
        <f t="shared" si="23"/>
        <v>0</v>
      </c>
      <c r="O57" s="31">
        <f t="shared" si="23"/>
        <v>0</v>
      </c>
      <c r="P57" s="31">
        <f t="shared" si="23"/>
        <v>0</v>
      </c>
      <c r="Q57" s="31">
        <f t="shared" si="23"/>
        <v>0</v>
      </c>
      <c r="R57" s="31">
        <f t="shared" si="23"/>
        <v>0</v>
      </c>
      <c r="S57" s="31">
        <f t="shared" si="23"/>
        <v>0</v>
      </c>
      <c r="T57" s="31">
        <f t="shared" si="23"/>
        <v>0</v>
      </c>
      <c r="U57" s="31">
        <f t="shared" si="23"/>
        <v>0</v>
      </c>
      <c r="V57" s="31">
        <f t="shared" si="23"/>
        <v>0</v>
      </c>
      <c r="W57" s="31">
        <f t="shared" si="23"/>
        <v>0</v>
      </c>
      <c r="X57" s="31">
        <f t="shared" si="23"/>
        <v>0</v>
      </c>
      <c r="Y57" s="31">
        <f t="shared" si="23"/>
        <v>0</v>
      </c>
      <c r="Z57" s="31">
        <f t="shared" si="23"/>
        <v>0</v>
      </c>
      <c r="AA57" s="31">
        <f t="shared" si="23"/>
        <v>0</v>
      </c>
      <c r="AB57" s="31">
        <f t="shared" si="23"/>
        <v>0</v>
      </c>
      <c r="AC57" s="31">
        <f t="shared" si="23"/>
        <v>0</v>
      </c>
      <c r="AD57" s="31">
        <f t="shared" si="23"/>
        <v>0</v>
      </c>
      <c r="AE57" s="31">
        <f t="shared" si="23"/>
        <v>0</v>
      </c>
      <c r="AF57" s="31">
        <f t="shared" si="23"/>
        <v>0</v>
      </c>
      <c r="AG57" s="31">
        <f t="shared" si="23"/>
        <v>0</v>
      </c>
      <c r="AH57" s="31">
        <f t="shared" si="23"/>
        <v>0</v>
      </c>
      <c r="AI57" s="31">
        <f t="shared" si="23"/>
        <v>0</v>
      </c>
      <c r="AJ57" s="31">
        <f t="shared" si="23"/>
        <v>0</v>
      </c>
      <c r="AK57" s="31">
        <f t="shared" si="23"/>
        <v>0</v>
      </c>
      <c r="AL57" s="31">
        <f t="shared" si="23"/>
        <v>0</v>
      </c>
      <c r="AM57" s="31">
        <f t="shared" si="23"/>
        <v>0</v>
      </c>
      <c r="AN57" s="31">
        <f t="shared" si="23"/>
        <v>0</v>
      </c>
      <c r="AO57" s="31">
        <f t="shared" si="23"/>
        <v>0</v>
      </c>
      <c r="AP57" s="31">
        <f t="shared" si="23"/>
        <v>0</v>
      </c>
      <c r="AQ57" s="31">
        <f t="shared" si="23"/>
        <v>0</v>
      </c>
      <c r="AR57" s="31">
        <f t="shared" si="23"/>
        <v>16.843382162848492</v>
      </c>
      <c r="AS57" s="31">
        <f>EXP(-$C$57)*AR57+(1-EXP(-$C$57))/$C$57*0*$C$32*$C$51</f>
        <v>16.382798991850429</v>
      </c>
      <c r="AT57" s="31">
        <f t="shared" ref="AT57:CZ57" si="24">EXP(-$C$57)*AS57+(1-EXP(-$C$57))/$C$57*0*$C$32*$C$51</f>
        <v>15.934810491884322</v>
      </c>
      <c r="AU57" s="31">
        <f t="shared" si="24"/>
        <v>15.499072261008481</v>
      </c>
      <c r="AV57" s="31">
        <f t="shared" si="24"/>
        <v>15.075249314970417</v>
      </c>
      <c r="AW57" s="31">
        <f t="shared" si="24"/>
        <v>14.663015829679644</v>
      </c>
      <c r="AX57" s="31">
        <f t="shared" si="24"/>
        <v>14.262054890722565</v>
      </c>
      <c r="AY57" s="31">
        <f t="shared" si="24"/>
        <v>13.872058249726885</v>
      </c>
      <c r="AZ57" s="31">
        <f t="shared" si="24"/>
        <v>13.492726087388265</v>
      </c>
      <c r="BA57" s="31">
        <f t="shared" si="24"/>
        <v>13.123766782977006</v>
      </c>
      <c r="BB57" s="31">
        <f t="shared" si="24"/>
        <v>12.7648966901476</v>
      </c>
      <c r="BC57" s="31">
        <f t="shared" si="24"/>
        <v>12.41583991887877</v>
      </c>
      <c r="BD57" s="31">
        <f t="shared" si="24"/>
        <v>12.076328123376387</v>
      </c>
      <c r="BE57" s="31">
        <f t="shared" si="24"/>
        <v>11.746100295776165</v>
      </c>
      <c r="BF57" s="31">
        <f t="shared" si="24"/>
        <v>11.424902565487598</v>
      </c>
      <c r="BG57" s="31">
        <f t="shared" si="24"/>
        <v>11.112488004024826</v>
      </c>
      <c r="BH57" s="31">
        <f t="shared" si="24"/>
        <v>10.80861643517442</v>
      </c>
      <c r="BI57" s="31">
        <f t="shared" si="24"/>
        <v>10.51305425035414</v>
      </c>
      <c r="BJ57" s="31">
        <f t="shared" si="24"/>
        <v>10.22557422902071</v>
      </c>
      <c r="BK57" s="31">
        <f t="shared" si="24"/>
        <v>9.9459553639885616</v>
      </c>
      <c r="BL57" s="31">
        <f t="shared" si="24"/>
        <v>9.673982691525234</v>
      </c>
      <c r="BM57" s="31">
        <f t="shared" si="24"/>
        <v>9.4094471260928376</v>
      </c>
      <c r="BN57" s="31">
        <f t="shared" si="24"/>
        <v>9.1521452996085095</v>
      </c>
      <c r="BO57" s="31">
        <f t="shared" si="24"/>
        <v>8.9018794051003116</v>
      </c>
      <c r="BP57" s="31">
        <f t="shared" si="24"/>
        <v>8.658457044638352</v>
      </c>
      <c r="BQ57" s="31">
        <f t="shared" si="24"/>
        <v>8.4216910814242496</v>
      </c>
      <c r="BR57" s="31">
        <f t="shared" si="24"/>
        <v>8.1913994959252179</v>
      </c>
      <c r="BS57" s="31">
        <f t="shared" si="24"/>
        <v>7.9674052459421647</v>
      </c>
      <c r="BT57" s="31">
        <f t="shared" si="24"/>
        <v>7.7495361305042438</v>
      </c>
      <c r="BU57" s="31">
        <f t="shared" si="24"/>
        <v>7.5376246574852122</v>
      </c>
      <c r="BV57" s="31">
        <f t="shared" si="24"/>
        <v>7.3315079148398254</v>
      </c>
      <c r="BW57" s="31">
        <f t="shared" si="24"/>
        <v>7.1310274453612852</v>
      </c>
      <c r="BX57" s="31">
        <f t="shared" si="24"/>
        <v>6.9360291248634454</v>
      </c>
      <c r="BY57" s="31">
        <f t="shared" si="24"/>
        <v>6.7463630436941351</v>
      </c>
      <c r="BZ57" s="31">
        <f t="shared" si="24"/>
        <v>6.5618833914885055</v>
      </c>
      <c r="CA57" s="31">
        <f t="shared" si="24"/>
        <v>6.3824483450738025</v>
      </c>
      <c r="CB57" s="31">
        <f t="shared" si="24"/>
        <v>6.2079199594393879</v>
      </c>
      <c r="CC57" s="31">
        <f t="shared" si="24"/>
        <v>6.038164061688196</v>
      </c>
      <c r="CD57" s="31">
        <f t="shared" si="24"/>
        <v>5.873050147888085</v>
      </c>
      <c r="CE57" s="31">
        <f t="shared" si="24"/>
        <v>5.7124512827438014</v>
      </c>
      <c r="CF57" s="31">
        <f t="shared" si="24"/>
        <v>5.5562440020124155</v>
      </c>
      <c r="CG57" s="31">
        <f t="shared" si="24"/>
        <v>5.4043082175872126</v>
      </c>
      <c r="CH57" s="31">
        <f t="shared" si="24"/>
        <v>5.2565271251770724</v>
      </c>
      <c r="CI57" s="31">
        <f t="shared" si="24"/>
        <v>5.1127871145103576</v>
      </c>
      <c r="CJ57" s="31">
        <f t="shared" si="24"/>
        <v>4.9729776819942826</v>
      </c>
      <c r="CK57" s="31">
        <f t="shared" si="24"/>
        <v>4.8369913457626188</v>
      </c>
      <c r="CL57" s="31">
        <f t="shared" si="24"/>
        <v>4.7047235630464206</v>
      </c>
      <c r="CM57" s="31">
        <f t="shared" si="24"/>
        <v>4.5760726498042565</v>
      </c>
      <c r="CN57" s="31">
        <f t="shared" si="24"/>
        <v>4.4509397025501576</v>
      </c>
      <c r="CO57" s="31">
        <f t="shared" si="24"/>
        <v>4.3292285223191778</v>
      </c>
      <c r="CP57" s="31">
        <f t="shared" si="24"/>
        <v>4.2108455407121266</v>
      </c>
      <c r="CQ57" s="31">
        <f t="shared" si="24"/>
        <v>4.0956997479626107</v>
      </c>
      <c r="CR57" s="31">
        <f t="shared" si="24"/>
        <v>3.9837026229710841</v>
      </c>
      <c r="CS57" s="31">
        <f t="shared" si="24"/>
        <v>3.8747680652521237</v>
      </c>
      <c r="CT57" s="31">
        <f t="shared" si="24"/>
        <v>3.7688123287426079</v>
      </c>
      <c r="CU57" s="31">
        <f t="shared" si="24"/>
        <v>3.6657539574199145</v>
      </c>
      <c r="CV57" s="31">
        <f t="shared" si="24"/>
        <v>3.5655137226806444</v>
      </c>
      <c r="CW57" s="31">
        <f t="shared" si="24"/>
        <v>3.4680145624317245</v>
      </c>
      <c r="CX57" s="31">
        <f t="shared" si="24"/>
        <v>3.3731815218470693</v>
      </c>
      <c r="CY57" s="31">
        <f t="shared" si="24"/>
        <v>3.2809416957442545</v>
      </c>
      <c r="CZ57" s="31">
        <f t="shared" si="24"/>
        <v>3.1912241725369026</v>
      </c>
    </row>
    <row r="58" spans="1:104" x14ac:dyDescent="0.2">
      <c r="A58" s="34" t="s">
        <v>93</v>
      </c>
      <c r="B58" s="34" t="s">
        <v>71</v>
      </c>
      <c r="C58" s="32"/>
      <c r="D58" s="31">
        <f>SUM(D55:D57)</f>
        <v>0</v>
      </c>
      <c r="E58" s="31">
        <f t="shared" ref="E58:AQ58" si="25">SUM(E55:E57)</f>
        <v>0</v>
      </c>
      <c r="F58" s="31">
        <f t="shared" si="25"/>
        <v>0</v>
      </c>
      <c r="G58" s="31">
        <f t="shared" si="25"/>
        <v>0</v>
      </c>
      <c r="H58" s="31">
        <f t="shared" si="25"/>
        <v>0</v>
      </c>
      <c r="I58" s="31">
        <f t="shared" si="25"/>
        <v>0</v>
      </c>
      <c r="J58" s="31">
        <f t="shared" si="25"/>
        <v>0</v>
      </c>
      <c r="K58" s="31">
        <f t="shared" si="25"/>
        <v>0</v>
      </c>
      <c r="L58" s="31">
        <f t="shared" si="25"/>
        <v>0</v>
      </c>
      <c r="M58" s="31">
        <f t="shared" si="25"/>
        <v>0</v>
      </c>
      <c r="N58" s="31">
        <f t="shared" si="25"/>
        <v>0</v>
      </c>
      <c r="O58" s="31">
        <f t="shared" si="25"/>
        <v>0</v>
      </c>
      <c r="P58" s="31">
        <f t="shared" si="25"/>
        <v>0</v>
      </c>
      <c r="Q58" s="31">
        <f t="shared" si="25"/>
        <v>0</v>
      </c>
      <c r="R58" s="31">
        <f t="shared" si="25"/>
        <v>0</v>
      </c>
      <c r="S58" s="31">
        <f t="shared" si="25"/>
        <v>4.247106278230639</v>
      </c>
      <c r="T58" s="31">
        <f t="shared" si="25"/>
        <v>3.0031576497568451</v>
      </c>
      <c r="U58" s="31">
        <f t="shared" si="25"/>
        <v>2.12355313911532</v>
      </c>
      <c r="V58" s="31">
        <f t="shared" si="25"/>
        <v>1.5015788248784228</v>
      </c>
      <c r="W58" s="31">
        <f t="shared" si="25"/>
        <v>1.0617765695576602</v>
      </c>
      <c r="X58" s="31">
        <f t="shared" si="25"/>
        <v>6.2686889326739532</v>
      </c>
      <c r="Y58" s="31">
        <f t="shared" si="25"/>
        <v>4.6537604065152527</v>
      </c>
      <c r="Z58" s="31">
        <f t="shared" si="25"/>
        <v>3.5074973102518214</v>
      </c>
      <c r="AA58" s="31">
        <f t="shared" si="25"/>
        <v>2.6927157475040624</v>
      </c>
      <c r="AB58" s="31">
        <f t="shared" si="25"/>
        <v>2.1124103874873232</v>
      </c>
      <c r="AC58" s="31">
        <f t="shared" si="25"/>
        <v>1.6979864683038919</v>
      </c>
      <c r="AD58" s="31">
        <f t="shared" si="25"/>
        <v>1.4009385660286253</v>
      </c>
      <c r="AE58" s="31">
        <f t="shared" si="25"/>
        <v>8.32994515273327</v>
      </c>
      <c r="AF58" s="31">
        <f t="shared" si="25"/>
        <v>6.9447080347730967</v>
      </c>
      <c r="AG58" s="31">
        <f t="shared" si="25"/>
        <v>5.9445184451740829</v>
      </c>
      <c r="AH58" s="31">
        <f t="shared" si="25"/>
        <v>5.2170040771224855</v>
      </c>
      <c r="AI58" s="31">
        <f t="shared" si="25"/>
        <v>4.6826977587830187</v>
      </c>
      <c r="AJ58" s="31">
        <f t="shared" si="25"/>
        <v>4.2853999183269105</v>
      </c>
      <c r="AK58" s="31">
        <f t="shared" si="25"/>
        <v>3.9853638145416852</v>
      </c>
      <c r="AL58" s="31">
        <f t="shared" si="25"/>
        <v>3.7544767641854326</v>
      </c>
      <c r="AM58" s="31">
        <f t="shared" si="25"/>
        <v>3.5728527522331182</v>
      </c>
      <c r="AN58" s="31">
        <f t="shared" si="25"/>
        <v>3.426423040594329</v>
      </c>
      <c r="AO58" s="31">
        <f t="shared" si="25"/>
        <v>3.3052324683742951</v>
      </c>
      <c r="AP58" s="31">
        <f t="shared" si="25"/>
        <v>3.2022347514659701</v>
      </c>
      <c r="AQ58" s="31">
        <f t="shared" si="25"/>
        <v>3.1124406280072248</v>
      </c>
      <c r="AR58" s="31">
        <f>SUM(AR55:AR57)</f>
        <v>87.515550190027369</v>
      </c>
      <c r="AS58" s="31">
        <f t="shared" ref="AS58:CZ58" si="26">SUM(AS55:AS57)</f>
        <v>85.655628783206083</v>
      </c>
      <c r="AT58" s="31">
        <f t="shared" si="26"/>
        <v>83.839696312236526</v>
      </c>
      <c r="AU58" s="31">
        <f t="shared" si="26"/>
        <v>82.065634625026036</v>
      </c>
      <c r="AV58" s="31">
        <f t="shared" si="26"/>
        <v>80.331708977099041</v>
      </c>
      <c r="AW58" s="31">
        <f t="shared" si="26"/>
        <v>78.636461088700031</v>
      </c>
      <c r="AX58" s="31">
        <f t="shared" si="26"/>
        <v>76.978633400400014</v>
      </c>
      <c r="AY58" s="31">
        <f t="shared" si="26"/>
        <v>75.357115392343189</v>
      </c>
      <c r="AZ58" s="31">
        <f t="shared" si="26"/>
        <v>73.770905507738561</v>
      </c>
      <c r="BA58" s="31">
        <f t="shared" si="26"/>
        <v>72.2190841130423</v>
      </c>
      <c r="BB58" s="31">
        <f t="shared" si="26"/>
        <v>70.70079426501421</v>
      </c>
      <c r="BC58" s="31">
        <f t="shared" si="26"/>
        <v>69.21522800075499</v>
      </c>
      <c r="BD58" s="31">
        <f t="shared" si="26"/>
        <v>67.761616535702629</v>
      </c>
      <c r="BE58" s="31">
        <f t="shared" si="26"/>
        <v>66.339223227531122</v>
      </c>
      <c r="BF58" s="31">
        <f t="shared" si="26"/>
        <v>64.947338498332741</v>
      </c>
      <c r="BG58" s="31">
        <f t="shared" si="26"/>
        <v>63.585276143950438</v>
      </c>
      <c r="BH58" s="31">
        <f t="shared" si="26"/>
        <v>62.252370626549038</v>
      </c>
      <c r="BI58" s="31">
        <f t="shared" si="26"/>
        <v>60.947975064758239</v>
      </c>
      <c r="BJ58" s="31">
        <f t="shared" si="26"/>
        <v>59.671459719334727</v>
      </c>
      <c r="BK58" s="31">
        <f t="shared" si="26"/>
        <v>58.422210831415001</v>
      </c>
      <c r="BL58" s="31">
        <f t="shared" si="26"/>
        <v>57.199629712239826</v>
      </c>
      <c r="BM58" s="31">
        <f t="shared" si="26"/>
        <v>56.003132012796229</v>
      </c>
      <c r="BN58" s="31">
        <f t="shared" si="26"/>
        <v>54.83214712272931</v>
      </c>
      <c r="BO58" s="31">
        <f t="shared" si="26"/>
        <v>53.68611766266099</v>
      </c>
      <c r="BP58" s="31">
        <f t="shared" si="26"/>
        <v>52.56449904450843</v>
      </c>
      <c r="BQ58" s="31">
        <f t="shared" si="26"/>
        <v>51.466759081788844</v>
      </c>
      <c r="BR58" s="31">
        <f t="shared" si="26"/>
        <v>50.392377637127701</v>
      </c>
      <c r="BS58" s="31">
        <f t="shared" si="26"/>
        <v>49.340846297886046</v>
      </c>
      <c r="BT58" s="31">
        <f t="shared" si="26"/>
        <v>48.311668073439769</v>
      </c>
      <c r="BU58" s="31">
        <f t="shared" si="26"/>
        <v>47.304357109495008</v>
      </c>
      <c r="BV58" s="31">
        <f t="shared" si="26"/>
        <v>46.318438416133993</v>
      </c>
      <c r="BW58" s="31">
        <f t="shared" si="26"/>
        <v>45.353447607213468</v>
      </c>
      <c r="BX58" s="31">
        <f t="shared" si="26"/>
        <v>44.40893064939425</v>
      </c>
      <c r="BY58" s="31">
        <f t="shared" si="26"/>
        <v>43.484443619546369</v>
      </c>
      <c r="BZ58" s="31">
        <f t="shared" si="26"/>
        <v>42.579552469603954</v>
      </c>
      <c r="CA58" s="31">
        <f t="shared" si="26"/>
        <v>41.693832798178526</v>
      </c>
      <c r="CB58" s="31">
        <f t="shared" si="26"/>
        <v>40.826869628406122</v>
      </c>
      <c r="CC58" s="31">
        <f t="shared" si="26"/>
        <v>39.978257191621921</v>
      </c>
      <c r="CD58" s="31">
        <f t="shared" si="26"/>
        <v>39.147598716541303</v>
      </c>
      <c r="CE58" s="31">
        <f t="shared" si="26"/>
        <v>38.334506223686887</v>
      </c>
      <c r="CF58" s="31">
        <f t="shared" si="26"/>
        <v>37.538600324844801</v>
      </c>
      <c r="CG58" s="31">
        <f t="shared" si="26"/>
        <v>36.759510027365302</v>
      </c>
      <c r="CH58" s="31">
        <f t="shared" si="26"/>
        <v>35.996872543146296</v>
      </c>
      <c r="CI58" s="31">
        <f t="shared" si="26"/>
        <v>35.250333102155167</v>
      </c>
      <c r="CJ58" s="31">
        <f t="shared" si="26"/>
        <v>34.519544770357442</v>
      </c>
      <c r="CK58" s="31">
        <f t="shared" si="26"/>
        <v>33.804168271930727</v>
      </c>
      <c r="CL58" s="31">
        <f t="shared" si="26"/>
        <v>33.103871815649754</v>
      </c>
      <c r="CM58" s="31">
        <f t="shared" si="26"/>
        <v>32.418330925334757</v>
      </c>
      <c r="CN58" s="31">
        <f t="shared" si="26"/>
        <v>31.747228274260234</v>
      </c>
      <c r="CO58" s="31">
        <f t="shared" si="26"/>
        <v>31.090253523425414</v>
      </c>
      <c r="CP58" s="31">
        <f t="shared" si="26"/>
        <v>30.447103163591208</v>
      </c>
      <c r="CQ58" s="31">
        <f t="shared" si="26"/>
        <v>29.81748036099173</v>
      </c>
      <c r="CR58" s="31">
        <f t="shared" si="26"/>
        <v>29.201094806631247</v>
      </c>
      <c r="CS58" s="31">
        <f t="shared" si="26"/>
        <v>28.597662569080022</v>
      </c>
      <c r="CT58" s="31">
        <f t="shared" si="26"/>
        <v>28.006905950684867</v>
      </c>
      <c r="CU58" s="31">
        <f t="shared" si="26"/>
        <v>27.428553347112633</v>
      </c>
      <c r="CV58" s="31">
        <f t="shared" si="26"/>
        <v>26.862339110146841</v>
      </c>
      <c r="CW58" s="31">
        <f t="shared" si="26"/>
        <v>26.308003413659819</v>
      </c>
      <c r="CX58" s="31">
        <f t="shared" si="26"/>
        <v>25.765292122684642</v>
      </c>
      <c r="CY58" s="31">
        <f t="shared" si="26"/>
        <v>25.233956665513123</v>
      </c>
      <c r="CZ58" s="31">
        <f t="shared" si="26"/>
        <v>24.713753908747801</v>
      </c>
    </row>
    <row r="59" spans="1:104" x14ac:dyDescent="0.2">
      <c r="A59" t="s">
        <v>94</v>
      </c>
      <c r="B59" s="34" t="s">
        <v>82</v>
      </c>
      <c r="C59" s="30">
        <v>0.56999999999999995</v>
      </c>
      <c r="D59">
        <f>$C$59*D27</f>
        <v>0</v>
      </c>
      <c r="E59">
        <f t="shared" ref="E59:AQ59" si="27">$C$59*E27</f>
        <v>0</v>
      </c>
      <c r="F59">
        <f t="shared" si="27"/>
        <v>0</v>
      </c>
      <c r="G59">
        <f t="shared" si="27"/>
        <v>0</v>
      </c>
      <c r="H59">
        <f t="shared" si="27"/>
        <v>0</v>
      </c>
      <c r="I59">
        <f t="shared" si="27"/>
        <v>0</v>
      </c>
      <c r="J59">
        <f t="shared" si="27"/>
        <v>0</v>
      </c>
      <c r="K59">
        <f t="shared" si="27"/>
        <v>0</v>
      </c>
      <c r="L59">
        <f t="shared" si="27"/>
        <v>0</v>
      </c>
      <c r="M59">
        <f t="shared" si="27"/>
        <v>0</v>
      </c>
      <c r="N59">
        <f t="shared" si="27"/>
        <v>0</v>
      </c>
      <c r="O59">
        <f t="shared" si="27"/>
        <v>0</v>
      </c>
      <c r="P59">
        <f t="shared" si="27"/>
        <v>0</v>
      </c>
      <c r="Q59">
        <f t="shared" si="27"/>
        <v>0</v>
      </c>
      <c r="R59">
        <f>$C$59*R27</f>
        <v>13.11</v>
      </c>
      <c r="S59">
        <f t="shared" si="27"/>
        <v>0</v>
      </c>
      <c r="T59">
        <f t="shared" si="27"/>
        <v>0</v>
      </c>
      <c r="U59">
        <f t="shared" si="27"/>
        <v>0</v>
      </c>
      <c r="V59">
        <f t="shared" si="27"/>
        <v>0</v>
      </c>
      <c r="W59">
        <f t="shared" si="27"/>
        <v>19.38</v>
      </c>
      <c r="X59">
        <f t="shared" si="27"/>
        <v>0</v>
      </c>
      <c r="Y59">
        <f t="shared" si="27"/>
        <v>0</v>
      </c>
      <c r="Z59">
        <f t="shared" si="27"/>
        <v>0</v>
      </c>
      <c r="AA59">
        <f t="shared" si="27"/>
        <v>0</v>
      </c>
      <c r="AB59">
        <f t="shared" si="27"/>
        <v>0</v>
      </c>
      <c r="AC59">
        <f t="shared" si="27"/>
        <v>0</v>
      </c>
      <c r="AD59">
        <f t="shared" si="27"/>
        <v>30.779999999999998</v>
      </c>
      <c r="AE59">
        <f t="shared" si="27"/>
        <v>0</v>
      </c>
      <c r="AF59">
        <f t="shared" si="27"/>
        <v>0</v>
      </c>
      <c r="AG59">
        <f t="shared" si="27"/>
        <v>0</v>
      </c>
      <c r="AH59">
        <f t="shared" si="27"/>
        <v>0</v>
      </c>
      <c r="AI59">
        <f t="shared" si="27"/>
        <v>0</v>
      </c>
      <c r="AJ59">
        <f t="shared" si="27"/>
        <v>0</v>
      </c>
      <c r="AK59">
        <f t="shared" si="27"/>
        <v>0</v>
      </c>
      <c r="AL59">
        <f t="shared" si="27"/>
        <v>0</v>
      </c>
      <c r="AM59">
        <f t="shared" si="27"/>
        <v>0</v>
      </c>
      <c r="AN59">
        <f t="shared" si="27"/>
        <v>0</v>
      </c>
      <c r="AO59">
        <f t="shared" si="27"/>
        <v>0</v>
      </c>
      <c r="AP59">
        <f t="shared" si="27"/>
        <v>0</v>
      </c>
      <c r="AQ59">
        <f t="shared" si="27"/>
        <v>222.75599999999994</v>
      </c>
      <c r="AR59" s="31">
        <f>SUM(D59:AQ59)</f>
        <v>286.02599999999995</v>
      </c>
    </row>
    <row r="61" spans="1:104" x14ac:dyDescent="0.2">
      <c r="A61" s="26" t="s">
        <v>35</v>
      </c>
      <c r="B61" s="26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</row>
    <row r="62" spans="1:104" x14ac:dyDescent="0.2">
      <c r="A62" s="34" t="s">
        <v>64</v>
      </c>
      <c r="B62" s="34" t="s">
        <v>87</v>
      </c>
      <c r="C62" s="37">
        <v>0.47499999999999998</v>
      </c>
      <c r="D62" s="35">
        <f t="shared" ref="D62:AQ62" si="28">D45*$C$62</f>
        <v>0.22324999999999998</v>
      </c>
      <c r="E62" s="35">
        <f t="shared" si="28"/>
        <v>0.22324999999999998</v>
      </c>
      <c r="F62" s="35">
        <f t="shared" si="28"/>
        <v>0.22324999999999998</v>
      </c>
      <c r="G62" s="35">
        <f t="shared" si="28"/>
        <v>0.22324999999999998</v>
      </c>
      <c r="H62" s="35">
        <f t="shared" si="28"/>
        <v>0.22324999999999998</v>
      </c>
      <c r="I62" s="35">
        <f t="shared" si="28"/>
        <v>0.22324999999999998</v>
      </c>
      <c r="J62" s="35">
        <f t="shared" si="28"/>
        <v>0.22324999999999998</v>
      </c>
      <c r="K62" s="35">
        <f t="shared" si="28"/>
        <v>0.22324999999999998</v>
      </c>
      <c r="L62" s="35">
        <f t="shared" si="28"/>
        <v>0.22324999999999998</v>
      </c>
      <c r="M62" s="35">
        <f t="shared" si="28"/>
        <v>0.22324999999999998</v>
      </c>
      <c r="N62" s="35">
        <f t="shared" si="28"/>
        <v>0.22324999999999998</v>
      </c>
      <c r="O62" s="35">
        <f t="shared" si="28"/>
        <v>0.22324999999999998</v>
      </c>
      <c r="P62" s="35">
        <f t="shared" si="28"/>
        <v>0.22324999999999998</v>
      </c>
      <c r="Q62" s="35">
        <f t="shared" si="28"/>
        <v>0.22324999999999998</v>
      </c>
      <c r="R62" s="35">
        <f t="shared" si="28"/>
        <v>0.22324999999999998</v>
      </c>
      <c r="S62" s="35">
        <f t="shared" si="28"/>
        <v>0.22324999999999998</v>
      </c>
      <c r="T62" s="35">
        <f t="shared" si="28"/>
        <v>0.22324999999999998</v>
      </c>
      <c r="U62" s="35">
        <f t="shared" si="28"/>
        <v>0.22324999999999998</v>
      </c>
      <c r="V62" s="35">
        <f t="shared" si="28"/>
        <v>0.22324999999999998</v>
      </c>
      <c r="W62" s="35">
        <f t="shared" si="28"/>
        <v>0.22324999999999998</v>
      </c>
      <c r="X62" s="35">
        <f t="shared" si="28"/>
        <v>0.22324999999999998</v>
      </c>
      <c r="Y62" s="35">
        <f t="shared" si="28"/>
        <v>0.22324999999999998</v>
      </c>
      <c r="Z62" s="35">
        <f t="shared" si="28"/>
        <v>0.22324999999999998</v>
      </c>
      <c r="AA62" s="35">
        <f t="shared" si="28"/>
        <v>0.22324999999999998</v>
      </c>
      <c r="AB62" s="35">
        <f t="shared" si="28"/>
        <v>0.22324999999999998</v>
      </c>
      <c r="AC62" s="35">
        <f t="shared" si="28"/>
        <v>0.22324999999999998</v>
      </c>
      <c r="AD62" s="35">
        <f t="shared" si="28"/>
        <v>0.22324999999999998</v>
      </c>
      <c r="AE62" s="35">
        <f t="shared" si="28"/>
        <v>0.22324999999999998</v>
      </c>
      <c r="AF62" s="35">
        <f t="shared" si="28"/>
        <v>0.22324999999999998</v>
      </c>
      <c r="AG62" s="35">
        <f t="shared" si="28"/>
        <v>0.22324999999999998</v>
      </c>
      <c r="AH62" s="35">
        <f t="shared" si="28"/>
        <v>0.22324999999999998</v>
      </c>
      <c r="AI62" s="35">
        <f t="shared" si="28"/>
        <v>0.22324999999999998</v>
      </c>
      <c r="AJ62" s="35">
        <f t="shared" si="28"/>
        <v>0.22324999999999998</v>
      </c>
      <c r="AK62" s="35">
        <f t="shared" si="28"/>
        <v>0.22324999999999998</v>
      </c>
      <c r="AL62" s="35">
        <f t="shared" si="28"/>
        <v>0.22324999999999998</v>
      </c>
      <c r="AM62" s="35">
        <f t="shared" si="28"/>
        <v>0.22324999999999998</v>
      </c>
      <c r="AN62" s="35">
        <f t="shared" si="28"/>
        <v>0.22324999999999998</v>
      </c>
      <c r="AO62" s="35">
        <f t="shared" si="28"/>
        <v>0.22324999999999998</v>
      </c>
      <c r="AP62" s="35">
        <f t="shared" si="28"/>
        <v>0.22324999999999998</v>
      </c>
      <c r="AQ62" s="35">
        <f t="shared" si="28"/>
        <v>-8.7067499999999995</v>
      </c>
      <c r="AR62" s="20">
        <f>SUM(D62:AQ62)</f>
        <v>0</v>
      </c>
      <c r="AS62" s="35" t="s">
        <v>0</v>
      </c>
    </row>
    <row r="63" spans="1:104" x14ac:dyDescent="0.2">
      <c r="A63" s="34" t="s">
        <v>65</v>
      </c>
      <c r="B63" s="34" t="s">
        <v>87</v>
      </c>
      <c r="C63" s="20">
        <v>70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20">
        <v>0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0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0</v>
      </c>
      <c r="AJ63" s="20">
        <v>0</v>
      </c>
      <c r="AK63" s="20">
        <v>0</v>
      </c>
      <c r="AL63" s="20">
        <v>0</v>
      </c>
      <c r="AM63" s="20">
        <v>0</v>
      </c>
      <c r="AN63" s="20">
        <v>0</v>
      </c>
      <c r="AO63" s="20">
        <v>0</v>
      </c>
      <c r="AP63" s="20">
        <v>0</v>
      </c>
      <c r="AQ63" s="20">
        <v>0</v>
      </c>
      <c r="AR63" s="20">
        <v>70</v>
      </c>
    </row>
    <row r="64" spans="1:104" x14ac:dyDescent="0.2">
      <c r="A64" s="34" t="s">
        <v>67</v>
      </c>
      <c r="B64" s="34" t="s">
        <v>87</v>
      </c>
      <c r="C64" s="20">
        <v>10</v>
      </c>
      <c r="D64" s="36">
        <f>(AR64-C64)/30</f>
        <v>0</v>
      </c>
      <c r="E64" s="36">
        <f>D64</f>
        <v>0</v>
      </c>
      <c r="F64" s="36">
        <f t="shared" ref="F64:AG64" si="29">E64</f>
        <v>0</v>
      </c>
      <c r="G64" s="36">
        <f t="shared" si="29"/>
        <v>0</v>
      </c>
      <c r="H64" s="36">
        <f t="shared" si="29"/>
        <v>0</v>
      </c>
      <c r="I64" s="36">
        <f t="shared" si="29"/>
        <v>0</v>
      </c>
      <c r="J64" s="36">
        <f t="shared" si="29"/>
        <v>0</v>
      </c>
      <c r="K64" s="36">
        <f t="shared" si="29"/>
        <v>0</v>
      </c>
      <c r="L64" s="36">
        <f t="shared" si="29"/>
        <v>0</v>
      </c>
      <c r="M64" s="36">
        <f t="shared" si="29"/>
        <v>0</v>
      </c>
      <c r="N64" s="36">
        <f t="shared" si="29"/>
        <v>0</v>
      </c>
      <c r="O64" s="36">
        <f t="shared" si="29"/>
        <v>0</v>
      </c>
      <c r="P64" s="36">
        <f t="shared" si="29"/>
        <v>0</v>
      </c>
      <c r="Q64" s="36">
        <f t="shared" si="29"/>
        <v>0</v>
      </c>
      <c r="R64" s="36">
        <f t="shared" si="29"/>
        <v>0</v>
      </c>
      <c r="S64" s="36">
        <f t="shared" si="29"/>
        <v>0</v>
      </c>
      <c r="T64" s="36">
        <f t="shared" si="29"/>
        <v>0</v>
      </c>
      <c r="U64" s="36">
        <f t="shared" si="29"/>
        <v>0</v>
      </c>
      <c r="V64" s="36">
        <f t="shared" si="29"/>
        <v>0</v>
      </c>
      <c r="W64" s="36">
        <f t="shared" si="29"/>
        <v>0</v>
      </c>
      <c r="X64" s="36">
        <f t="shared" si="29"/>
        <v>0</v>
      </c>
      <c r="Y64" s="36">
        <f t="shared" si="29"/>
        <v>0</v>
      </c>
      <c r="Z64" s="36">
        <f t="shared" si="29"/>
        <v>0</v>
      </c>
      <c r="AA64" s="36">
        <f t="shared" si="29"/>
        <v>0</v>
      </c>
      <c r="AB64" s="36">
        <f t="shared" si="29"/>
        <v>0</v>
      </c>
      <c r="AC64" s="36">
        <f t="shared" si="29"/>
        <v>0</v>
      </c>
      <c r="AD64" s="36">
        <f t="shared" si="29"/>
        <v>0</v>
      </c>
      <c r="AE64" s="36">
        <f t="shared" si="29"/>
        <v>0</v>
      </c>
      <c r="AF64" s="36">
        <f t="shared" si="29"/>
        <v>0</v>
      </c>
      <c r="AG64" s="36">
        <f t="shared" si="29"/>
        <v>0</v>
      </c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>
        <v>10</v>
      </c>
    </row>
    <row r="65" spans="1:45" x14ac:dyDescent="0.2">
      <c r="A65" s="34" t="s">
        <v>88</v>
      </c>
      <c r="B65" s="34" t="s">
        <v>71</v>
      </c>
      <c r="C65" s="20"/>
      <c r="D65" s="35">
        <f>SUM(D62:D64)+C63+C64</f>
        <v>80.223249999999993</v>
      </c>
      <c r="E65" s="35">
        <f>D65+SUM(E62:E64)</f>
        <v>80.446499999999986</v>
      </c>
      <c r="F65" s="35">
        <f t="shared" ref="F65:AQ65" si="30">E65+SUM(F62:F64)</f>
        <v>80.669749999999979</v>
      </c>
      <c r="G65" s="35">
        <f t="shared" si="30"/>
        <v>80.892999999999972</v>
      </c>
      <c r="H65" s="35">
        <f t="shared" si="30"/>
        <v>81.116249999999965</v>
      </c>
      <c r="I65" s="35">
        <f t="shared" si="30"/>
        <v>81.339499999999958</v>
      </c>
      <c r="J65" s="35">
        <f t="shared" si="30"/>
        <v>81.562749999999951</v>
      </c>
      <c r="K65" s="35">
        <f t="shared" si="30"/>
        <v>81.785999999999945</v>
      </c>
      <c r="L65" s="35">
        <f t="shared" si="30"/>
        <v>82.009249999999938</v>
      </c>
      <c r="M65" s="35">
        <f t="shared" si="30"/>
        <v>82.232499999999931</v>
      </c>
      <c r="N65" s="35">
        <f t="shared" si="30"/>
        <v>82.455749999999924</v>
      </c>
      <c r="O65" s="35">
        <f t="shared" si="30"/>
        <v>82.678999999999917</v>
      </c>
      <c r="P65" s="35">
        <f t="shared" si="30"/>
        <v>82.90224999999991</v>
      </c>
      <c r="Q65" s="35">
        <f t="shared" si="30"/>
        <v>83.125499999999903</v>
      </c>
      <c r="R65" s="35">
        <f t="shared" si="30"/>
        <v>83.348749999999896</v>
      </c>
      <c r="S65" s="35">
        <f t="shared" si="30"/>
        <v>83.571999999999889</v>
      </c>
      <c r="T65" s="35">
        <f t="shared" si="30"/>
        <v>83.795249999999882</v>
      </c>
      <c r="U65" s="35">
        <f t="shared" si="30"/>
        <v>84.018499999999875</v>
      </c>
      <c r="V65" s="35">
        <f t="shared" si="30"/>
        <v>84.241749999999868</v>
      </c>
      <c r="W65" s="35">
        <f t="shared" si="30"/>
        <v>84.464999999999861</v>
      </c>
      <c r="X65" s="35">
        <f t="shared" si="30"/>
        <v>84.688249999999854</v>
      </c>
      <c r="Y65" s="35">
        <f t="shared" si="30"/>
        <v>84.911499999999847</v>
      </c>
      <c r="Z65" s="35">
        <f t="shared" si="30"/>
        <v>85.13474999999984</v>
      </c>
      <c r="AA65" s="35">
        <f t="shared" si="30"/>
        <v>85.357999999999834</v>
      </c>
      <c r="AB65" s="35">
        <f t="shared" si="30"/>
        <v>85.581249999999827</v>
      </c>
      <c r="AC65" s="35">
        <f t="shared" si="30"/>
        <v>85.80449999999982</v>
      </c>
      <c r="AD65" s="35">
        <f t="shared" si="30"/>
        <v>86.027749999999813</v>
      </c>
      <c r="AE65" s="35">
        <f t="shared" si="30"/>
        <v>86.250999999999806</v>
      </c>
      <c r="AF65" s="35">
        <f t="shared" si="30"/>
        <v>86.474249999999799</v>
      </c>
      <c r="AG65" s="35">
        <f t="shared" si="30"/>
        <v>86.697499999999792</v>
      </c>
      <c r="AH65" s="35">
        <f t="shared" si="30"/>
        <v>86.920749999999785</v>
      </c>
      <c r="AI65" s="35">
        <f t="shared" si="30"/>
        <v>87.143999999999778</v>
      </c>
      <c r="AJ65" s="35">
        <f t="shared" si="30"/>
        <v>87.367249999999771</v>
      </c>
      <c r="AK65" s="35">
        <f t="shared" si="30"/>
        <v>87.590499999999764</v>
      </c>
      <c r="AL65" s="35">
        <f t="shared" si="30"/>
        <v>87.813749999999757</v>
      </c>
      <c r="AM65" s="35">
        <f t="shared" si="30"/>
        <v>88.03699999999975</v>
      </c>
      <c r="AN65" s="35">
        <f t="shared" si="30"/>
        <v>88.260249999999743</v>
      </c>
      <c r="AO65" s="35">
        <f t="shared" si="30"/>
        <v>88.483499999999736</v>
      </c>
      <c r="AP65" s="35">
        <f t="shared" si="30"/>
        <v>88.70674999999973</v>
      </c>
      <c r="AQ65" s="35">
        <f t="shared" si="30"/>
        <v>79.99999999999973</v>
      </c>
      <c r="AR65" s="35">
        <f>SUM(AR62:AR64)</f>
        <v>80</v>
      </c>
    </row>
    <row r="66" spans="1:45" x14ac:dyDescent="0.2">
      <c r="A66" t="s">
        <v>76</v>
      </c>
      <c r="B66" s="34" t="s">
        <v>66</v>
      </c>
      <c r="C66" s="32">
        <f>D90</f>
        <v>1.980420515885558E-2</v>
      </c>
      <c r="D66" s="20">
        <v>0</v>
      </c>
      <c r="E66" s="31">
        <f t="shared" ref="E66:AR66" si="31">EXP(-$C$66)*D66+(1-EXP(-$C$66))/$C$66*D41*$C$45*$C$62</f>
        <v>0</v>
      </c>
      <c r="F66" s="31">
        <f t="shared" si="31"/>
        <v>0</v>
      </c>
      <c r="G66" s="31">
        <f t="shared" si="31"/>
        <v>0</v>
      </c>
      <c r="H66" s="31">
        <f t="shared" si="31"/>
        <v>0</v>
      </c>
      <c r="I66" s="31">
        <f t="shared" si="31"/>
        <v>0</v>
      </c>
      <c r="J66" s="31">
        <f t="shared" si="31"/>
        <v>0</v>
      </c>
      <c r="K66" s="31">
        <f t="shared" si="31"/>
        <v>0</v>
      </c>
      <c r="L66" s="31">
        <f t="shared" si="31"/>
        <v>0</v>
      </c>
      <c r="M66" s="31">
        <f t="shared" si="31"/>
        <v>0</v>
      </c>
      <c r="N66" s="31">
        <f t="shared" si="31"/>
        <v>0</v>
      </c>
      <c r="O66" s="31">
        <f t="shared" si="31"/>
        <v>0</v>
      </c>
      <c r="P66" s="31">
        <f t="shared" si="31"/>
        <v>0</v>
      </c>
      <c r="Q66" s="31">
        <f t="shared" si="31"/>
        <v>0</v>
      </c>
      <c r="R66" s="31">
        <f t="shared" si="31"/>
        <v>0</v>
      </c>
      <c r="S66" s="31">
        <f t="shared" si="31"/>
        <v>0</v>
      </c>
      <c r="T66" s="31">
        <f t="shared" si="31"/>
        <v>0</v>
      </c>
      <c r="U66" s="31">
        <f t="shared" si="31"/>
        <v>0</v>
      </c>
      <c r="V66" s="31">
        <f t="shared" si="31"/>
        <v>0</v>
      </c>
      <c r="W66" s="31">
        <f t="shared" si="31"/>
        <v>0</v>
      </c>
      <c r="X66" s="31">
        <f t="shared" si="31"/>
        <v>0</v>
      </c>
      <c r="Y66" s="31">
        <f t="shared" si="31"/>
        <v>0</v>
      </c>
      <c r="Z66" s="31">
        <f t="shared" si="31"/>
        <v>0</v>
      </c>
      <c r="AA66" s="31">
        <f t="shared" si="31"/>
        <v>0</v>
      </c>
      <c r="AB66" s="31">
        <f t="shared" si="31"/>
        <v>0</v>
      </c>
      <c r="AC66" s="31">
        <f t="shared" si="31"/>
        <v>0</v>
      </c>
      <c r="AD66" s="31">
        <f t="shared" si="31"/>
        <v>0</v>
      </c>
      <c r="AE66" s="31">
        <f t="shared" si="31"/>
        <v>0</v>
      </c>
      <c r="AF66" s="31">
        <f t="shared" si="31"/>
        <v>0</v>
      </c>
      <c r="AG66" s="31">
        <f t="shared" si="31"/>
        <v>0</v>
      </c>
      <c r="AH66" s="31">
        <f t="shared" si="31"/>
        <v>0</v>
      </c>
      <c r="AI66" s="31">
        <f t="shared" si="31"/>
        <v>0</v>
      </c>
      <c r="AJ66" s="31">
        <f t="shared" si="31"/>
        <v>0</v>
      </c>
      <c r="AK66" s="31">
        <f t="shared" si="31"/>
        <v>0</v>
      </c>
      <c r="AL66" s="31">
        <f t="shared" si="31"/>
        <v>0</v>
      </c>
      <c r="AM66" s="31">
        <f t="shared" si="31"/>
        <v>0</v>
      </c>
      <c r="AN66" s="31">
        <f t="shared" si="31"/>
        <v>0</v>
      </c>
      <c r="AO66" s="31">
        <f t="shared" si="31"/>
        <v>0</v>
      </c>
      <c r="AP66" s="31">
        <f t="shared" si="31"/>
        <v>0</v>
      </c>
      <c r="AQ66" s="31">
        <f t="shared" si="31"/>
        <v>0</v>
      </c>
      <c r="AR66" s="31">
        <f t="shared" si="31"/>
        <v>0</v>
      </c>
    </row>
    <row r="67" spans="1:45" x14ac:dyDescent="0.2">
      <c r="A67" t="s">
        <v>78</v>
      </c>
      <c r="B67" s="34" t="s">
        <v>66</v>
      </c>
      <c r="C67" s="32">
        <f>D92</f>
        <v>0.34657359027997264</v>
      </c>
      <c r="D67" s="20">
        <v>0</v>
      </c>
      <c r="E67" s="31">
        <f t="shared" ref="E67:AR67" si="32">EXP(-$C$67)*D67+(1-EXP(-$C$67))/$C$67*D42*$C$45*$C$51</f>
        <v>0</v>
      </c>
      <c r="F67" s="31">
        <f t="shared" si="32"/>
        <v>0</v>
      </c>
      <c r="G67" s="31">
        <f t="shared" si="32"/>
        <v>0</v>
      </c>
      <c r="H67" s="31">
        <f t="shared" si="32"/>
        <v>0</v>
      </c>
      <c r="I67" s="31">
        <f t="shared" si="32"/>
        <v>0</v>
      </c>
      <c r="J67" s="31">
        <f t="shared" si="32"/>
        <v>0</v>
      </c>
      <c r="K67" s="31">
        <f t="shared" si="32"/>
        <v>0</v>
      </c>
      <c r="L67" s="31">
        <f t="shared" si="32"/>
        <v>0</v>
      </c>
      <c r="M67" s="31">
        <f t="shared" si="32"/>
        <v>0</v>
      </c>
      <c r="N67" s="31">
        <f t="shared" si="32"/>
        <v>0</v>
      </c>
      <c r="O67" s="31">
        <f t="shared" si="32"/>
        <v>0</v>
      </c>
      <c r="P67" s="31">
        <f t="shared" si="32"/>
        <v>0</v>
      </c>
      <c r="Q67" s="31">
        <f t="shared" si="32"/>
        <v>0</v>
      </c>
      <c r="R67" s="31">
        <f t="shared" si="32"/>
        <v>0</v>
      </c>
      <c r="S67" s="31">
        <f t="shared" si="32"/>
        <v>0</v>
      </c>
      <c r="T67" s="31">
        <f t="shared" si="32"/>
        <v>0</v>
      </c>
      <c r="U67" s="31">
        <f t="shared" si="32"/>
        <v>0</v>
      </c>
      <c r="V67" s="31">
        <f t="shared" si="32"/>
        <v>0</v>
      </c>
      <c r="W67" s="31">
        <f t="shared" si="32"/>
        <v>0</v>
      </c>
      <c r="X67" s="31">
        <f t="shared" si="32"/>
        <v>0</v>
      </c>
      <c r="Y67" s="31">
        <f t="shared" si="32"/>
        <v>0</v>
      </c>
      <c r="Z67" s="31">
        <f t="shared" si="32"/>
        <v>0</v>
      </c>
      <c r="AA67" s="31">
        <f t="shared" si="32"/>
        <v>0</v>
      </c>
      <c r="AB67" s="31">
        <f t="shared" si="32"/>
        <v>0</v>
      </c>
      <c r="AC67" s="31">
        <f t="shared" si="32"/>
        <v>0</v>
      </c>
      <c r="AD67" s="31">
        <f t="shared" si="32"/>
        <v>0</v>
      </c>
      <c r="AE67" s="31">
        <f t="shared" si="32"/>
        <v>0</v>
      </c>
      <c r="AF67" s="31">
        <f t="shared" si="32"/>
        <v>0</v>
      </c>
      <c r="AG67" s="31">
        <f t="shared" si="32"/>
        <v>0</v>
      </c>
      <c r="AH67" s="31">
        <f t="shared" si="32"/>
        <v>0</v>
      </c>
      <c r="AI67" s="31">
        <f t="shared" si="32"/>
        <v>0</v>
      </c>
      <c r="AJ67" s="31">
        <f t="shared" si="32"/>
        <v>0</v>
      </c>
      <c r="AK67" s="31">
        <f t="shared" si="32"/>
        <v>0</v>
      </c>
      <c r="AL67" s="31">
        <f t="shared" si="32"/>
        <v>0</v>
      </c>
      <c r="AM67" s="31">
        <f t="shared" si="32"/>
        <v>0</v>
      </c>
      <c r="AN67" s="31">
        <f t="shared" si="32"/>
        <v>0</v>
      </c>
      <c r="AO67" s="31">
        <f t="shared" si="32"/>
        <v>0</v>
      </c>
      <c r="AP67" s="31">
        <f t="shared" si="32"/>
        <v>0</v>
      </c>
      <c r="AQ67" s="31">
        <f t="shared" si="32"/>
        <v>0</v>
      </c>
      <c r="AR67" s="31">
        <f t="shared" si="32"/>
        <v>3.7734214570291127</v>
      </c>
    </row>
    <row r="68" spans="1:45" x14ac:dyDescent="0.2">
      <c r="A68" t="s">
        <v>77</v>
      </c>
      <c r="B68" s="34" t="s">
        <v>66</v>
      </c>
      <c r="C68" s="32">
        <f>D91</f>
        <v>2.7725887222397813E-2</v>
      </c>
      <c r="D68" s="20">
        <v>0</v>
      </c>
      <c r="E68" s="31">
        <f t="shared" ref="E68:AR68" si="33">EXP(-$C$68)*D68+(1-EXP(-$C$68))/$C$68*D43*$C$45*$C$62</f>
        <v>0</v>
      </c>
      <c r="F68" s="31">
        <f t="shared" si="33"/>
        <v>0</v>
      </c>
      <c r="G68" s="31">
        <f t="shared" si="33"/>
        <v>0</v>
      </c>
      <c r="H68" s="31">
        <f t="shared" si="33"/>
        <v>0</v>
      </c>
      <c r="I68" s="31">
        <f t="shared" si="33"/>
        <v>0</v>
      </c>
      <c r="J68" s="31">
        <f t="shared" si="33"/>
        <v>0</v>
      </c>
      <c r="K68" s="31">
        <f t="shared" si="33"/>
        <v>0</v>
      </c>
      <c r="L68" s="31">
        <f t="shared" si="33"/>
        <v>0</v>
      </c>
      <c r="M68" s="31">
        <f t="shared" si="33"/>
        <v>0</v>
      </c>
      <c r="N68" s="31">
        <f t="shared" si="33"/>
        <v>0</v>
      </c>
      <c r="O68" s="31">
        <f t="shared" si="33"/>
        <v>0</v>
      </c>
      <c r="P68" s="31">
        <f t="shared" si="33"/>
        <v>0</v>
      </c>
      <c r="Q68" s="31">
        <f t="shared" si="33"/>
        <v>0</v>
      </c>
      <c r="R68" s="31">
        <f t="shared" si="33"/>
        <v>0</v>
      </c>
      <c r="S68" s="31">
        <f t="shared" si="33"/>
        <v>0</v>
      </c>
      <c r="T68" s="31">
        <f t="shared" si="33"/>
        <v>0</v>
      </c>
      <c r="U68" s="31">
        <f t="shared" si="33"/>
        <v>0</v>
      </c>
      <c r="V68" s="31">
        <f t="shared" si="33"/>
        <v>0</v>
      </c>
      <c r="W68" s="31">
        <f t="shared" si="33"/>
        <v>0</v>
      </c>
      <c r="X68" s="31">
        <f t="shared" si="33"/>
        <v>0</v>
      </c>
      <c r="Y68" s="31">
        <f t="shared" si="33"/>
        <v>0</v>
      </c>
      <c r="Z68" s="31">
        <f t="shared" si="33"/>
        <v>0</v>
      </c>
      <c r="AA68" s="31">
        <f t="shared" si="33"/>
        <v>0</v>
      </c>
      <c r="AB68" s="31">
        <f t="shared" si="33"/>
        <v>0</v>
      </c>
      <c r="AC68" s="31">
        <f t="shared" si="33"/>
        <v>0</v>
      </c>
      <c r="AD68" s="31">
        <f t="shared" si="33"/>
        <v>0</v>
      </c>
      <c r="AE68" s="31">
        <f t="shared" si="33"/>
        <v>0</v>
      </c>
      <c r="AF68" s="31">
        <f t="shared" si="33"/>
        <v>0</v>
      </c>
      <c r="AG68" s="31">
        <f t="shared" si="33"/>
        <v>0</v>
      </c>
      <c r="AH68" s="31">
        <f t="shared" si="33"/>
        <v>0</v>
      </c>
      <c r="AI68" s="31">
        <f t="shared" si="33"/>
        <v>0</v>
      </c>
      <c r="AJ68" s="31">
        <f t="shared" si="33"/>
        <v>0</v>
      </c>
      <c r="AK68" s="31">
        <f t="shared" si="33"/>
        <v>0</v>
      </c>
      <c r="AL68" s="31">
        <f t="shared" si="33"/>
        <v>0</v>
      </c>
      <c r="AM68" s="31">
        <f t="shared" si="33"/>
        <v>0</v>
      </c>
      <c r="AN68" s="31">
        <f t="shared" si="33"/>
        <v>0</v>
      </c>
      <c r="AO68" s="31">
        <f t="shared" si="33"/>
        <v>0</v>
      </c>
      <c r="AP68" s="31">
        <f t="shared" si="33"/>
        <v>0</v>
      </c>
      <c r="AQ68" s="31">
        <f t="shared" si="33"/>
        <v>0</v>
      </c>
      <c r="AR68" s="31">
        <f t="shared" si="33"/>
        <v>0</v>
      </c>
    </row>
    <row r="69" spans="1:45" x14ac:dyDescent="0.2">
      <c r="A69" s="34" t="s">
        <v>93</v>
      </c>
      <c r="B69" s="34" t="s">
        <v>71</v>
      </c>
      <c r="C69" s="32"/>
      <c r="D69" s="31">
        <f>SUM(D66:D68)</f>
        <v>0</v>
      </c>
      <c r="E69" s="31">
        <f t="shared" ref="E69:AQ69" si="34">SUM(E66:E68)</f>
        <v>0</v>
      </c>
      <c r="F69" s="31">
        <f t="shared" si="34"/>
        <v>0</v>
      </c>
      <c r="G69" s="31">
        <f t="shared" si="34"/>
        <v>0</v>
      </c>
      <c r="H69" s="31">
        <f t="shared" si="34"/>
        <v>0</v>
      </c>
      <c r="I69" s="31">
        <f t="shared" si="34"/>
        <v>0</v>
      </c>
      <c r="J69" s="31">
        <f t="shared" si="34"/>
        <v>0</v>
      </c>
      <c r="K69" s="31">
        <f t="shared" si="34"/>
        <v>0</v>
      </c>
      <c r="L69" s="31">
        <f t="shared" si="34"/>
        <v>0</v>
      </c>
      <c r="M69" s="31">
        <f t="shared" si="34"/>
        <v>0</v>
      </c>
      <c r="N69" s="31">
        <f t="shared" si="34"/>
        <v>0</v>
      </c>
      <c r="O69" s="31">
        <f t="shared" si="34"/>
        <v>0</v>
      </c>
      <c r="P69" s="31">
        <f t="shared" si="34"/>
        <v>0</v>
      </c>
      <c r="Q69" s="31">
        <f t="shared" si="34"/>
        <v>0</v>
      </c>
      <c r="R69" s="31">
        <f t="shared" si="34"/>
        <v>0</v>
      </c>
      <c r="S69" s="31">
        <f t="shared" si="34"/>
        <v>0</v>
      </c>
      <c r="T69" s="31">
        <f t="shared" si="34"/>
        <v>0</v>
      </c>
      <c r="U69" s="31">
        <f t="shared" si="34"/>
        <v>0</v>
      </c>
      <c r="V69" s="31">
        <f t="shared" si="34"/>
        <v>0</v>
      </c>
      <c r="W69" s="31">
        <f t="shared" si="34"/>
        <v>0</v>
      </c>
      <c r="X69" s="31">
        <f t="shared" si="34"/>
        <v>0</v>
      </c>
      <c r="Y69" s="31">
        <f t="shared" si="34"/>
        <v>0</v>
      </c>
      <c r="Z69" s="31">
        <f t="shared" si="34"/>
        <v>0</v>
      </c>
      <c r="AA69" s="31">
        <f t="shared" si="34"/>
        <v>0</v>
      </c>
      <c r="AB69" s="31">
        <f t="shared" si="34"/>
        <v>0</v>
      </c>
      <c r="AC69" s="31">
        <f t="shared" si="34"/>
        <v>0</v>
      </c>
      <c r="AD69" s="31">
        <f t="shared" si="34"/>
        <v>0</v>
      </c>
      <c r="AE69" s="31">
        <f t="shared" si="34"/>
        <v>0</v>
      </c>
      <c r="AF69" s="31">
        <f t="shared" si="34"/>
        <v>0</v>
      </c>
      <c r="AG69" s="31">
        <f t="shared" si="34"/>
        <v>0</v>
      </c>
      <c r="AH69" s="31">
        <f t="shared" si="34"/>
        <v>0</v>
      </c>
      <c r="AI69" s="31">
        <f t="shared" si="34"/>
        <v>0</v>
      </c>
      <c r="AJ69" s="31">
        <f t="shared" si="34"/>
        <v>0</v>
      </c>
      <c r="AK69" s="31">
        <f t="shared" si="34"/>
        <v>0</v>
      </c>
      <c r="AL69" s="31">
        <f t="shared" si="34"/>
        <v>0</v>
      </c>
      <c r="AM69" s="31">
        <f t="shared" si="34"/>
        <v>0</v>
      </c>
      <c r="AN69" s="31">
        <f t="shared" si="34"/>
        <v>0</v>
      </c>
      <c r="AO69" s="31">
        <f t="shared" si="34"/>
        <v>0</v>
      </c>
      <c r="AP69" s="31">
        <f t="shared" si="34"/>
        <v>0</v>
      </c>
      <c r="AQ69" s="31">
        <f t="shared" si="34"/>
        <v>0</v>
      </c>
      <c r="AR69" s="31">
        <f>SUM(AR66:AR68)</f>
        <v>3.7734214570291127</v>
      </c>
      <c r="AS69" s="31" t="s">
        <v>0</v>
      </c>
    </row>
    <row r="70" spans="1:45" x14ac:dyDescent="0.2">
      <c r="A70" t="s">
        <v>79</v>
      </c>
      <c r="B70" s="34" t="s">
        <v>82</v>
      </c>
      <c r="C70" s="30">
        <v>1.52</v>
      </c>
      <c r="D70">
        <f t="shared" ref="D70:AQ70" si="35">$C$70*D41</f>
        <v>0</v>
      </c>
      <c r="E70">
        <f t="shared" si="35"/>
        <v>0</v>
      </c>
      <c r="F70">
        <f t="shared" si="35"/>
        <v>0</v>
      </c>
      <c r="G70">
        <f t="shared" si="35"/>
        <v>0</v>
      </c>
      <c r="H70">
        <f t="shared" si="35"/>
        <v>0</v>
      </c>
      <c r="I70">
        <f t="shared" si="35"/>
        <v>0</v>
      </c>
      <c r="J70">
        <f t="shared" si="35"/>
        <v>0</v>
      </c>
      <c r="K70">
        <f t="shared" si="35"/>
        <v>0</v>
      </c>
      <c r="L70">
        <f t="shared" si="35"/>
        <v>0</v>
      </c>
      <c r="M70">
        <f t="shared" si="35"/>
        <v>0</v>
      </c>
      <c r="N70">
        <f t="shared" si="35"/>
        <v>0</v>
      </c>
      <c r="O70">
        <f t="shared" si="35"/>
        <v>0</v>
      </c>
      <c r="P70">
        <f t="shared" si="35"/>
        <v>0</v>
      </c>
      <c r="Q70">
        <f t="shared" si="35"/>
        <v>0</v>
      </c>
      <c r="R70">
        <f t="shared" si="35"/>
        <v>0</v>
      </c>
      <c r="S70">
        <f t="shared" si="35"/>
        <v>0</v>
      </c>
      <c r="T70">
        <f t="shared" si="35"/>
        <v>0</v>
      </c>
      <c r="U70">
        <f t="shared" si="35"/>
        <v>0</v>
      </c>
      <c r="V70">
        <f t="shared" si="35"/>
        <v>0</v>
      </c>
      <c r="W70">
        <f t="shared" si="35"/>
        <v>0</v>
      </c>
      <c r="X70">
        <f t="shared" si="35"/>
        <v>0</v>
      </c>
      <c r="Y70">
        <f t="shared" si="35"/>
        <v>0</v>
      </c>
      <c r="Z70">
        <f t="shared" si="35"/>
        <v>0</v>
      </c>
      <c r="AA70">
        <f t="shared" si="35"/>
        <v>0</v>
      </c>
      <c r="AB70">
        <f t="shared" si="35"/>
        <v>0</v>
      </c>
      <c r="AC70">
        <f t="shared" si="35"/>
        <v>0</v>
      </c>
      <c r="AD70">
        <f t="shared" si="35"/>
        <v>0</v>
      </c>
      <c r="AE70">
        <f t="shared" si="35"/>
        <v>0</v>
      </c>
      <c r="AF70">
        <f t="shared" si="35"/>
        <v>0</v>
      </c>
      <c r="AG70">
        <f t="shared" si="35"/>
        <v>0</v>
      </c>
      <c r="AH70">
        <f t="shared" si="35"/>
        <v>0</v>
      </c>
      <c r="AI70">
        <f t="shared" si="35"/>
        <v>0</v>
      </c>
      <c r="AJ70">
        <f t="shared" si="35"/>
        <v>0</v>
      </c>
      <c r="AK70">
        <f t="shared" si="35"/>
        <v>0</v>
      </c>
      <c r="AL70">
        <f t="shared" si="35"/>
        <v>0</v>
      </c>
      <c r="AM70">
        <f t="shared" si="35"/>
        <v>0</v>
      </c>
      <c r="AN70">
        <f t="shared" si="35"/>
        <v>0</v>
      </c>
      <c r="AO70">
        <f t="shared" si="35"/>
        <v>0</v>
      </c>
      <c r="AP70">
        <f t="shared" si="35"/>
        <v>0</v>
      </c>
      <c r="AQ70">
        <f t="shared" si="35"/>
        <v>0</v>
      </c>
      <c r="AR70" s="31">
        <f>SUM(D70:AQ70)</f>
        <v>0</v>
      </c>
    </row>
    <row r="71" spans="1:45" x14ac:dyDescent="0.2">
      <c r="A71" t="s">
        <v>80</v>
      </c>
      <c r="B71" s="34" t="s">
        <v>82</v>
      </c>
      <c r="C71" s="30">
        <v>0.77</v>
      </c>
      <c r="D71">
        <f t="shared" ref="D71:AQ71" si="36">$C$71*D43</f>
        <v>0</v>
      </c>
      <c r="E71">
        <f t="shared" si="36"/>
        <v>0</v>
      </c>
      <c r="F71">
        <f t="shared" si="36"/>
        <v>0</v>
      </c>
      <c r="G71">
        <f t="shared" si="36"/>
        <v>0</v>
      </c>
      <c r="H71">
        <f t="shared" si="36"/>
        <v>0</v>
      </c>
      <c r="I71">
        <f t="shared" si="36"/>
        <v>0</v>
      </c>
      <c r="J71">
        <f t="shared" si="36"/>
        <v>0</v>
      </c>
      <c r="K71">
        <f t="shared" si="36"/>
        <v>0</v>
      </c>
      <c r="L71">
        <f t="shared" si="36"/>
        <v>0</v>
      </c>
      <c r="M71">
        <f t="shared" si="36"/>
        <v>0</v>
      </c>
      <c r="N71">
        <f t="shared" si="36"/>
        <v>0</v>
      </c>
      <c r="O71">
        <f t="shared" si="36"/>
        <v>0</v>
      </c>
      <c r="P71">
        <f t="shared" si="36"/>
        <v>0</v>
      </c>
      <c r="Q71">
        <f t="shared" si="36"/>
        <v>0</v>
      </c>
      <c r="R71">
        <f t="shared" si="36"/>
        <v>0</v>
      </c>
      <c r="S71">
        <f t="shared" si="36"/>
        <v>0</v>
      </c>
      <c r="T71">
        <f t="shared" si="36"/>
        <v>0</v>
      </c>
      <c r="U71">
        <f t="shared" si="36"/>
        <v>0</v>
      </c>
      <c r="V71">
        <f t="shared" si="36"/>
        <v>0</v>
      </c>
      <c r="W71">
        <f t="shared" si="36"/>
        <v>0</v>
      </c>
      <c r="X71">
        <f t="shared" si="36"/>
        <v>0</v>
      </c>
      <c r="Y71">
        <f t="shared" si="36"/>
        <v>0</v>
      </c>
      <c r="Z71">
        <f t="shared" si="36"/>
        <v>0</v>
      </c>
      <c r="AA71">
        <f t="shared" si="36"/>
        <v>0</v>
      </c>
      <c r="AB71">
        <f t="shared" si="36"/>
        <v>0</v>
      </c>
      <c r="AC71">
        <f t="shared" si="36"/>
        <v>0</v>
      </c>
      <c r="AD71">
        <f t="shared" si="36"/>
        <v>0</v>
      </c>
      <c r="AE71">
        <f t="shared" si="36"/>
        <v>0</v>
      </c>
      <c r="AF71">
        <f t="shared" si="36"/>
        <v>0</v>
      </c>
      <c r="AG71">
        <f t="shared" si="36"/>
        <v>0</v>
      </c>
      <c r="AH71">
        <f t="shared" si="36"/>
        <v>0</v>
      </c>
      <c r="AI71">
        <f t="shared" si="36"/>
        <v>0</v>
      </c>
      <c r="AJ71">
        <f t="shared" si="36"/>
        <v>0</v>
      </c>
      <c r="AK71">
        <f t="shared" si="36"/>
        <v>0</v>
      </c>
      <c r="AL71">
        <f t="shared" si="36"/>
        <v>0</v>
      </c>
      <c r="AM71">
        <f t="shared" si="36"/>
        <v>0</v>
      </c>
      <c r="AN71">
        <f t="shared" si="36"/>
        <v>0</v>
      </c>
      <c r="AO71">
        <f t="shared" si="36"/>
        <v>0</v>
      </c>
      <c r="AP71">
        <f t="shared" si="36"/>
        <v>0</v>
      </c>
      <c r="AQ71">
        <f t="shared" si="36"/>
        <v>0</v>
      </c>
      <c r="AR71" s="31">
        <f t="shared" ref="AR71:AR72" si="37">SUM(D71:AQ71)</f>
        <v>0</v>
      </c>
    </row>
    <row r="72" spans="1:45" x14ac:dyDescent="0.2">
      <c r="A72" t="s">
        <v>81</v>
      </c>
      <c r="B72" s="34" t="s">
        <v>82</v>
      </c>
      <c r="C72" s="30">
        <v>0.25</v>
      </c>
      <c r="D72">
        <f t="shared" ref="D72:AQ72" si="38">$C$72*D44</f>
        <v>0</v>
      </c>
      <c r="E72">
        <f t="shared" si="38"/>
        <v>0</v>
      </c>
      <c r="F72">
        <f t="shared" si="38"/>
        <v>0</v>
      </c>
      <c r="G72">
        <f t="shared" si="38"/>
        <v>0</v>
      </c>
      <c r="H72">
        <f t="shared" si="38"/>
        <v>0</v>
      </c>
      <c r="I72">
        <f t="shared" si="38"/>
        <v>0</v>
      </c>
      <c r="J72">
        <f t="shared" si="38"/>
        <v>0</v>
      </c>
      <c r="K72">
        <f t="shared" si="38"/>
        <v>0</v>
      </c>
      <c r="L72">
        <f t="shared" si="38"/>
        <v>0</v>
      </c>
      <c r="M72">
        <f t="shared" si="38"/>
        <v>0</v>
      </c>
      <c r="N72">
        <f t="shared" si="38"/>
        <v>0</v>
      </c>
      <c r="O72">
        <f t="shared" si="38"/>
        <v>0</v>
      </c>
      <c r="P72">
        <f t="shared" si="38"/>
        <v>0</v>
      </c>
      <c r="Q72">
        <f t="shared" si="38"/>
        <v>0</v>
      </c>
      <c r="R72">
        <f t="shared" si="38"/>
        <v>0</v>
      </c>
      <c r="S72">
        <f t="shared" si="38"/>
        <v>0</v>
      </c>
      <c r="T72">
        <f t="shared" si="38"/>
        <v>0</v>
      </c>
      <c r="U72">
        <f t="shared" si="38"/>
        <v>0</v>
      </c>
      <c r="V72">
        <f t="shared" si="38"/>
        <v>0</v>
      </c>
      <c r="W72">
        <f t="shared" si="38"/>
        <v>0</v>
      </c>
      <c r="X72">
        <f t="shared" si="38"/>
        <v>0</v>
      </c>
      <c r="Y72">
        <f t="shared" si="38"/>
        <v>0</v>
      </c>
      <c r="Z72">
        <f t="shared" si="38"/>
        <v>0</v>
      </c>
      <c r="AA72">
        <f t="shared" si="38"/>
        <v>0</v>
      </c>
      <c r="AB72">
        <f t="shared" si="38"/>
        <v>0</v>
      </c>
      <c r="AC72">
        <f t="shared" si="38"/>
        <v>0</v>
      </c>
      <c r="AD72">
        <f t="shared" si="38"/>
        <v>0</v>
      </c>
      <c r="AE72">
        <f t="shared" si="38"/>
        <v>0</v>
      </c>
      <c r="AF72">
        <f t="shared" si="38"/>
        <v>0</v>
      </c>
      <c r="AG72">
        <f t="shared" si="38"/>
        <v>0</v>
      </c>
      <c r="AH72">
        <f t="shared" si="38"/>
        <v>0</v>
      </c>
      <c r="AI72">
        <f t="shared" si="38"/>
        <v>0</v>
      </c>
      <c r="AJ72">
        <f t="shared" si="38"/>
        <v>0</v>
      </c>
      <c r="AK72">
        <f t="shared" si="38"/>
        <v>0</v>
      </c>
      <c r="AL72">
        <f t="shared" si="38"/>
        <v>0</v>
      </c>
      <c r="AM72">
        <f t="shared" si="38"/>
        <v>0</v>
      </c>
      <c r="AN72">
        <f t="shared" si="38"/>
        <v>0</v>
      </c>
      <c r="AO72">
        <f t="shared" si="38"/>
        <v>0</v>
      </c>
      <c r="AP72">
        <f t="shared" si="38"/>
        <v>0</v>
      </c>
      <c r="AQ72">
        <f t="shared" si="38"/>
        <v>5</v>
      </c>
      <c r="AR72" s="31">
        <f t="shared" si="37"/>
        <v>5</v>
      </c>
    </row>
    <row r="73" spans="1:45" x14ac:dyDescent="0.2">
      <c r="A73" t="s">
        <v>0</v>
      </c>
    </row>
    <row r="74" spans="1:45" x14ac:dyDescent="0.2">
      <c r="C74" s="41" t="s">
        <v>0</v>
      </c>
    </row>
    <row r="75" spans="1:45" x14ac:dyDescent="0.2">
      <c r="A75" t="s">
        <v>89</v>
      </c>
      <c r="B75" t="s">
        <v>66</v>
      </c>
      <c r="D75" s="35">
        <f>D54-D65</f>
        <v>-2.1780645983102289</v>
      </c>
      <c r="E75" s="35">
        <f t="shared" ref="E75:AR75" si="39">E54-E65</f>
        <v>0.64387080337954217</v>
      </c>
      <c r="F75" s="35">
        <f t="shared" si="39"/>
        <v>3.4658062050693133</v>
      </c>
      <c r="G75" s="35">
        <f t="shared" si="39"/>
        <v>6.2877416067590843</v>
      </c>
      <c r="H75" s="35">
        <f t="shared" si="39"/>
        <v>9.1096770084488554</v>
      </c>
      <c r="I75" s="35">
        <f t="shared" si="39"/>
        <v>11.931612410138627</v>
      </c>
      <c r="J75" s="35">
        <f t="shared" si="39"/>
        <v>14.753547811828398</v>
      </c>
      <c r="K75" s="35">
        <f t="shared" si="39"/>
        <v>17.575483213518169</v>
      </c>
      <c r="L75" s="35">
        <f t="shared" si="39"/>
        <v>20.39741861520794</v>
      </c>
      <c r="M75" s="35">
        <f t="shared" si="39"/>
        <v>23.219354016897711</v>
      </c>
      <c r="N75" s="35">
        <f t="shared" si="39"/>
        <v>26.041289418587482</v>
      </c>
      <c r="O75" s="35">
        <f t="shared" si="39"/>
        <v>28.863224820277253</v>
      </c>
      <c r="P75" s="35">
        <f t="shared" si="39"/>
        <v>31.685160221967024</v>
      </c>
      <c r="Q75" s="35">
        <f t="shared" si="39"/>
        <v>34.507095623656795</v>
      </c>
      <c r="R75" s="35">
        <f t="shared" si="39"/>
        <v>32.303531025346558</v>
      </c>
      <c r="S75" s="35">
        <f t="shared" si="39"/>
        <v>35.125466427036329</v>
      </c>
      <c r="T75" s="35">
        <f t="shared" si="39"/>
        <v>41.000050680054926</v>
      </c>
      <c r="U75" s="35">
        <f t="shared" si="39"/>
        <v>46.874634933073537</v>
      </c>
      <c r="V75" s="35">
        <f t="shared" si="39"/>
        <v>52.749219186092134</v>
      </c>
      <c r="W75" s="35">
        <f t="shared" si="39"/>
        <v>51.194803439110729</v>
      </c>
      <c r="X75" s="35">
        <f t="shared" si="39"/>
        <v>57.554220277935585</v>
      </c>
      <c r="Y75" s="35">
        <f t="shared" si="39"/>
        <v>63.913637116760441</v>
      </c>
      <c r="Z75" s="35">
        <f t="shared" si="39"/>
        <v>70.273053955585297</v>
      </c>
      <c r="AA75" s="35">
        <f t="shared" si="39"/>
        <v>76.632470794410153</v>
      </c>
      <c r="AB75" s="35">
        <f t="shared" si="39"/>
        <v>83.178078956328946</v>
      </c>
      <c r="AC75" s="35">
        <f t="shared" si="39"/>
        <v>89.723687118247739</v>
      </c>
      <c r="AD75" s="35">
        <f t="shared" si="39"/>
        <v>84.470295280166525</v>
      </c>
      <c r="AE75" s="35">
        <f t="shared" si="39"/>
        <v>91.015903442085317</v>
      </c>
      <c r="AF75" s="35">
        <f t="shared" si="39"/>
        <v>97.300800862314802</v>
      </c>
      <c r="AG75" s="35">
        <f t="shared" si="39"/>
        <v>103.58569828254429</v>
      </c>
      <c r="AH75" s="35">
        <f t="shared" si="39"/>
        <v>109.70392903610711</v>
      </c>
      <c r="AI75" s="35">
        <f t="shared" si="39"/>
        <v>115.82215978966994</v>
      </c>
      <c r="AJ75" s="35">
        <f t="shared" si="39"/>
        <v>121.94039054323277</v>
      </c>
      <c r="AK75" s="35">
        <f t="shared" si="39"/>
        <v>128.05862129679559</v>
      </c>
      <c r="AL75" s="35">
        <f t="shared" si="39"/>
        <v>133.54239128391299</v>
      </c>
      <c r="AM75" s="35">
        <f t="shared" si="39"/>
        <v>139.02616127103036</v>
      </c>
      <c r="AN75" s="35">
        <f t="shared" si="39"/>
        <v>144.50993125814773</v>
      </c>
      <c r="AO75" s="35">
        <f t="shared" si="39"/>
        <v>149.99370124526513</v>
      </c>
      <c r="AP75" s="35">
        <f t="shared" si="39"/>
        <v>155.47747123238253</v>
      </c>
      <c r="AQ75" s="35">
        <f t="shared" si="39"/>
        <v>84.501441219499881</v>
      </c>
      <c r="AR75" s="35">
        <f t="shared" si="39"/>
        <v>84.501441219499611</v>
      </c>
    </row>
    <row r="76" spans="1:45" x14ac:dyDescent="0.2">
      <c r="A76" t="s">
        <v>90</v>
      </c>
      <c r="B76" t="s">
        <v>71</v>
      </c>
      <c r="C76" s="20">
        <f>AG75</f>
        <v>103.58569828254429</v>
      </c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</row>
    <row r="77" spans="1:45" x14ac:dyDescent="0.2">
      <c r="A77" t="s">
        <v>91</v>
      </c>
      <c r="B77" t="s">
        <v>71</v>
      </c>
      <c r="C77" s="20">
        <f>AVERAGE(D75:AQ75)</f>
        <v>64.644374178264087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</row>
    <row r="78" spans="1:45" x14ac:dyDescent="0.2">
      <c r="A78" t="s">
        <v>95</v>
      </c>
      <c r="B78" s="47" t="s">
        <v>66</v>
      </c>
      <c r="C78" s="48"/>
      <c r="D78" s="49">
        <f t="shared" ref="D78:AR78" si="40">D58-D69</f>
        <v>0</v>
      </c>
      <c r="E78" s="49">
        <f t="shared" si="40"/>
        <v>0</v>
      </c>
      <c r="F78" s="49">
        <f t="shared" si="40"/>
        <v>0</v>
      </c>
      <c r="G78" s="49">
        <f t="shared" si="40"/>
        <v>0</v>
      </c>
      <c r="H78" s="49">
        <f t="shared" si="40"/>
        <v>0</v>
      </c>
      <c r="I78" s="49">
        <f t="shared" si="40"/>
        <v>0</v>
      </c>
      <c r="J78" s="49">
        <f t="shared" si="40"/>
        <v>0</v>
      </c>
      <c r="K78" s="49">
        <f t="shared" si="40"/>
        <v>0</v>
      </c>
      <c r="L78" s="49">
        <f t="shared" si="40"/>
        <v>0</v>
      </c>
      <c r="M78" s="49">
        <f t="shared" si="40"/>
        <v>0</v>
      </c>
      <c r="N78" s="49">
        <f t="shared" si="40"/>
        <v>0</v>
      </c>
      <c r="O78" s="49">
        <f t="shared" si="40"/>
        <v>0</v>
      </c>
      <c r="P78" s="49">
        <f t="shared" si="40"/>
        <v>0</v>
      </c>
      <c r="Q78" s="49">
        <f t="shared" si="40"/>
        <v>0</v>
      </c>
      <c r="R78" s="49">
        <f t="shared" si="40"/>
        <v>0</v>
      </c>
      <c r="S78" s="49">
        <f t="shared" si="40"/>
        <v>4.247106278230639</v>
      </c>
      <c r="T78" s="49">
        <f t="shared" si="40"/>
        <v>3.0031576497568451</v>
      </c>
      <c r="U78" s="49">
        <f t="shared" si="40"/>
        <v>2.12355313911532</v>
      </c>
      <c r="V78" s="49">
        <f t="shared" si="40"/>
        <v>1.5015788248784228</v>
      </c>
      <c r="W78" s="49">
        <f t="shared" si="40"/>
        <v>1.0617765695576602</v>
      </c>
      <c r="X78" s="49">
        <f t="shared" si="40"/>
        <v>6.2686889326739532</v>
      </c>
      <c r="Y78" s="49">
        <f t="shared" si="40"/>
        <v>4.6537604065152527</v>
      </c>
      <c r="Z78" s="49">
        <f t="shared" si="40"/>
        <v>3.5074973102518214</v>
      </c>
      <c r="AA78" s="49">
        <f t="shared" si="40"/>
        <v>2.6927157475040624</v>
      </c>
      <c r="AB78" s="49">
        <f t="shared" si="40"/>
        <v>2.1124103874873232</v>
      </c>
      <c r="AC78" s="49">
        <f t="shared" si="40"/>
        <v>1.6979864683038919</v>
      </c>
      <c r="AD78" s="49">
        <f t="shared" si="40"/>
        <v>1.4009385660286253</v>
      </c>
      <c r="AE78" s="49">
        <f t="shared" si="40"/>
        <v>8.32994515273327</v>
      </c>
      <c r="AF78" s="49">
        <f t="shared" si="40"/>
        <v>6.9447080347730967</v>
      </c>
      <c r="AG78" s="49">
        <f t="shared" si="40"/>
        <v>5.9445184451740829</v>
      </c>
      <c r="AH78" s="49">
        <f t="shared" si="40"/>
        <v>5.2170040771224855</v>
      </c>
      <c r="AI78" s="49">
        <f t="shared" si="40"/>
        <v>4.6826977587830187</v>
      </c>
      <c r="AJ78" s="49">
        <f t="shared" si="40"/>
        <v>4.2853999183269105</v>
      </c>
      <c r="AK78" s="49">
        <f t="shared" si="40"/>
        <v>3.9853638145416852</v>
      </c>
      <c r="AL78" s="49">
        <f t="shared" si="40"/>
        <v>3.7544767641854326</v>
      </c>
      <c r="AM78" s="49">
        <f t="shared" si="40"/>
        <v>3.5728527522331182</v>
      </c>
      <c r="AN78" s="49">
        <f t="shared" si="40"/>
        <v>3.426423040594329</v>
      </c>
      <c r="AO78" s="49">
        <f t="shared" si="40"/>
        <v>3.3052324683742951</v>
      </c>
      <c r="AP78" s="49">
        <f t="shared" si="40"/>
        <v>3.2022347514659701</v>
      </c>
      <c r="AQ78" s="49">
        <f t="shared" si="40"/>
        <v>3.1124406280072248</v>
      </c>
      <c r="AR78" s="49">
        <f t="shared" si="40"/>
        <v>83.742128732998253</v>
      </c>
    </row>
    <row r="79" spans="1:45" x14ac:dyDescent="0.2">
      <c r="A79" t="s">
        <v>96</v>
      </c>
      <c r="B79" s="47" t="s">
        <v>66</v>
      </c>
      <c r="C79" s="48">
        <f>AG78</f>
        <v>5.9445184451740829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</row>
    <row r="80" spans="1:45" x14ac:dyDescent="0.2">
      <c r="A80" t="s">
        <v>91</v>
      </c>
      <c r="B80" s="47"/>
      <c r="C80" s="48">
        <f>AVERAGE(D78:AR78)</f>
        <v>4.3360145516979758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</row>
    <row r="81" spans="1:7" x14ac:dyDescent="0.2">
      <c r="C81" s="20"/>
    </row>
    <row r="83" spans="1:7" x14ac:dyDescent="0.2">
      <c r="A83" s="44" t="s">
        <v>70</v>
      </c>
      <c r="B83" s="45"/>
      <c r="C83" s="50" t="s">
        <v>71</v>
      </c>
      <c r="D83" s="50" t="s">
        <v>97</v>
      </c>
    </row>
    <row r="84" spans="1:7" x14ac:dyDescent="0.2">
      <c r="A84" s="45" t="s">
        <v>68</v>
      </c>
      <c r="B84" s="45" t="s">
        <v>71</v>
      </c>
      <c r="C84" s="46">
        <f>IF(C76&gt;C77,C77,C76)</f>
        <v>64.644374178264087</v>
      </c>
      <c r="D84" s="46">
        <f>C84/0.2727</f>
        <v>237.0530772946978</v>
      </c>
      <c r="E84" t="s">
        <v>99</v>
      </c>
      <c r="F84" s="20">
        <f>AR75/0.272</f>
        <v>310.66706330698383</v>
      </c>
      <c r="G84" t="s">
        <v>104</v>
      </c>
    </row>
    <row r="85" spans="1:7" x14ac:dyDescent="0.2">
      <c r="A85" s="45" t="s">
        <v>69</v>
      </c>
      <c r="B85" s="45" t="s">
        <v>71</v>
      </c>
      <c r="C85" s="46">
        <f>IF(C79&gt;C80,C80,C79)</f>
        <v>4.3360145516979758</v>
      </c>
      <c r="D85" s="46">
        <f>C85/0.2727</f>
        <v>15.900310053897968</v>
      </c>
      <c r="E85" t="s">
        <v>100</v>
      </c>
      <c r="F85" s="33">
        <f>AVERAGE(D58:CZ58)/0.272</f>
        <v>113.64613603895219</v>
      </c>
      <c r="G85" t="s">
        <v>101</v>
      </c>
    </row>
    <row r="86" spans="1:7" x14ac:dyDescent="0.2">
      <c r="A86" s="45" t="s">
        <v>98</v>
      </c>
      <c r="B86" s="45" t="s">
        <v>82</v>
      </c>
      <c r="C86" s="45"/>
      <c r="D86" s="46">
        <f>SUM(D59:AG59)-SUM(D70:AG72)</f>
        <v>63.269999999999996</v>
      </c>
      <c r="E86" t="s">
        <v>99</v>
      </c>
      <c r="F86" s="33">
        <f>AR59-SUM(AR70:AR72)</f>
        <v>281.02599999999995</v>
      </c>
      <c r="G86" t="s">
        <v>102</v>
      </c>
    </row>
    <row r="87" spans="1:7" x14ac:dyDescent="0.2">
      <c r="A87" s="45" t="s">
        <v>113</v>
      </c>
      <c r="B87" s="45"/>
      <c r="C87" s="45"/>
      <c r="D87" s="46">
        <f>SUM(D84:D86)</f>
        <v>316.22338734859574</v>
      </c>
      <c r="F87" s="20">
        <f>SUM(F84:F86)</f>
        <v>705.33919934593598</v>
      </c>
      <c r="G87" t="s">
        <v>103</v>
      </c>
    </row>
    <row r="88" spans="1:7" x14ac:dyDescent="0.2">
      <c r="F88" t="s">
        <v>105</v>
      </c>
    </row>
    <row r="89" spans="1:7" x14ac:dyDescent="0.2">
      <c r="C89" t="s">
        <v>74</v>
      </c>
      <c r="D89" t="s">
        <v>75</v>
      </c>
      <c r="E89" t="s">
        <v>0</v>
      </c>
    </row>
    <row r="90" spans="1:7" x14ac:dyDescent="0.2">
      <c r="B90" t="s">
        <v>48</v>
      </c>
      <c r="C90">
        <v>35</v>
      </c>
      <c r="D90">
        <f>LN(2)/C90</f>
        <v>1.980420515885558E-2</v>
      </c>
    </row>
    <row r="91" spans="1:7" x14ac:dyDescent="0.2">
      <c r="B91" t="s">
        <v>72</v>
      </c>
      <c r="C91">
        <v>25</v>
      </c>
      <c r="D91">
        <f t="shared" ref="D91:D92" si="41">LN(2)/C91</f>
        <v>2.7725887222397813E-2</v>
      </c>
    </row>
    <row r="92" spans="1:7" x14ac:dyDescent="0.2">
      <c r="B92" t="s">
        <v>73</v>
      </c>
      <c r="C92">
        <v>2</v>
      </c>
      <c r="D92">
        <f t="shared" si="41"/>
        <v>0.34657359027997264</v>
      </c>
    </row>
  </sheetData>
  <pageMargins left="0.25" right="0.25" top="0.75" bottom="0.75" header="0.3" footer="0.3"/>
  <pageSetup paperSize="9" scale="36" orientation="landscape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ITK PM B</vt:lpstr>
      <vt:lpstr>LBC B</vt:lpstr>
      <vt:lpstr>ITK PM R</vt:lpstr>
      <vt:lpstr>LBC R</vt:lpstr>
      <vt:lpstr>'ITK PM B'!Zone_d_impression</vt:lpstr>
      <vt:lpstr>'ITK PM R'!Zone_d_impression</vt:lpstr>
      <vt:lpstr>'LBC B'!Zone_d_impression</vt:lpstr>
      <vt:lpstr>'LBC 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Gwenael Postec</dc:creator>
  <cp:lastModifiedBy>Gwenael Postec</cp:lastModifiedBy>
  <cp:lastPrinted>2019-11-23T16:23:17Z</cp:lastPrinted>
  <dcterms:created xsi:type="dcterms:W3CDTF">2019-11-22T07:36:25Z</dcterms:created>
  <dcterms:modified xsi:type="dcterms:W3CDTF">2019-11-23T16:23:20Z</dcterms:modified>
</cp:coreProperties>
</file>