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D0DA82F3-EDF7-4868-AB8D-85581F3D381F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D18" i="5"/>
  <c r="C18" i="5"/>
  <c r="E17" i="5"/>
  <c r="D17" i="5"/>
  <c r="C17" i="5"/>
  <c r="E16" i="5"/>
  <c r="D16" i="5"/>
  <c r="C16" i="5"/>
  <c r="E15" i="5"/>
  <c r="D15" i="5"/>
  <c r="C15" i="5"/>
  <c r="E13" i="5"/>
  <c r="D13" i="5"/>
  <c r="C13" i="5"/>
  <c r="D12" i="2"/>
  <c r="C12" i="2"/>
  <c r="B12" i="2"/>
  <c r="D11" i="2"/>
  <c r="C11" i="2"/>
  <c r="B11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F25" i="9" l="1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K140" i="5"/>
  <c r="K59" i="5"/>
  <c r="I140" i="5"/>
  <c r="J86" i="5"/>
  <c r="F86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D25" i="9" l="1"/>
  <c r="E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G73" i="5"/>
  <c r="G76" i="5" s="1"/>
  <c r="G87" i="5" s="1"/>
  <c r="H73" i="5"/>
  <c r="H76" i="5" s="1"/>
  <c r="H87" i="5" s="1"/>
  <c r="I73" i="5"/>
  <c r="I76" i="5" s="1"/>
  <c r="I87" i="5" s="1"/>
  <c r="J46" i="5"/>
  <c r="J49" i="5" s="1"/>
  <c r="J60" i="5" s="1"/>
  <c r="E73" i="5"/>
  <c r="E76" i="5" s="1"/>
  <c r="E87" i="5" s="1"/>
  <c r="F46" i="5"/>
  <c r="F49" i="5" s="1"/>
  <c r="F60" i="5" s="1"/>
  <c r="G100" i="5"/>
  <c r="G103" i="5" s="1"/>
  <c r="G114" i="5" s="1"/>
  <c r="G46" i="5"/>
  <c r="G49" i="5" s="1"/>
  <c r="G60" i="5" s="1"/>
  <c r="L46" i="5"/>
  <c r="L49" i="5" s="1"/>
  <c r="L60" i="5" s="1"/>
  <c r="J127" i="5"/>
  <c r="J130" i="5" s="1"/>
  <c r="J141" i="5" s="1"/>
  <c r="D127" i="5"/>
  <c r="D130" i="5" s="1"/>
  <c r="D141" i="5" s="1"/>
  <c r="E100" i="5"/>
  <c r="E103" i="5" s="1"/>
  <c r="E114" i="5" s="1"/>
  <c r="E127" i="5"/>
  <c r="E130" i="5" s="1"/>
  <c r="E141" i="5" s="1"/>
  <c r="F100" i="5"/>
  <c r="F103" i="5" s="1"/>
  <c r="F114" i="5" s="1"/>
  <c r="F127" i="5"/>
  <c r="F130" i="5" s="1"/>
  <c r="F141" i="5" s="1"/>
  <c r="C100" i="5"/>
  <c r="C103" i="5" s="1"/>
  <c r="C114" i="5" s="1"/>
  <c r="G127" i="5"/>
  <c r="G130" i="5" s="1"/>
  <c r="G141" i="5" s="1"/>
  <c r="H100" i="5"/>
  <c r="H103" i="5" s="1"/>
  <c r="H114" i="5" s="1"/>
  <c r="J73" i="5"/>
  <c r="J76" i="5" s="1"/>
  <c r="J87" i="5" s="1"/>
  <c r="K100" i="5"/>
  <c r="K103" i="5" s="1"/>
  <c r="K114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I127" i="5"/>
  <c r="I130" i="5" s="1"/>
  <c r="I141" i="5" s="1"/>
  <c r="J100" i="5"/>
  <c r="J103" i="5" s="1"/>
  <c r="J114" i="5" s="1"/>
  <c r="L73" i="5"/>
  <c r="L76" i="5" s="1"/>
  <c r="L87" i="5" s="1"/>
  <c r="K127" i="5"/>
  <c r="K130" i="5" s="1"/>
  <c r="K141" i="5" s="1"/>
  <c r="L100" i="5"/>
  <c r="L103" i="5" s="1"/>
  <c r="L114" i="5" s="1"/>
  <c r="L127" i="5"/>
  <c r="L130" i="5" s="1"/>
  <c r="L141" i="5" s="1"/>
  <c r="D46" i="5"/>
  <c r="D49" i="5" s="1"/>
  <c r="D60" i="5" s="1"/>
  <c r="D100" i="5"/>
  <c r="D103" i="5" s="1"/>
  <c r="D114" i="5" s="1"/>
  <c r="F73" i="5"/>
  <c r="F76" i="5" s="1"/>
  <c r="F87" i="5" s="1"/>
  <c r="C46" i="5"/>
  <c r="C49" i="5" s="1"/>
  <c r="C60" i="5" s="1"/>
  <c r="H46" i="5"/>
  <c r="H49" i="5" s="1"/>
  <c r="H60" i="5" s="1"/>
  <c r="C73" i="5"/>
  <c r="C76" i="5" s="1"/>
  <c r="C87" i="5" s="1"/>
  <c r="I46" i="5"/>
  <c r="I49" i="5" s="1"/>
  <c r="I60" i="5" s="1"/>
  <c r="K46" i="5"/>
  <c r="K49" i="5" s="1"/>
  <c r="K60" i="5" s="1"/>
  <c r="F19" i="5"/>
  <c r="F22" i="5" s="1"/>
  <c r="F33" i="5" s="1"/>
  <c r="K19" i="5"/>
  <c r="K22" i="5" s="1"/>
  <c r="K33" i="5" s="1"/>
  <c r="G19" i="5"/>
  <c r="G22" i="5" s="1"/>
  <c r="G33" i="5" s="1"/>
  <c r="C19" i="5"/>
  <c r="C22" i="5" s="1"/>
  <c r="E19" i="5"/>
  <c r="E22" i="5" s="1"/>
  <c r="E33" i="5" s="1"/>
  <c r="H19" i="5"/>
  <c r="H22" i="5" s="1"/>
  <c r="H33" i="5" s="1"/>
  <c r="I19" i="5"/>
  <c r="I22" i="5" s="1"/>
  <c r="I33" i="5" s="1"/>
  <c r="J19" i="5"/>
  <c r="J22" i="5" s="1"/>
  <c r="J33" i="5" s="1"/>
  <c r="L19" i="5"/>
  <c r="L22" i="5" s="1"/>
  <c r="L33" i="5" s="1"/>
  <c r="D19" i="5"/>
  <c r="D22" i="5" s="1"/>
  <c r="D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<sst xmlns="http://schemas.openxmlformats.org/spreadsheetml/2006/main" count="905" uniqueCount="352">
  <si>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</si>
  <si>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</si>
  <si>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</si>
  <si>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</si>
  <si>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</si>
  <si>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</si>
  <si>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</si>
  <si>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</si>
  <si>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</si>
  <si>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</si>
  <si>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</si>
  <si>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</si>
  <si>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</si>
  <si>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</si>
  <si>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</si>
  <si>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</si>
  <si>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</si>
  <si>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</si>
  <si>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</si>
  <si>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</si>
  <si>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</si>
  <si>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</si>
  <si>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</si>
  <si>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</si>
  <si>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</si>
  <si>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</si>
  <si>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</si>
  <si>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</si>
  <si>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</si>
  <si>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</si>
  <si>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</si>
  <si>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</si>
  <si>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</si>
  <si>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</si>
  <si>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</si>
  <si>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</si>
  <si>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</si>
  <si>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</si>
  <si>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</si>
  <si>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</si>
  <si>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</si>
  <si>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</si>
  <si>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</si>
  <si>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</si>
  <si>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</si>
  <si>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</si>
  <si>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</si>
  <si>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</si>
  <si>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</si>
  <si>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</si>
  <si>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</si>
  <si>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</si>
  <si>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</si>
  <si>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</si>
  <si>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</si>
  <si>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</si>
  <si>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</si>
  <si>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</si>
  <si>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</si>
  <si>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</si>
  <si>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</si>
  <si>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</si>
  <si>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</si>
  <si>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</si>
  <si>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</si>
  <si>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</si>
  <si>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</si>
  <si>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</si>
  <si>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</si>
  <si>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</si>
  <si>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</si>
  <si>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</si>
  <si>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</si>
  <si>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</si>
  <si>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</si>
  <si>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</si>
  <si>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</si>
  <si>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</si>
  <si>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</si>
  <si>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</si>
  <si>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</si>
  <si>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</si>
  <si>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</si>
  <si>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</si>
  <si>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</si>
  <si>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</si>
  <si>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</si>
  <si>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</si>
  <si>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</si>
  <si>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</si>
  <si>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</si>
  <si>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</si>
  <si>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</si>
  <si>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</si>
  <si>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</si>
  <si>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</si>
  <si>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</si>
  <si>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</si>
  <si>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</si>
  <si>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</si>
  <si>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</si>
  <si>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</si>
  <si>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</si>
  <si>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</si>
  <si>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</si>
  <si>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</si>
  <si>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</si>
  <si>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</si>
  <si>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</si>
  <si>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</si>
  <si>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</si>
  <si>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</si>
  <si>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</si>
  <si>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</si>
  <si>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</si>
  <si>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</si>
  <si>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</si>
  <si>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</si>
  <si>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</si>
  <si>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</si>
  <si>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</si>
  <si>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</si>
  <si>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</si>
  <si>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</si>
  <si>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</si>
  <si>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</si>
  <si>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</si>
  <si>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</si>
  <si>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</si>
  <si>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</si>
  <si>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</si>
  <si>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</si>
  <si>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</si>
  <si>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</si>
  <si>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</si>
  <si>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</si>
  <si>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</si>
  <si>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</si>
  <si>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</si>
  <si>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</si>
  <si>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</si>
  <si>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</si>
  <si>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</si>
  <si>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</si>
  <si>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</si>
  <si>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</si>
  <si>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</si>
  <si>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</si>
  <si>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</si>
  <si>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</si>
  <si>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</si>
  <si>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</si>
  <si>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</si>
  <si>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</si>
  <si>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</si>
  <si>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</si>
  <si>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</si>
  <si>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</si>
  <si>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</si>
  <si>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</si>
  <si>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</si>
  <si>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</si>
  <si>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</si>
  <si>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</si>
  <si>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</si>
  <si>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</si>
  <si>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</si>
  <si>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</si>
  <si>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</si>
  <si>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</si>
  <si>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</si>
  <si>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</si>
  <si>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</si>
  <si>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</si>
  <si>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</si>
  <si>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</si>
  <si>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</si>
  <si>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</si>
  <si>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</si>
  <si>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</si>
  <si>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</si>
  <si>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</si>
  <si>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</si>
  <si>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</si>
  <si>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</si>
  <si>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</si>
  <si>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</si>
  <si>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</si>
  <si>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</si>
  <si>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</si>
  <si>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</si>
  <si>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</si>
  <si>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</si>
  <si>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</si>
  <si>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</si>
  <si>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</si>
  <si>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</si>
  <si>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</si>
  <si>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</si>
  <si>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</si>
  <si>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</si>
  <si>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</si>
  <si>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</si>
  <si>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</si>
  <si>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</si>
  <si>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</si>
  <si>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</si>
  <si>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</si>
  <si>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</si>
  <si>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</si>
  <si>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</si>
  <si>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</si>
  <si>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</si>
  <si>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</si>
  <si>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</si>
  <si>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</si>
  <si>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</si>
  <si>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</si>
  <si>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</si>
  <si>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</si>
  <si>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</si>
  <si>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</si>
  <si>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</si>
  <si>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</si>
  <si>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</si>
  <si>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</si>
  <si>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</si>
  <si>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</si>
  <si>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</si>
  <si>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</si>
  <si>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</si>
  <si>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</si>
  <si>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</si>
  <si>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</si>
  <si>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</si>
  <si>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</si>
  <si>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</si>
  <si>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</si>
  <si>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</si>
  <si>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</si>
  <si>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</si>
  <si>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</si>
  <si>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</si>
  <si>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</si>
  <si>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</si>
  <si>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</si>
  <si>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</si>
  <si>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</si>
  <si>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</si>
  <si>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</si>
  <si>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</si>
  <si>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</si>
  <si>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</si>
  <si>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</si>
  <si>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</si>
  <si>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</si>
  <si>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</si>
  <si>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</si>
  <si>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</si>
  <si>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</si>
  <si>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</si>
  <si>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</si>
  <si>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</si>
  <si>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</si>
  <si>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</si>
  <si>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</si>
  <si>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</si>
  <si>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</si>
  <si>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</si>
  <si>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</si>
  <si>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</si>
  <si>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</si>
  <si>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</si>
  <si>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</si>
  <si>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</si>
  <si>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</si>
  <si>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</si>
  <si>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</si>
  <si>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</si>
  <si>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</si>
  <si>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</si>
  <si>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</si>
  <si>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</si>
  <si>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</si>
  <si>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</si>
  <si>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</si>
  <si>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</si>
  <si>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</si>
  <si>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</si>
  <si>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</si>
  <si>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</si>
  <si>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</si>
  <si>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</si>
  <si>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</si>
  <si>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</si>
  <si>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</si>
  <si>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</si>
  <si>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</si>
  <si>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</si>
  <si>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</si>
  <si>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</si>
  <si>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</si>
  <si>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</si>
  <si>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</si>
  <si>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</si>
  <si>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</si>
  <si>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</si>
  <si>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</si>
  <si>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</si>
  <si>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</si>
  <si>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</si>
  <si>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</si>
  <si>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</si>
  <si>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</si>
  <si>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</si>
  <si>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</si>
  <si>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</si>
  <si>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</si>
  <si>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</si>
  <si>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</si>
  <si>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</si>
  <si>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</si>
  <si>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</si>
  <si>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</si>
  <si>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</si>
  <si>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</si>
  <si>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</si>
  <si>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</si>
  <si>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</si>
  <si>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</si>
  <si>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</si>
  <si>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</si>
  <si>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</si>
  <si>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</si>
  <si>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</si>
  <si>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</si>
  <si>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</si>
  <si>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</si>
  <si>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</si>
  <si>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</si>
  <si>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</si>
  <si>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</si>
  <si>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</si>
  <si>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</si>
  <si>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</si>
  <si>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</si>
  <si>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</si>
  <si>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</si>
  <si>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</si>
  <si>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</si>
  <si>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</si>
  <si>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BREGY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</si>
</sst>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vogroup.sharepoint.com/sites/Carbon_Co_Arbo_hors_CDA/Documents%20partages/General/Dossier_labellisation_2023/PLANTATION%20DE%20VERGERS%202021/Henri%20HAQUIN/Document_0_Ter_Guideline_Methode_LBC_Verger_ArboHeurtaut.xlsx?AE84DEFA" TargetMode="External"/><Relationship Id="rId1" Type="http://schemas.openxmlformats.org/officeDocument/2006/relationships/externalLinkPath" Target="file:///\\AE84DEFA\Document_0_Ter_Guideline_Methode_LBC_Verger_ArboHeurta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10.83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  <row r="17">
          <cell r="B17">
            <v>416</v>
          </cell>
          <cell r="C17">
            <v>416</v>
          </cell>
          <cell r="D17">
            <v>416</v>
          </cell>
        </row>
      </sheetData>
      <sheetData sheetId="3" refreshError="1"/>
      <sheetData sheetId="4" refreshError="1">
        <row r="7">
          <cell r="C7">
            <v>42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1" sqref="B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1.6220000000000001</v>
      </c>
      <c r="C8" s="26">
        <v>1.6625000000000001</v>
      </c>
      <c r="D8" s="26">
        <v>1.7155</v>
      </c>
      <c r="E8" s="26"/>
      <c r="F8" s="26"/>
      <c r="G8" s="26"/>
      <c r="H8" s="26"/>
      <c r="I8" s="26"/>
      <c r="J8" s="26"/>
      <c r="K8" s="26"/>
      <c r="L8" s="103">
        <f>SUM(B8:K8)</f>
        <v>5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f>'[1]Onglet 2'!B17</f>
        <v>416</v>
      </c>
      <c r="C12" s="1">
        <f>'[1]Onglet 2'!C17</f>
        <v>416</v>
      </c>
      <c r="D12" s="1">
        <f>'[1]Onglet 2'!D17</f>
        <v>416</v>
      </c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0.95</v>
      </c>
      <c r="C15" s="29">
        <v>0.95</v>
      </c>
      <c r="D15" s="29">
        <v>0.95</v>
      </c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72</v>
      </c>
      <c r="C17" s="1" t="s">
        <v>72</v>
      </c>
      <c r="D17" s="1" t="s">
        <v>72</v>
      </c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77</v>
      </c>
      <c r="C18" s="1" t="s">
        <v>77</v>
      </c>
      <c r="D18" s="1" t="s">
        <v>77</v>
      </c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72</v>
      </c>
      <c r="C19" s="1" t="s">
        <v>72</v>
      </c>
      <c r="D19" s="1" t="s">
        <v>72</v>
      </c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5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>Il manque des données ligne 20</v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25.63300666666666</v>
      </c>
      <c r="C36" s="47">
        <f>RECant_sol!D9</f>
        <v>26.273041666666661</v>
      </c>
      <c r="D36" s="47">
        <f>RECant_sol!E9</f>
        <v>27.110618333333324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79.016666666666637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66.525171428571454</v>
      </c>
      <c r="C37" s="48">
        <f>RECant_biom!D28</f>
        <v>68.186250000000001</v>
      </c>
      <c r="D37" s="47">
        <f>RECant_biom!E28</f>
        <v>70.360007142857157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205.07142857142861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92.158178095238114</v>
      </c>
      <c r="C38" s="48">
        <f t="shared" si="3"/>
        <v>94.459291666666658</v>
      </c>
      <c r="D38" s="47">
        <f t="shared" si="3"/>
        <v>97.470625476190477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284.08809523809526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3.0560806152646669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3.0560806152646669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3.0560806152646669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9.1682418457940003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-24.784813789796452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-25.403670114387545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-26.213531477432682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-76.402015381616678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30" zoomScale="70" zoomScaleNormal="70" workbookViewId="0">
      <selection activeCell="C104" sqref="C104:E105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3.0560806152646669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3.0560806152646669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3.0560806152646669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9.1682418457940003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0</v>
      </c>
      <c r="D7" s="93">
        <v>0</v>
      </c>
      <c r="E7" s="93">
        <v>0</v>
      </c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313</v>
      </c>
      <c r="C8" s="93">
        <v>7.5</v>
      </c>
      <c r="D8" s="93">
        <v>7.5</v>
      </c>
      <c r="E8" s="93">
        <v>7.5</v>
      </c>
      <c r="F8" s="93"/>
      <c r="G8" s="93"/>
      <c r="H8" s="93"/>
      <c r="I8" s="93"/>
      <c r="J8" s="93"/>
      <c r="K8" s="93"/>
      <c r="L8" s="93"/>
      <c r="M8" s="42">
        <f t="shared" si="0"/>
        <v>22.5</v>
      </c>
    </row>
    <row r="9" spans="1:15" x14ac:dyDescent="0.3">
      <c r="B9" s="7" t="s">
        <v>314</v>
      </c>
      <c r="C9" s="93">
        <v>0</v>
      </c>
      <c r="D9" s="93">
        <v>0</v>
      </c>
      <c r="E9" s="93">
        <v>0</v>
      </c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4.4999999999999998E-2</v>
      </c>
      <c r="D10" s="42">
        <f>D7*'(ne pas modifier) BDD_REF'!$B$207 + (D8+D9)*'(ne pas modifier) BDD_REF'!$B$208</f>
        <v>4.4999999999999998E-2</v>
      </c>
      <c r="E10" s="42">
        <f>E7*'(ne pas modifier) BDD_REF'!$B$207 + (E8+E9)*'(ne pas modifier) BDD_REF'!$B$208</f>
        <v>4.4999999999999998E-2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0.13500000000000001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1.575E-2</v>
      </c>
      <c r="D11" s="42">
        <f>((D7*'(ne pas modifier) BDD_REF'!$B$220)+('RECeff + REIamont (2)'!D8+'RECeff + REIamont (2)'!D9)*'(ne pas modifier) BDD_REF'!$B$221)*'(ne pas modifier) BDD_REF'!$B$209</f>
        <v>1.575E-2</v>
      </c>
      <c r="E11" s="42">
        <f>((E7*'(ne pas modifier) BDD_REF'!$B$220)+('RECeff + REIamont (2)'!E8+'RECeff + REIamont (2)'!E9)*'(ne pas modifier) BDD_REF'!$B$221)*'(ne pas modifier) BDD_REF'!$B$209</f>
        <v>1.575E-2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4.725E-2</v>
      </c>
    </row>
    <row r="12" spans="1:15" x14ac:dyDescent="0.3">
      <c r="B12" s="20" t="s">
        <v>330</v>
      </c>
      <c r="C12" s="42">
        <f>(C7+C8+C9)*'(ne pas modifier) BDD_REF'!$B$222*'(ne pas modifier) BDD_REF'!$B$210</f>
        <v>1.9799999999999998E-2</v>
      </c>
      <c r="D12" s="42">
        <f>(D7+D8+D9)*'(ne pas modifier) BDD_REF'!$B$222*'(ne pas modifier) BDD_REF'!$B$210</f>
        <v>1.9799999999999998E-2</v>
      </c>
      <c r="E12" s="42">
        <f>(E7+E8+E9)*'(ne pas modifier) BDD_REF'!$B$222*'(ne pas modifier) BDD_REF'!$B$210</f>
        <v>1.9799999999999998E-2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5.9399999999999994E-2</v>
      </c>
    </row>
    <row r="13" spans="1:15" x14ac:dyDescent="0.3">
      <c r="B13" s="7" t="s">
        <v>315</v>
      </c>
      <c r="C13" s="93">
        <f>'[1]Onglet 4'!C11</f>
        <v>0</v>
      </c>
      <c r="D13" s="93">
        <f>'[1]Onglet 4'!D11</f>
        <v>0</v>
      </c>
      <c r="E13" s="93">
        <f>'[1]Onglet 4'!E11</f>
        <v>0</v>
      </c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50</v>
      </c>
      <c r="D14" s="93">
        <v>50</v>
      </c>
      <c r="E14" s="93">
        <v>50</v>
      </c>
      <c r="F14" s="93"/>
      <c r="G14" s="93"/>
      <c r="H14" s="93"/>
      <c r="I14" s="93"/>
      <c r="J14" s="93"/>
      <c r="K14" s="93"/>
      <c r="L14" s="93"/>
      <c r="M14" s="42">
        <f t="shared" si="0"/>
        <v>150</v>
      </c>
    </row>
    <row r="15" spans="1:15" x14ac:dyDescent="0.3">
      <c r="B15" s="7" t="s">
        <v>317</v>
      </c>
      <c r="C15" s="93">
        <f>'[1]Onglet 4'!C13</f>
        <v>0</v>
      </c>
      <c r="D15" s="93">
        <f>'[1]Onglet 4'!D13</f>
        <v>0</v>
      </c>
      <c r="E15" s="93">
        <f>'[1]Onglet 4'!E13</f>
        <v>0</v>
      </c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f>'[1]Onglet 4'!C14</f>
        <v>0</v>
      </c>
      <c r="D16" s="93">
        <f>'[1]Onglet 4'!D14</f>
        <v>0</v>
      </c>
      <c r="E16" s="93">
        <f>'[1]Onglet 4'!E14</f>
        <v>0</v>
      </c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f>'[1]Onglet 4'!C15</f>
        <v>0</v>
      </c>
      <c r="D17" s="93">
        <f>'[1]Onglet 4'!D15</f>
        <v>0</v>
      </c>
      <c r="E17" s="93">
        <f>'[1]Onglet 4'!E15</f>
        <v>0</v>
      </c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f>'[1]Onglet 4'!C16</f>
        <v>0</v>
      </c>
      <c r="D18" s="93">
        <f>'[1]Onglet 4'!D16</f>
        <v>0</v>
      </c>
      <c r="E18" s="93">
        <f>'[1]Onglet 4'!E16</f>
        <v>0</v>
      </c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0.15354999999999999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0.15354999999999999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0.15354999999999999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0.46065</v>
      </c>
    </row>
    <row r="20" spans="1:108" x14ac:dyDescent="0.3">
      <c r="B20" s="7" t="s">
        <v>321</v>
      </c>
      <c r="C20" s="93">
        <v>100</v>
      </c>
      <c r="D20" s="93">
        <v>100</v>
      </c>
      <c r="E20" s="93">
        <v>100</v>
      </c>
      <c r="F20" s="93"/>
      <c r="G20" s="93"/>
      <c r="H20" s="93"/>
      <c r="I20" s="93"/>
      <c r="J20" s="93"/>
      <c r="K20" s="93"/>
      <c r="L20" s="93"/>
      <c r="M20" s="42">
        <f t="shared" si="0"/>
        <v>300</v>
      </c>
    </row>
    <row r="21" spans="1:108" x14ac:dyDescent="0.3">
      <c r="B21" s="3" t="s">
        <v>184</v>
      </c>
      <c r="C21" s="42">
        <f>(C20*'(ne pas modifier) BDD_REF'!$B$211)/1000</f>
        <v>5.7000000000000002E-3</v>
      </c>
      <c r="D21" s="42">
        <f>(D20*'(ne pas modifier) BDD_REF'!$B$211)/1000</f>
        <v>5.7000000000000002E-3</v>
      </c>
      <c r="E21" s="42">
        <f>(E20*'(ne pas modifier) BDD_REF'!$B$211)/1000</f>
        <v>5.7000000000000002E-3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1.7100000000000001E-2</v>
      </c>
    </row>
    <row r="22" spans="1:108" s="17" customFormat="1" x14ac:dyDescent="0.3">
      <c r="A22" s="19"/>
      <c r="B22" s="20" t="s">
        <v>185</v>
      </c>
      <c r="C22" s="94">
        <f>C19+C21</f>
        <v>0.15925</v>
      </c>
      <c r="D22" s="94">
        <f t="shared" ref="D22:L22" si="1">D19+D21</f>
        <v>0.15925</v>
      </c>
      <c r="E22" s="94">
        <f t="shared" si="1"/>
        <v>0.15925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0.47775000000000001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7.5</v>
      </c>
      <c r="D23" s="93">
        <v>7.5</v>
      </c>
      <c r="E23" s="93">
        <v>7.5</v>
      </c>
      <c r="F23" s="93"/>
      <c r="G23" s="93"/>
      <c r="H23" s="93"/>
      <c r="I23" s="93"/>
      <c r="J23" s="93"/>
      <c r="K23" s="93"/>
      <c r="L23" s="93"/>
      <c r="M23" s="42">
        <f t="shared" si="0"/>
        <v>22.5</v>
      </c>
    </row>
    <row r="24" spans="1:108" x14ac:dyDescent="0.3">
      <c r="B24" s="7" t="s">
        <v>323</v>
      </c>
      <c r="C24" s="93">
        <v>7.5</v>
      </c>
      <c r="D24" s="93">
        <v>7.5</v>
      </c>
      <c r="E24" s="93">
        <v>7.5</v>
      </c>
      <c r="F24" s="93"/>
      <c r="G24" s="93"/>
      <c r="H24" s="93"/>
      <c r="I24" s="93"/>
      <c r="J24" s="93"/>
      <c r="K24" s="93"/>
      <c r="L24" s="93"/>
      <c r="M24" s="42">
        <f t="shared" si="0"/>
        <v>22.5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1.6199999999999999E-2</v>
      </c>
      <c r="D25" s="42">
        <f>(D7*'(ne pas modifier) BDD_REF'!$B$212+'RECeff + REIamont (2)'!D23*'(ne pas modifier) BDD_REF'!$B$213+'RECeff + REIamont (2)'!D24*'(ne pas modifier) BDD_REF'!$B$214)/1000</f>
        <v>1.6199999999999999E-2</v>
      </c>
      <c r="E25" s="42">
        <f>(E7*'(ne pas modifier) BDD_REF'!$B$212+'RECeff + REIamont (2)'!E23*'(ne pas modifier) BDD_REF'!$B$213+'RECeff + REIamont (2)'!E24*'(ne pas modifier) BDD_REF'!$B$214)/1000</f>
        <v>1.6199999999999999E-2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4.8599999999999997E-2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1.6199999999999999E-2</v>
      </c>
      <c r="D32" s="94">
        <f t="shared" ref="D32:L32" si="2">D25+D26+D31</f>
        <v>1.6199999999999999E-2</v>
      </c>
      <c r="E32" s="94">
        <f t="shared" si="2"/>
        <v>1.6199999999999999E-2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4.8599999999999997E-2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0.20899332142857141</v>
      </c>
      <c r="D33" s="96">
        <f>((D10+D11+D12)/1000*44/28*'(ne pas modifier) BDD_REF'!$B$232)+'RECeff + REIamont (2)'!D22+'RECeff + REIamont (2)'!D32</f>
        <v>0.20899332142857141</v>
      </c>
      <c r="E33" s="96">
        <f>((E10+E11+E12)/1000*44/28*'(ne pas modifier) BDD_REF'!$B$232)+'RECeff + REIamont (2)'!E22+'RECeff + REIamont (2)'!E32</f>
        <v>0.20899332142857141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0.62697996428571423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0</v>
      </c>
      <c r="D34" s="93">
        <v>0</v>
      </c>
      <c r="E34" s="93">
        <v>0</v>
      </c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313</v>
      </c>
      <c r="C35" s="93">
        <v>7.5</v>
      </c>
      <c r="D35" s="93">
        <v>7.5</v>
      </c>
      <c r="E35" s="93">
        <v>7.5</v>
      </c>
      <c r="F35" s="93"/>
      <c r="G35" s="93"/>
      <c r="H35" s="93"/>
      <c r="I35" s="93"/>
      <c r="J35" s="93"/>
      <c r="K35" s="93"/>
      <c r="L35" s="93"/>
      <c r="M35" s="42">
        <f t="shared" si="0"/>
        <v>22.5</v>
      </c>
    </row>
    <row r="36" spans="1:108" x14ac:dyDescent="0.3">
      <c r="B36" s="7" t="s">
        <v>314</v>
      </c>
      <c r="C36" s="93">
        <v>0</v>
      </c>
      <c r="D36" s="93">
        <v>0</v>
      </c>
      <c r="E36" s="93">
        <v>0</v>
      </c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4.4999999999999998E-2</v>
      </c>
      <c r="D37" s="42">
        <f>D34*'(ne pas modifier) BDD_REF'!$B$207 + (D35+D36)*'(ne pas modifier) BDD_REF'!$B$208</f>
        <v>4.4999999999999998E-2</v>
      </c>
      <c r="E37" s="42">
        <f>E34*'(ne pas modifier) BDD_REF'!$B$207 + (E35+E36)*'(ne pas modifier) BDD_REF'!$B$208</f>
        <v>4.4999999999999998E-2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0.13500000000000001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1.575E-2</v>
      </c>
      <c r="D38" s="42">
        <f>((D34*'(ne pas modifier) BDD_REF'!$B$220)+('RECeff + REIamont (2)'!D35+'RECeff + REIamont (2)'!D36)*'(ne pas modifier) BDD_REF'!$B$221)*'(ne pas modifier) BDD_REF'!$B$209</f>
        <v>1.575E-2</v>
      </c>
      <c r="E38" s="42">
        <f>((E34*'(ne pas modifier) BDD_REF'!$B$220)+('RECeff + REIamont (2)'!E35+'RECeff + REIamont (2)'!E36)*'(ne pas modifier) BDD_REF'!$B$221)*'(ne pas modifier) BDD_REF'!$B$209</f>
        <v>1.575E-2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4.725E-2</v>
      </c>
    </row>
    <row r="39" spans="1:108" x14ac:dyDescent="0.3">
      <c r="B39" s="20" t="s">
        <v>330</v>
      </c>
      <c r="C39" s="42">
        <f>(C34+C35+C36)*'(ne pas modifier) BDD_REF'!$B$222*'(ne pas modifier) BDD_REF'!$B$210</f>
        <v>1.9799999999999998E-2</v>
      </c>
      <c r="D39" s="42">
        <f>(D34+D35+D36)*'(ne pas modifier) BDD_REF'!$B$222*'(ne pas modifier) BDD_REF'!$B$210</f>
        <v>1.9799999999999998E-2</v>
      </c>
      <c r="E39" s="42">
        <f>(E34+E35+E36)*'(ne pas modifier) BDD_REF'!$B$222*'(ne pas modifier) BDD_REF'!$B$210</f>
        <v>1.9799999999999998E-2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5.9399999999999994E-2</v>
      </c>
    </row>
    <row r="40" spans="1:108" x14ac:dyDescent="0.3">
      <c r="B40" s="7" t="s">
        <v>315</v>
      </c>
      <c r="C40" s="93">
        <v>0</v>
      </c>
      <c r="D40" s="93">
        <v>0</v>
      </c>
      <c r="E40" s="93">
        <v>0</v>
      </c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50</v>
      </c>
      <c r="D41" s="93">
        <v>50</v>
      </c>
      <c r="E41" s="93">
        <v>50</v>
      </c>
      <c r="F41" s="93"/>
      <c r="G41" s="93"/>
      <c r="H41" s="93"/>
      <c r="I41" s="93"/>
      <c r="J41" s="93"/>
      <c r="K41" s="93"/>
      <c r="L41" s="93"/>
      <c r="M41" s="42">
        <f t="shared" si="3"/>
        <v>150</v>
      </c>
    </row>
    <row r="42" spans="1:108" x14ac:dyDescent="0.3">
      <c r="B42" s="7" t="s">
        <v>317</v>
      </c>
      <c r="C42" s="93">
        <v>0</v>
      </c>
      <c r="D42" s="93">
        <v>0</v>
      </c>
      <c r="E42" s="93">
        <v>0</v>
      </c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v>0</v>
      </c>
      <c r="D43" s="93">
        <v>0</v>
      </c>
      <c r="E43" s="93">
        <v>0</v>
      </c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v>0</v>
      </c>
      <c r="D44" s="93">
        <v>0</v>
      </c>
      <c r="E44" s="93">
        <v>0</v>
      </c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v>0</v>
      </c>
      <c r="D45" s="93">
        <v>0</v>
      </c>
      <c r="E45" s="93">
        <v>0</v>
      </c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0.15354999999999999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0.15354999999999999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0.15354999999999999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0.46065</v>
      </c>
    </row>
    <row r="47" spans="1:108" x14ac:dyDescent="0.3">
      <c r="B47" s="7" t="s">
        <v>321</v>
      </c>
      <c r="C47" s="93">
        <v>100</v>
      </c>
      <c r="D47" s="93">
        <v>100</v>
      </c>
      <c r="E47" s="93">
        <v>100</v>
      </c>
      <c r="F47" s="93"/>
      <c r="G47" s="93"/>
      <c r="H47" s="93"/>
      <c r="I47" s="93"/>
      <c r="J47" s="93"/>
      <c r="K47" s="93"/>
      <c r="L47" s="93"/>
      <c r="M47" s="42">
        <f t="shared" si="3"/>
        <v>300</v>
      </c>
    </row>
    <row r="48" spans="1:108" x14ac:dyDescent="0.3">
      <c r="B48" s="3" t="s">
        <v>184</v>
      </c>
      <c r="C48" s="42">
        <f>(C47*'(ne pas modifier) BDD_REF'!$B$211)/1000</f>
        <v>5.7000000000000002E-3</v>
      </c>
      <c r="D48" s="42">
        <f>(D47*'(ne pas modifier) BDD_REF'!$B$211)/1000</f>
        <v>5.7000000000000002E-3</v>
      </c>
      <c r="E48" s="42">
        <f>(E47*'(ne pas modifier) BDD_REF'!$B$211)/1000</f>
        <v>5.7000000000000002E-3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1.7100000000000001E-2</v>
      </c>
    </row>
    <row r="49" spans="1:108" s="17" customFormat="1" x14ac:dyDescent="0.3">
      <c r="A49" s="19"/>
      <c r="B49" s="20" t="s">
        <v>185</v>
      </c>
      <c r="C49" s="94">
        <f>C46+C48</f>
        <v>0.15925</v>
      </c>
      <c r="D49" s="94">
        <f t="shared" ref="D49:L49" si="4">D46+D48</f>
        <v>0.15925</v>
      </c>
      <c r="E49" s="94">
        <f t="shared" si="4"/>
        <v>0.15925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0.47775000000000001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7.5</v>
      </c>
      <c r="D50" s="93">
        <v>7.5</v>
      </c>
      <c r="E50" s="93">
        <v>7.5</v>
      </c>
      <c r="F50" s="93"/>
      <c r="G50" s="93"/>
      <c r="H50" s="93"/>
      <c r="I50" s="93"/>
      <c r="J50" s="93"/>
      <c r="K50" s="93"/>
      <c r="L50" s="93"/>
      <c r="M50" s="42">
        <f t="shared" si="3"/>
        <v>22.5</v>
      </c>
    </row>
    <row r="51" spans="1:108" x14ac:dyDescent="0.3">
      <c r="B51" s="7" t="s">
        <v>323</v>
      </c>
      <c r="C51" s="93">
        <v>7.5</v>
      </c>
      <c r="D51" s="93">
        <v>7.5</v>
      </c>
      <c r="E51" s="93">
        <v>7.5</v>
      </c>
      <c r="F51" s="93"/>
      <c r="G51" s="93"/>
      <c r="H51" s="93"/>
      <c r="I51" s="93"/>
      <c r="J51" s="93"/>
      <c r="K51" s="93"/>
      <c r="L51" s="93"/>
      <c r="M51" s="42">
        <f t="shared" si="3"/>
        <v>22.5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1.6199999999999999E-2</v>
      </c>
      <c r="D52" s="42">
        <f>(D34*'(ne pas modifier) BDD_REF'!$B$212+'RECeff + REIamont (2)'!D50*'(ne pas modifier) BDD_REF'!$B$213+'RECeff + REIamont (2)'!D51*'(ne pas modifier) BDD_REF'!$B$214)/1000</f>
        <v>1.6199999999999999E-2</v>
      </c>
      <c r="E52" s="42">
        <f>(E34*'(ne pas modifier) BDD_REF'!$B$212+'RECeff + REIamont (2)'!E50*'(ne pas modifier) BDD_REF'!$B$213+'RECeff + REIamont (2)'!E51*'(ne pas modifier) BDD_REF'!$B$214)/1000</f>
        <v>1.6199999999999999E-2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4.8599999999999997E-2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186</v>
      </c>
      <c r="C59" s="94">
        <f>C52+C53+C58</f>
        <v>1.6199999999999999E-2</v>
      </c>
      <c r="D59" s="94">
        <f t="shared" ref="D59:L59" si="5">D52+D53+D58</f>
        <v>1.6199999999999999E-2</v>
      </c>
      <c r="E59" s="94">
        <f t="shared" si="5"/>
        <v>1.6199999999999999E-2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4.8599999999999997E-2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0.20899332142857141</v>
      </c>
      <c r="D60" s="96">
        <f>((D37+D38+D39)/1000*44/28*'(ne pas modifier) BDD_REF'!$B$232)+'RECeff + REIamont (2)'!D49+'RECeff + REIamont (2)'!D59</f>
        <v>0.20899332142857141</v>
      </c>
      <c r="E60" s="96">
        <f>((E37+E38+E39)/1000*44/28*'(ne pas modifier) BDD_REF'!$B$232)+'RECeff + REIamont (2)'!E49+'RECeff + REIamont (2)'!E59</f>
        <v>0.20899332142857141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0.62697996428571423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0</v>
      </c>
      <c r="D61" s="93">
        <v>0</v>
      </c>
      <c r="E61" s="93">
        <v>0</v>
      </c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313</v>
      </c>
      <c r="C62" s="93">
        <v>7.5</v>
      </c>
      <c r="D62" s="93">
        <v>7.5</v>
      </c>
      <c r="E62" s="93">
        <v>7.5</v>
      </c>
      <c r="F62" s="93"/>
      <c r="G62" s="93"/>
      <c r="H62" s="93"/>
      <c r="I62" s="93"/>
      <c r="J62" s="93"/>
      <c r="K62" s="93"/>
      <c r="L62" s="93"/>
      <c r="M62" s="42">
        <f t="shared" si="3"/>
        <v>22.5</v>
      </c>
    </row>
    <row r="63" spans="1:108" x14ac:dyDescent="0.3">
      <c r="B63" s="7" t="s">
        <v>314</v>
      </c>
      <c r="C63" s="93">
        <v>0</v>
      </c>
      <c r="D63" s="93">
        <v>0</v>
      </c>
      <c r="E63" s="93">
        <v>0</v>
      </c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4.4999999999999998E-2</v>
      </c>
      <c r="D64" s="42">
        <f>D61*'(ne pas modifier) BDD_REF'!$B$207 + (D62+D63)*'(ne pas modifier) BDD_REF'!$B$208</f>
        <v>4.4999999999999998E-2</v>
      </c>
      <c r="E64" s="42">
        <f>E61*'(ne pas modifier) BDD_REF'!$B$207 + (E62+E63)*'(ne pas modifier) BDD_REF'!$B$208</f>
        <v>4.4999999999999998E-2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0.13500000000000001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1.575E-2</v>
      </c>
      <c r="D65" s="42">
        <f>((D61*'(ne pas modifier) BDD_REF'!$B$220)+('RECeff + REIamont (2)'!D62+'RECeff + REIamont (2)'!D63)*'(ne pas modifier) BDD_REF'!$B$221)*'(ne pas modifier) BDD_REF'!$B$209</f>
        <v>1.575E-2</v>
      </c>
      <c r="E65" s="42">
        <f>((E61*'(ne pas modifier) BDD_REF'!$B$220)+('RECeff + REIamont (2)'!E62+'RECeff + REIamont (2)'!E63)*'(ne pas modifier) BDD_REF'!$B$221)*'(ne pas modifier) BDD_REF'!$B$209</f>
        <v>1.575E-2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4.725E-2</v>
      </c>
    </row>
    <row r="66" spans="1:108" x14ac:dyDescent="0.3">
      <c r="B66" s="20" t="s">
        <v>330</v>
      </c>
      <c r="C66" s="42">
        <f>(C61+C62+C63)*'(ne pas modifier) BDD_REF'!$B$222*'(ne pas modifier) BDD_REF'!$B$210</f>
        <v>1.9799999999999998E-2</v>
      </c>
      <c r="D66" s="42">
        <f>(D61+D62+D63)*'(ne pas modifier) BDD_REF'!$B$222*'(ne pas modifier) BDD_REF'!$B$210</f>
        <v>1.9799999999999998E-2</v>
      </c>
      <c r="E66" s="42">
        <f>(E61+E62+E63)*'(ne pas modifier) BDD_REF'!$B$222*'(ne pas modifier) BDD_REF'!$B$210</f>
        <v>1.9799999999999998E-2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5.9399999999999994E-2</v>
      </c>
    </row>
    <row r="67" spans="1:108" x14ac:dyDescent="0.3">
      <c r="B67" s="7" t="s">
        <v>315</v>
      </c>
      <c r="C67" s="93">
        <v>0</v>
      </c>
      <c r="D67" s="93">
        <v>0</v>
      </c>
      <c r="E67" s="93">
        <v>0</v>
      </c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50</v>
      </c>
      <c r="D68" s="93">
        <v>50</v>
      </c>
      <c r="E68" s="93">
        <v>50</v>
      </c>
      <c r="F68" s="93"/>
      <c r="G68" s="93"/>
      <c r="H68" s="93"/>
      <c r="I68" s="93"/>
      <c r="J68" s="93"/>
      <c r="K68" s="93"/>
      <c r="L68" s="93"/>
      <c r="M68" s="42">
        <f t="shared" si="3"/>
        <v>150</v>
      </c>
    </row>
    <row r="69" spans="1:108" x14ac:dyDescent="0.3">
      <c r="B69" s="7" t="s">
        <v>317</v>
      </c>
      <c r="C69" s="93">
        <v>0</v>
      </c>
      <c r="D69" s="93">
        <v>0</v>
      </c>
      <c r="E69" s="93">
        <v>0</v>
      </c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0.15354999999999999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0.15354999999999999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0.15354999999999999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0.46065</v>
      </c>
    </row>
    <row r="74" spans="1:108" x14ac:dyDescent="0.3">
      <c r="B74" s="7" t="s">
        <v>321</v>
      </c>
      <c r="C74" s="93">
        <v>100</v>
      </c>
      <c r="D74" s="93">
        <v>100</v>
      </c>
      <c r="E74" s="93">
        <v>100</v>
      </c>
      <c r="F74" s="93"/>
      <c r="G74" s="93"/>
      <c r="H74" s="93"/>
      <c r="I74" s="93"/>
      <c r="J74" s="93"/>
      <c r="K74" s="93"/>
      <c r="L74" s="93"/>
      <c r="M74" s="42">
        <f t="shared" si="6"/>
        <v>300</v>
      </c>
    </row>
    <row r="75" spans="1:108" x14ac:dyDescent="0.3">
      <c r="B75" s="3" t="s">
        <v>184</v>
      </c>
      <c r="C75" s="42">
        <f>(C74*'(ne pas modifier) BDD_REF'!$B$211)/1000</f>
        <v>5.7000000000000002E-3</v>
      </c>
      <c r="D75" s="42">
        <f>(D74*'(ne pas modifier) BDD_REF'!$B$211)/1000</f>
        <v>5.7000000000000002E-3</v>
      </c>
      <c r="E75" s="42">
        <f>(E74*'(ne pas modifier) BDD_REF'!$B$211)/1000</f>
        <v>5.7000000000000002E-3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1.7100000000000001E-2</v>
      </c>
    </row>
    <row r="76" spans="1:108" s="17" customFormat="1" x14ac:dyDescent="0.3">
      <c r="A76" s="19"/>
      <c r="B76" s="20" t="s">
        <v>185</v>
      </c>
      <c r="C76" s="94">
        <f>C73+C75</f>
        <v>0.15925</v>
      </c>
      <c r="D76" s="94">
        <f t="shared" ref="D76:L76" si="7">D73+D75</f>
        <v>0.15925</v>
      </c>
      <c r="E76" s="94">
        <f t="shared" si="7"/>
        <v>0.15925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0.47775000000000001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7.5</v>
      </c>
      <c r="D77" s="93">
        <v>7.5</v>
      </c>
      <c r="E77" s="93">
        <v>7.5</v>
      </c>
      <c r="F77" s="93"/>
      <c r="G77" s="93"/>
      <c r="H77" s="93"/>
      <c r="I77" s="93"/>
      <c r="J77" s="93"/>
      <c r="K77" s="93"/>
      <c r="L77" s="93"/>
      <c r="M77" s="42">
        <f t="shared" si="6"/>
        <v>22.5</v>
      </c>
    </row>
    <row r="78" spans="1:108" x14ac:dyDescent="0.3">
      <c r="B78" s="7" t="s">
        <v>323</v>
      </c>
      <c r="C78" s="93">
        <v>7.5</v>
      </c>
      <c r="D78" s="93">
        <v>7.5</v>
      </c>
      <c r="E78" s="93">
        <v>7.5</v>
      </c>
      <c r="F78" s="93"/>
      <c r="G78" s="93"/>
      <c r="H78" s="93"/>
      <c r="I78" s="93"/>
      <c r="J78" s="93"/>
      <c r="K78" s="93"/>
      <c r="L78" s="93"/>
      <c r="M78" s="42">
        <f t="shared" si="6"/>
        <v>22.5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1.6199999999999999E-2</v>
      </c>
      <c r="D79" s="42">
        <f>(D61*'(ne pas modifier) BDD_REF'!$B$212+'RECeff + REIamont (2)'!D77*'(ne pas modifier) BDD_REF'!$B$213+'RECeff + REIamont (2)'!D78*'(ne pas modifier) BDD_REF'!$B$214)/1000</f>
        <v>1.6199999999999999E-2</v>
      </c>
      <c r="E79" s="42">
        <f>(E61*'(ne pas modifier) BDD_REF'!$B$212+'RECeff + REIamont (2)'!E77*'(ne pas modifier) BDD_REF'!$B$213+'RECeff + REIamont (2)'!E78*'(ne pas modifier) BDD_REF'!$B$214)/1000</f>
        <v>1.6199999999999999E-2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4.8599999999999997E-2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186</v>
      </c>
      <c r="C86" s="94">
        <f>C79+C80+C85</f>
        <v>1.6199999999999999E-2</v>
      </c>
      <c r="D86" s="94">
        <f t="shared" ref="D86:L86" si="8">D79+D80+D85</f>
        <v>1.6199999999999999E-2</v>
      </c>
      <c r="E86" s="94">
        <f t="shared" si="8"/>
        <v>1.6199999999999999E-2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4.8599999999999997E-2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0.20899332142857141</v>
      </c>
      <c r="D87" s="96">
        <f>((D64+D65+D66)/1000*44/28*'(ne pas modifier) BDD_REF'!$B$232)+'RECeff + REIamont (2)'!D76+'RECeff + REIamont (2)'!D86</f>
        <v>0.20899332142857141</v>
      </c>
      <c r="E87" s="96">
        <f>((E64+E65+E66)/1000*44/28*'(ne pas modifier) BDD_REF'!$B$232)+'RECeff + REIamont (2)'!E76+'RECeff + REIamont (2)'!E86</f>
        <v>0.20899332142857141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0.62697996428571423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v>0</v>
      </c>
      <c r="D88" s="93">
        <v>0</v>
      </c>
      <c r="E88" s="93">
        <v>0</v>
      </c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93">
        <v>7.5</v>
      </c>
      <c r="D89" s="93">
        <v>7.5</v>
      </c>
      <c r="E89" s="93">
        <v>7.5</v>
      </c>
      <c r="F89" s="93"/>
      <c r="G89" s="93"/>
      <c r="H89" s="93"/>
      <c r="I89" s="93"/>
      <c r="J89" s="93"/>
      <c r="K89" s="93"/>
      <c r="L89" s="93"/>
      <c r="M89" s="42">
        <f t="shared" si="6"/>
        <v>22.5</v>
      </c>
    </row>
    <row r="90" spans="1:108" x14ac:dyDescent="0.3">
      <c r="B90" s="7" t="s">
        <v>314</v>
      </c>
      <c r="C90" s="93">
        <v>0</v>
      </c>
      <c r="D90" s="93">
        <v>0</v>
      </c>
      <c r="E90" s="93">
        <v>0</v>
      </c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4.4999999999999998E-2</v>
      </c>
      <c r="D91" s="42">
        <f>D88*'(ne pas modifier) BDD_REF'!$B$207 + (D89+D90)*'(ne pas modifier) BDD_REF'!$B$208</f>
        <v>4.4999999999999998E-2</v>
      </c>
      <c r="E91" s="42">
        <f>E88*'(ne pas modifier) BDD_REF'!$B$207 + (E89+E90)*'(ne pas modifier) BDD_REF'!$B$208</f>
        <v>4.4999999999999998E-2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0.13500000000000001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1.575E-2</v>
      </c>
      <c r="D92" s="42">
        <f>((D88*'(ne pas modifier) BDD_REF'!$B$220)+('RECeff + REIamont (2)'!D89+'RECeff + REIamont (2)'!D90)*'(ne pas modifier) BDD_REF'!$B$221)*'(ne pas modifier) BDD_REF'!$B$209</f>
        <v>1.575E-2</v>
      </c>
      <c r="E92" s="42">
        <f>((E88*'(ne pas modifier) BDD_REF'!$B$220)+('RECeff + REIamont (2)'!E89+'RECeff + REIamont (2)'!E90)*'(ne pas modifier) BDD_REF'!$B$221)*'(ne pas modifier) BDD_REF'!$B$209</f>
        <v>1.575E-2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4.725E-2</v>
      </c>
    </row>
    <row r="93" spans="1:108" x14ac:dyDescent="0.3">
      <c r="B93" s="20" t="s">
        <v>330</v>
      </c>
      <c r="C93" s="42">
        <f>(C88+C89+C90)*'(ne pas modifier) BDD_REF'!$B$222*'(ne pas modifier) BDD_REF'!$B$210</f>
        <v>1.9799999999999998E-2</v>
      </c>
      <c r="D93" s="42">
        <f>(D88+D89+D90)*'(ne pas modifier) BDD_REF'!$B$222*'(ne pas modifier) BDD_REF'!$B$210</f>
        <v>1.9799999999999998E-2</v>
      </c>
      <c r="E93" s="42">
        <f>(E88+E89+E90)*'(ne pas modifier) BDD_REF'!$B$222*'(ne pas modifier) BDD_REF'!$B$210</f>
        <v>1.9799999999999998E-2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5.9399999999999994E-2</v>
      </c>
    </row>
    <row r="94" spans="1:108" x14ac:dyDescent="0.3">
      <c r="B94" s="7" t="s">
        <v>315</v>
      </c>
      <c r="C94" s="93">
        <v>0</v>
      </c>
      <c r="D94" s="93">
        <v>0</v>
      </c>
      <c r="E94" s="93">
        <v>0</v>
      </c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50</v>
      </c>
      <c r="D95" s="93">
        <v>50</v>
      </c>
      <c r="E95" s="93">
        <v>50</v>
      </c>
      <c r="F95" s="93"/>
      <c r="G95" s="93"/>
      <c r="H95" s="93"/>
      <c r="I95" s="93"/>
      <c r="J95" s="93"/>
      <c r="K95" s="93"/>
      <c r="L95" s="93"/>
      <c r="M95" s="42">
        <f t="shared" si="6"/>
        <v>150</v>
      </c>
    </row>
    <row r="96" spans="1:108" x14ac:dyDescent="0.3">
      <c r="B96" s="7" t="s">
        <v>317</v>
      </c>
      <c r="C96" s="93">
        <v>0</v>
      </c>
      <c r="D96" s="93">
        <v>0</v>
      </c>
      <c r="E96" s="93">
        <v>0</v>
      </c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0.15354999999999999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0.15354999999999999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0.46065</v>
      </c>
    </row>
    <row r="101" spans="1:108" x14ac:dyDescent="0.3">
      <c r="B101" s="7" t="s">
        <v>321</v>
      </c>
      <c r="C101" s="93">
        <v>100</v>
      </c>
      <c r="D101" s="93">
        <v>100</v>
      </c>
      <c r="E101" s="93">
        <v>100</v>
      </c>
      <c r="F101" s="93"/>
      <c r="G101" s="93"/>
      <c r="H101" s="93"/>
      <c r="I101" s="93"/>
      <c r="J101" s="93"/>
      <c r="K101" s="93"/>
      <c r="L101" s="93"/>
      <c r="M101" s="42">
        <f t="shared" si="6"/>
        <v>300</v>
      </c>
    </row>
    <row r="102" spans="1:108" x14ac:dyDescent="0.3">
      <c r="B102" s="3" t="s">
        <v>184</v>
      </c>
      <c r="C102" s="42">
        <f>(C101*'(ne pas modifier) BDD_REF'!$B$211)/1000</f>
        <v>5.7000000000000002E-3</v>
      </c>
      <c r="D102" s="42">
        <f>(D101*'(ne pas modifier) BDD_REF'!$B$211)/1000</f>
        <v>5.7000000000000002E-3</v>
      </c>
      <c r="E102" s="42">
        <f>(E101*'(ne pas modifier) BDD_REF'!$B$211)/1000</f>
        <v>5.7000000000000002E-3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1.7100000000000001E-2</v>
      </c>
    </row>
    <row r="103" spans="1:108" s="17" customFormat="1" x14ac:dyDescent="0.3">
      <c r="A103" s="19"/>
      <c r="B103" s="20" t="s">
        <v>185</v>
      </c>
      <c r="C103" s="94">
        <f>C100+C102</f>
        <v>0.15925</v>
      </c>
      <c r="D103" s="94">
        <f t="shared" ref="D103:L103" si="9">D100+D102</f>
        <v>0.15925</v>
      </c>
      <c r="E103" s="94">
        <f t="shared" si="9"/>
        <v>0.15925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0.47775000000000001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7.5</v>
      </c>
      <c r="D104" s="93">
        <v>7.5</v>
      </c>
      <c r="E104" s="93">
        <v>7.5</v>
      </c>
      <c r="F104" s="93"/>
      <c r="G104" s="93"/>
      <c r="H104" s="93"/>
      <c r="I104" s="93"/>
      <c r="J104" s="93"/>
      <c r="K104" s="93"/>
      <c r="L104" s="93"/>
      <c r="M104" s="42">
        <f t="shared" si="10"/>
        <v>22.5</v>
      </c>
    </row>
    <row r="105" spans="1:108" x14ac:dyDescent="0.3">
      <c r="B105" s="7" t="s">
        <v>323</v>
      </c>
      <c r="C105" s="93">
        <v>7.5</v>
      </c>
      <c r="D105" s="93">
        <v>7.5</v>
      </c>
      <c r="E105" s="93">
        <v>7.5</v>
      </c>
      <c r="F105" s="93"/>
      <c r="G105" s="93"/>
      <c r="H105" s="93"/>
      <c r="I105" s="93"/>
      <c r="J105" s="93"/>
      <c r="K105" s="93"/>
      <c r="L105" s="93"/>
      <c r="M105" s="42">
        <f t="shared" si="10"/>
        <v>22.5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1.6199999999999999E-2</v>
      </c>
      <c r="D106" s="42">
        <f>(D88*'(ne pas modifier) BDD_REF'!$B$212+'RECeff + REIamont (2)'!D104*'(ne pas modifier) BDD_REF'!$B$213+'RECeff + REIamont (2)'!D105*'(ne pas modifier) BDD_REF'!$B$214)/1000</f>
        <v>1.6199999999999999E-2</v>
      </c>
      <c r="E106" s="42">
        <f>(E88*'(ne pas modifier) BDD_REF'!$B$212+'RECeff + REIamont (2)'!E104*'(ne pas modifier) BDD_REF'!$B$213+'RECeff + REIamont (2)'!E105*'(ne pas modifier) BDD_REF'!$B$214)/1000</f>
        <v>1.6199999999999999E-2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4.8599999999999997E-2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186</v>
      </c>
      <c r="C113" s="94">
        <f>C106+C107+C112</f>
        <v>1.6199999999999999E-2</v>
      </c>
      <c r="D113" s="94">
        <f t="shared" ref="D113:L113" si="11">D106+D107+D112</f>
        <v>1.6199999999999999E-2</v>
      </c>
      <c r="E113" s="94">
        <f t="shared" si="11"/>
        <v>1.6199999999999999E-2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4.8599999999999997E-2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0.20899332142857141</v>
      </c>
      <c r="D114" s="96">
        <f>((D91+D92+D93)/1000*44/28*'(ne pas modifier) BDD_REF'!$B$232)+'RECeff + REIamont (2)'!D103+'RECeff + REIamont (2)'!D113</f>
        <v>0.20899332142857141</v>
      </c>
      <c r="E114" s="96">
        <f>((E91+E92+E93)/1000*44/28*'(ne pas modifier) BDD_REF'!$B$232)+'RECeff + REIamont (2)'!E103+'RECeff + REIamont (2)'!E113</f>
        <v>0.20899332142857141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0.62697996428571423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v>0</v>
      </c>
      <c r="D115" s="93">
        <v>0</v>
      </c>
      <c r="E115" s="93">
        <v>0</v>
      </c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93">
        <v>7.5</v>
      </c>
      <c r="D116" s="93">
        <v>7.5</v>
      </c>
      <c r="E116" s="93">
        <v>7.5</v>
      </c>
      <c r="F116" s="93"/>
      <c r="G116" s="93"/>
      <c r="H116" s="93"/>
      <c r="I116" s="93"/>
      <c r="J116" s="93"/>
      <c r="K116" s="93"/>
      <c r="L116" s="93"/>
      <c r="M116" s="42">
        <f t="shared" si="10"/>
        <v>22.5</v>
      </c>
    </row>
    <row r="117" spans="1:108" x14ac:dyDescent="0.3">
      <c r="B117" s="7" t="s">
        <v>314</v>
      </c>
      <c r="C117" s="93">
        <v>0</v>
      </c>
      <c r="D117" s="93">
        <v>0</v>
      </c>
      <c r="E117" s="93">
        <v>0</v>
      </c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4.4999999999999998E-2</v>
      </c>
      <c r="D118" s="42">
        <f>D115*'(ne pas modifier) BDD_REF'!$B$207 + (D116+D117)*'(ne pas modifier) BDD_REF'!$B$208</f>
        <v>4.4999999999999998E-2</v>
      </c>
      <c r="E118" s="42">
        <f>E115*'(ne pas modifier) BDD_REF'!$B$207 + (E116+E117)*'(ne pas modifier) BDD_REF'!$B$208</f>
        <v>4.4999999999999998E-2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0.13500000000000001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1.575E-2</v>
      </c>
      <c r="D119" s="42">
        <f>((D115*'(ne pas modifier) BDD_REF'!$B$220)+('RECeff + REIamont (2)'!D116+'RECeff + REIamont (2)'!D117)*'(ne pas modifier) BDD_REF'!$B$221)*'(ne pas modifier) BDD_REF'!$B$209</f>
        <v>1.575E-2</v>
      </c>
      <c r="E119" s="42">
        <f>((E115*'(ne pas modifier) BDD_REF'!$B$220)+('RECeff + REIamont (2)'!E116+'RECeff + REIamont (2)'!E117)*'(ne pas modifier) BDD_REF'!$B$221)*'(ne pas modifier) BDD_REF'!$B$209</f>
        <v>1.575E-2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4.725E-2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1.9799999999999998E-2</v>
      </c>
      <c r="D120" s="42">
        <f>(D115+D116+D117)*'(ne pas modifier) BDD_REF'!$B$222*'(ne pas modifier) BDD_REF'!$B$210</f>
        <v>1.9799999999999998E-2</v>
      </c>
      <c r="E120" s="42">
        <f>(E115+E116+E117)*'(ne pas modifier) BDD_REF'!$B$222*'(ne pas modifier) BDD_REF'!$B$210</f>
        <v>1.9799999999999998E-2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5.9399999999999994E-2</v>
      </c>
    </row>
    <row r="121" spans="1:108" x14ac:dyDescent="0.3">
      <c r="B121" s="7" t="s">
        <v>315</v>
      </c>
      <c r="C121" s="93">
        <v>0</v>
      </c>
      <c r="D121" s="93">
        <v>0</v>
      </c>
      <c r="E121" s="93">
        <v>0</v>
      </c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50</v>
      </c>
      <c r="D122" s="93">
        <v>50</v>
      </c>
      <c r="E122" s="93">
        <v>50</v>
      </c>
      <c r="F122" s="93"/>
      <c r="G122" s="93"/>
      <c r="H122" s="93"/>
      <c r="I122" s="93"/>
      <c r="J122" s="93"/>
      <c r="K122" s="93"/>
      <c r="L122" s="93"/>
      <c r="M122" s="42">
        <f t="shared" si="10"/>
        <v>150</v>
      </c>
    </row>
    <row r="123" spans="1:108" x14ac:dyDescent="0.3">
      <c r="B123" s="7" t="s">
        <v>317</v>
      </c>
      <c r="C123" s="93">
        <v>0</v>
      </c>
      <c r="D123" s="93">
        <v>0</v>
      </c>
      <c r="E123" s="93">
        <v>0</v>
      </c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0.15354999999999999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0.15354999999999999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0.46065</v>
      </c>
    </row>
    <row r="128" spans="1:108" x14ac:dyDescent="0.3">
      <c r="B128" s="7" t="s">
        <v>321</v>
      </c>
      <c r="C128" s="93">
        <v>100</v>
      </c>
      <c r="D128" s="93">
        <v>100</v>
      </c>
      <c r="E128" s="93">
        <v>100</v>
      </c>
      <c r="F128" s="93"/>
      <c r="G128" s="93"/>
      <c r="H128" s="93"/>
      <c r="I128" s="93"/>
      <c r="J128" s="93"/>
      <c r="K128" s="93"/>
      <c r="L128" s="93"/>
      <c r="M128" s="42">
        <f t="shared" si="10"/>
        <v>300</v>
      </c>
    </row>
    <row r="129" spans="1:108" x14ac:dyDescent="0.3">
      <c r="B129" s="3" t="s">
        <v>184</v>
      </c>
      <c r="C129" s="42">
        <f>(C128*'(ne pas modifier) BDD_REF'!$B$211)/1000</f>
        <v>5.7000000000000002E-3</v>
      </c>
      <c r="D129" s="42">
        <f>(D128*'(ne pas modifier) BDD_REF'!$B$211)/1000</f>
        <v>5.7000000000000002E-3</v>
      </c>
      <c r="E129" s="42">
        <f>(E128*'(ne pas modifier) BDD_REF'!$B$211)/1000</f>
        <v>5.7000000000000002E-3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1.7100000000000001E-2</v>
      </c>
    </row>
    <row r="130" spans="1:108" s="17" customFormat="1" x14ac:dyDescent="0.3">
      <c r="A130" s="19"/>
      <c r="B130" s="20" t="s">
        <v>185</v>
      </c>
      <c r="C130" s="94">
        <f>C127+C129</f>
        <v>0.15925</v>
      </c>
      <c r="D130" s="94">
        <f t="shared" ref="D130:L130" si="12">D127+D129</f>
        <v>0.15925</v>
      </c>
      <c r="E130" s="94">
        <f t="shared" si="12"/>
        <v>0.15925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0.47775000000000001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7.5</v>
      </c>
      <c r="D131" s="93">
        <v>7.5</v>
      </c>
      <c r="E131" s="93">
        <v>7.5</v>
      </c>
      <c r="F131" s="93"/>
      <c r="G131" s="93"/>
      <c r="H131" s="93"/>
      <c r="I131" s="93"/>
      <c r="J131" s="93"/>
      <c r="K131" s="93"/>
      <c r="L131" s="93"/>
      <c r="M131" s="42">
        <f t="shared" si="10"/>
        <v>22.5</v>
      </c>
    </row>
    <row r="132" spans="1:108" x14ac:dyDescent="0.3">
      <c r="B132" s="7" t="s">
        <v>323</v>
      </c>
      <c r="C132" s="93">
        <v>7.5</v>
      </c>
      <c r="D132" s="93">
        <v>7.5</v>
      </c>
      <c r="E132" s="93">
        <v>7.5</v>
      </c>
      <c r="F132" s="93"/>
      <c r="G132" s="93"/>
      <c r="H132" s="93"/>
      <c r="I132" s="93"/>
      <c r="J132" s="93"/>
      <c r="K132" s="93"/>
      <c r="L132" s="93"/>
      <c r="M132" s="42">
        <f t="shared" si="10"/>
        <v>22.5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1.6199999999999999E-2</v>
      </c>
      <c r="D133" s="42">
        <f>(D115*'(ne pas modifier) BDD_REF'!$B$212+'RECeff + REIamont (2)'!D131*'(ne pas modifier) BDD_REF'!$B$213+'RECeff + REIamont (2)'!D132*'(ne pas modifier) BDD_REF'!$B$214)/1000</f>
        <v>1.6199999999999999E-2</v>
      </c>
      <c r="E133" s="42">
        <f>(E115*'(ne pas modifier) BDD_REF'!$B$212+'RECeff + REIamont (2)'!E131*'(ne pas modifier) BDD_REF'!$B$213+'RECeff + REIamont (2)'!E132*'(ne pas modifier) BDD_REF'!$B$214)/1000</f>
        <v>1.6199999999999999E-2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4.8599999999999997E-2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186</v>
      </c>
      <c r="C140" s="94">
        <f>C133+C134+C139</f>
        <v>1.6199999999999999E-2</v>
      </c>
      <c r="D140" s="94">
        <f t="shared" ref="D140:L140" si="14">D133+D134+D139</f>
        <v>1.6199999999999999E-2</v>
      </c>
      <c r="E140" s="94">
        <f t="shared" si="14"/>
        <v>1.6199999999999999E-2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4.8599999999999997E-2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0.20899332142857141</v>
      </c>
      <c r="D141" s="96">
        <f>((D118+D119+D120)/1000*44/28*'(ne pas modifier) BDD_REF'!$B$232)+'RECeff + REIamont (2)'!D130+'RECeff + REIamont (2)'!D140</f>
        <v>0.20899332142857141</v>
      </c>
      <c r="E141" s="96">
        <f>((E118+E119+E120)/1000*44/28*'(ne pas modifier) BDD_REF'!$B$232)+'RECeff + REIamont (2)'!E130+'RECeff + REIamont (2)'!E140</f>
        <v>0.20899332142857141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0.62697996428571423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1.0449666071428569</v>
      </c>
      <c r="D142" s="97">
        <f t="shared" ref="D142:L142" si="15">D33+D60+D87+D114+D141</f>
        <v>1.0449666071428569</v>
      </c>
      <c r="E142" s="97">
        <f t="shared" si="15"/>
        <v>1.0449666071428569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3.1348998214285708</v>
      </c>
    </row>
    <row r="143" spans="1:108" x14ac:dyDescent="0.3">
      <c r="B143" s="79" t="s">
        <v>222</v>
      </c>
      <c r="C143" s="97">
        <f>(C142-C5*5)</f>
        <v>-14.235436469180478</v>
      </c>
      <c r="D143" s="97">
        <f t="shared" ref="D143:L143" si="16">(D142-D5*5)</f>
        <v>-14.235436469180478</v>
      </c>
      <c r="E143" s="97">
        <f t="shared" si="16"/>
        <v>-14.235436469180478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-23.089877953010735</v>
      </c>
      <c r="D144" s="91">
        <f>D143*Eligibilité_projet!C8</f>
        <v>-23.666413130012547</v>
      </c>
      <c r="E144" s="91">
        <f>E143*Eligibilité_projet!D8</f>
        <v>-24.42089126287911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-71.177182345902395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8.1000000000000014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12.600000000000001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16.799999999999997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21.299999999999997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22.200000000000003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25.799999999999997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29.400000000000002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33.299999999999997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36.900000000000006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40.5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41.7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42.900000000000006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44.099999999999994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45.3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46.8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46.8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47.099999999999994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47.400000000000006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47.7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48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704.7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70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66.525171428571454</v>
      </c>
      <c r="D28" s="25">
        <f>((D25/D27)-D26)*Eligibilité_projet!C8*44/12</f>
        <v>68.186250000000001</v>
      </c>
      <c r="E28" s="25">
        <f>((E25/E27)-E26)*Eligibilité_projet!D8*44/12</f>
        <v>70.360007142857157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205.07142857142861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156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141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0.95</v>
      </c>
      <c r="D7" s="23">
        <f>Eligibilité_projet!C15</f>
        <v>0.95</v>
      </c>
      <c r="E7" s="23">
        <f>Eligibilité_projet!D15</f>
        <v>0.95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2.8499999999999996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60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25.63300666666666</v>
      </c>
      <c r="D9" s="22">
        <f>((D6-D5)+('(ne pas modifier) BDD_REF'!$B$276*D7*D8))*Eligibilité_projet!C8*44/12</f>
        <v>26.273041666666661</v>
      </c>
      <c r="E9" s="22">
        <f>((E6-E5)+('(ne pas modifier) BDD_REF'!$B$276*E7*E8))*Eligibilité_projet!D8*44/12</f>
        <v>27.110618333333324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79.016666666666637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-71.177182345902395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205.07142857142861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79.016666666666637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355.26527758399766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-71.177182345902395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184.56428571428575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79.016666666666637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237.22285714285715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308.40003948875955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9F1214-F0BA-430C-873F-029D0777C613}"/>
</file>

<file path=customXml/itemProps2.xml><?xml version="1.0" encoding="utf-8"?>
<ds:datastoreItem xmlns:ds="http://schemas.openxmlformats.org/officeDocument/2006/customXml" ds:itemID="{F34DC244-C9CC-4FB9-BB57-E2054CF15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2024-06-14T13:00:29Z</dcterms:modified>
</cp:coreProperties>
</file>