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vogroup.sharepoint.com/sites/Carbon_Co_Arbo_hors_CDA/Documents partages/General/Dossier_labellisation_2023/PLANTATION DE VERGERS 2021/OK Louis FERRY/"/>
    </mc:Choice>
  </mc:AlternateContent>
  <xr:revisionPtr revIDLastSave="0" documentId="8_{6A68A3B4-117F-443C-A1B8-19F713476898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11" i="2"/>
  <c r="B9" i="2"/>
  <c r="L22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G59" i="5" l="1"/>
  <c r="F86" i="5"/>
  <c r="K140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D100" i="5"/>
  <c r="D103" i="5" s="1"/>
  <c r="D114" i="5" s="1"/>
  <c r="F73" i="5"/>
  <c r="F76" i="5" s="1"/>
  <c r="F87" i="5" s="1"/>
  <c r="E73" i="5"/>
  <c r="E76" i="5" s="1"/>
  <c r="E87" i="5" s="1"/>
  <c r="F46" i="5"/>
  <c r="F49" i="5" s="1"/>
  <c r="F60" i="5" s="1"/>
  <c r="C46" i="5"/>
  <c r="C49" i="5" s="1"/>
  <c r="C60" i="5" s="1"/>
  <c r="G46" i="5"/>
  <c r="G49" i="5" s="1"/>
  <c r="G60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J46" i="5"/>
  <c r="J49" i="5" s="1"/>
  <c r="J60" i="5" s="1"/>
  <c r="L127" i="5"/>
  <c r="L130" i="5" s="1"/>
  <c r="L141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L46" i="5"/>
  <c r="L49" i="5" s="1"/>
  <c r="L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I127" i="5"/>
  <c r="I130" i="5" s="1"/>
  <c r="I141" i="5" s="1"/>
  <c r="J100" i="5"/>
  <c r="J103" i="5" s="1"/>
  <c r="J114" i="5" s="1"/>
  <c r="L73" i="5"/>
  <c r="L76" i="5" s="1"/>
  <c r="L87" i="5" s="1"/>
  <c r="J127" i="5"/>
  <c r="J130" i="5" s="1"/>
  <c r="J141" i="5" s="1"/>
  <c r="K100" i="5"/>
  <c r="K103" i="5" s="1"/>
  <c r="K114" i="5" s="1"/>
  <c r="D46" i="5"/>
  <c r="D49" i="5" s="1"/>
  <c r="D60" i="5" s="1"/>
  <c r="K127" i="5"/>
  <c r="K130" i="5" s="1"/>
  <c r="K141" i="5" s="1"/>
  <c r="L100" i="5"/>
  <c r="L103" i="5" s="1"/>
  <c r="L114" i="5" s="1"/>
  <c r="H19" i="5"/>
  <c r="H22" i="5" s="1"/>
  <c r="H33" i="5" s="1"/>
  <c r="D19" i="5"/>
  <c r="D22" i="5" s="1"/>
  <c r="D33" i="5" s="1"/>
  <c r="I19" i="5"/>
  <c r="I22" i="5" s="1"/>
  <c r="I33" i="5" s="1"/>
  <c r="J19" i="5"/>
  <c r="J22" i="5" s="1"/>
  <c r="J33" i="5" s="1"/>
  <c r="C19" i="5"/>
  <c r="C22" i="5" s="1"/>
  <c r="K19" i="5"/>
  <c r="K22" i="5" s="1"/>
  <c r="K33" i="5" s="1"/>
  <c r="L19" i="5"/>
  <c r="L22" i="5" s="1"/>
  <c r="L33" i="5" s="1"/>
  <c r="E19" i="5"/>
  <c r="E22" i="5" s="1"/>
  <c r="E33" i="5" s="1"/>
  <c r="F19" i="5"/>
  <c r="F22" i="5" s="1"/>
  <c r="F33" i="5" s="1"/>
  <c r="G19" i="5"/>
  <c r="G22" i="5" s="1"/>
  <c r="G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<sst xmlns="http://schemas.openxmlformats.org/spreadsheetml/2006/main" count="890" uniqueCount="352">
  <si>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</si>
  <si>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</si>
  <si>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</si>
  <si>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</si>
  <si>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</si>
  <si>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</si>
  <si>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</si>
  <si>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</si>
  <si>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</si>
  <si>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</si>
  <si>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</si>
  <si>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</si>
  <si>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</si>
  <si>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</si>
  <si>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</si>
  <si>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</si>
  <si>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</si>
  <si>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</si>
  <si>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</si>
  <si>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</si>
  <si>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</si>
  <si>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</si>
  <si>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</si>
  <si>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</si>
  <si>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</si>
  <si>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</si>
  <si>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</si>
  <si>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</si>
  <si>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</si>
  <si>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</si>
  <si>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</si>
  <si>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</si>
  <si>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</si>
  <si>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</si>
  <si>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</si>
  <si>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</si>
  <si>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</si>
  <si>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</si>
  <si>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</si>
  <si>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</si>
  <si>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</si>
  <si>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</si>
  <si>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</si>
  <si>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</si>
  <si>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</si>
  <si>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</si>
  <si>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</si>
  <si>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</si>
  <si>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</si>
  <si>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</si>
  <si>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</si>
  <si>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</si>
  <si>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</si>
  <si>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</si>
  <si>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</si>
  <si>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</si>
  <si>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</si>
  <si>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</si>
  <si>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</si>
  <si>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</si>
  <si>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</si>
  <si>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</si>
  <si>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</si>
  <si>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</si>
  <si>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</si>
  <si>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</si>
  <si>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</si>
  <si>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</si>
  <si>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</si>
  <si>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</si>
  <si>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</si>
  <si>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</si>
  <si>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</si>
  <si>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</si>
  <si>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</si>
  <si>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</si>
  <si>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</si>
  <si>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</si>
  <si>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</si>
  <si>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</si>
  <si>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</si>
  <si>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</si>
  <si>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</si>
  <si>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</si>
  <si>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</si>
  <si>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</si>
  <si>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</si>
  <si>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</si>
  <si>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</si>
  <si>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</si>
  <si>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</si>
  <si>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</si>
  <si>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</si>
  <si>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</si>
  <si>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</si>
  <si>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</si>
  <si>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</si>
  <si>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</si>
  <si>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</si>
  <si>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</si>
  <si>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</si>
  <si>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</si>
  <si>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</si>
  <si>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</si>
  <si>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</si>
  <si>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</si>
  <si>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</si>
  <si>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</si>
  <si>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</si>
  <si>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</si>
  <si>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</si>
  <si>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</si>
  <si>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</si>
  <si>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</si>
  <si>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</si>
  <si>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</si>
  <si>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</si>
  <si>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</si>
  <si>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</si>
  <si>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</si>
  <si>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</si>
  <si>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</si>
  <si>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</si>
  <si>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</si>
  <si>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</si>
  <si>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</si>
  <si>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</si>
  <si>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</si>
  <si>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</si>
  <si>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</si>
  <si>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</si>
  <si>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</si>
  <si>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</si>
  <si>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</si>
  <si>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</si>
  <si>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</si>
  <si>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</si>
  <si>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</si>
  <si>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</si>
  <si>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</si>
  <si>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</si>
  <si>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</si>
  <si>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</si>
  <si>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</si>
  <si>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</si>
  <si>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</si>
  <si>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</si>
  <si>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</si>
  <si>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</si>
  <si>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</si>
  <si>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</si>
  <si>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</si>
  <si>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</si>
  <si>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</si>
  <si>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</si>
  <si>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</si>
  <si>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</si>
  <si>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</si>
  <si>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</si>
  <si>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</si>
  <si>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</si>
  <si>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</si>
  <si>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</si>
  <si>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</si>
  <si>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</si>
  <si>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</si>
  <si>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</si>
  <si>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</si>
  <si>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</si>
  <si>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</si>
  <si>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</si>
  <si>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</si>
  <si>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</si>
  <si>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</si>
  <si>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</si>
  <si>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</si>
  <si>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</si>
  <si>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</si>
  <si>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</si>
  <si>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</si>
  <si>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</si>
  <si>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</si>
  <si>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</si>
  <si>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</si>
  <si>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</si>
  <si>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</si>
  <si>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</si>
  <si>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</si>
  <si>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</si>
  <si>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</si>
  <si>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</si>
  <si>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</si>
  <si>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</si>
  <si>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</si>
  <si>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</si>
  <si>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</si>
  <si>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</si>
  <si>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</si>
  <si>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</si>
  <si>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</si>
  <si>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</si>
  <si>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</si>
  <si>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</si>
  <si>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</si>
  <si>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</si>
  <si>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</si>
  <si>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</si>
  <si>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</si>
  <si>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</si>
  <si>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</si>
  <si>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</si>
  <si>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</si>
  <si>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</si>
  <si>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</si>
  <si>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</si>
  <si>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</si>
  <si>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</si>
  <si>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</si>
  <si>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</si>
  <si>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</si>
  <si>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</si>
  <si>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</si>
  <si>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</si>
  <si>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</si>
  <si>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</si>
  <si>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</si>
  <si>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</si>
  <si>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</si>
  <si>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</si>
  <si>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</si>
  <si>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</si>
  <si>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</si>
  <si>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</si>
  <si>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</si>
  <si>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</si>
  <si>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</si>
  <si>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</si>
  <si>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</si>
  <si>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</si>
  <si>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</si>
  <si>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</si>
  <si>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</si>
  <si>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</si>
  <si>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</si>
  <si>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</si>
  <si>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</si>
  <si>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</si>
  <si>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</si>
  <si>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</si>
  <si>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</si>
  <si>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</si>
  <si>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</si>
  <si>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</si>
  <si>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</si>
  <si>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</si>
  <si>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</si>
  <si>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</si>
  <si>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</si>
  <si>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</si>
  <si>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</si>
  <si>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</si>
  <si>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</si>
  <si>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</si>
  <si>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</si>
  <si>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</si>
  <si>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</si>
  <si>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</si>
  <si>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</si>
  <si>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</si>
  <si>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</si>
  <si>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</si>
  <si>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</si>
  <si>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</si>
  <si>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</si>
  <si>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</si>
  <si>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</si>
  <si>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</si>
  <si>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</si>
  <si>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</si>
  <si>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</si>
  <si>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</si>
  <si>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</si>
  <si>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</si>
  <si>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</si>
  <si>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</si>
  <si>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</si>
  <si>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</si>
  <si>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</si>
  <si>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</si>
  <si>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</si>
  <si>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</si>
  <si>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</si>
  <si>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</si>
  <si>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</si>
  <si>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</si>
  <si>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</si>
  <si>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</si>
  <si>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</si>
  <si>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</si>
  <si>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</si>
  <si>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</si>
  <si>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</si>
  <si>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</si>
  <si>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</si>
  <si>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</si>
  <si>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</si>
  <si>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</si>
  <si>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</si>
  <si>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</si>
  <si>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</si>
  <si>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</si>
  <si>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</si>
  <si>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</si>
  <si>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</si>
  <si>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</si>
  <si>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</si>
  <si>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</si>
  <si>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</si>
  <si>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</si>
  <si>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</si>
  <si>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</si>
  <si>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</si>
  <si>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</si>
  <si>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</si>
  <si>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</si>
  <si>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</si>
  <si>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</si>
  <si>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</si>
  <si>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</si>
  <si>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</si>
  <si>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</si>
  <si>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</si>
  <si>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</si>
  <si>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</si>
  <si>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</si>
  <si>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</si>
  <si>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</si>
  <si>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</si>
  <si>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</si>
  <si>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</si>
  <si>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</si>
  <si>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</si>
  <si>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</si>
  <si>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</si>
  <si>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</si>
  <si>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</si>
  <si>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</si>
  <si>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</si>
  <si>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</si>
  <si>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</si>
  <si>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</si>
  <si>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TRUMILLY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</si>
</sst>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Document_0_Ter_Guideline_Methode_LBC_Verger_Arbo_BOUVRAIN.xlsx?63329EA1" TargetMode="External"/><Relationship Id="rId1" Type="http://schemas.openxmlformats.org/officeDocument/2006/relationships/externalLinkPath" Target="file:///\\63329EA1\Document_0_Ter_Guideline_Methode_LBC_Verger_Arbo_BOUVR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document"/>
      <sheetName val="Onglet 1"/>
      <sheetName val="Onglet 2"/>
      <sheetName val="Onglet 3"/>
      <sheetName val="Onglet 4"/>
      <sheetName val="Onglet 4 bis "/>
      <sheetName val="Onglet 5"/>
      <sheetName val="Onglet 6"/>
      <sheetName val="Listes"/>
    </sheetNames>
    <sheetDataSet>
      <sheetData sheetId="0" refreshError="1"/>
      <sheetData sheetId="1" refreshError="1"/>
      <sheetData sheetId="2" refreshError="1">
        <row r="7">
          <cell r="B7">
            <v>16.5</v>
          </cell>
        </row>
        <row r="14">
          <cell r="B14" t="str">
            <v>Noisetier</v>
          </cell>
        </row>
        <row r="15">
          <cell r="B15" t="str">
            <v>Gobelet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N10" sqref="N10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23.8</v>
      </c>
      <c r="C8" s="26"/>
      <c r="D8" s="26"/>
      <c r="E8" s="26"/>
      <c r="F8" s="26"/>
      <c r="G8" s="26"/>
      <c r="H8" s="26"/>
      <c r="I8" s="26"/>
      <c r="J8" s="26"/>
      <c r="K8" s="26"/>
      <c r="L8" s="103">
        <f>SUM(B8:K8)</f>
        <v>23.8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tr">
        <f>'[1]Onglet 2'!B14</f>
        <v>Noisetier</v>
      </c>
      <c r="C9" s="1"/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tr">
        <f>'[1]Onglet 2'!$B$15</f>
        <v>Gobelet</v>
      </c>
      <c r="C11" s="1"/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v>416</v>
      </c>
      <c r="C12" s="1"/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/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0.9</v>
      </c>
      <c r="C15" s="29"/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">
        <v>107</v>
      </c>
      <c r="C17" s="1"/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77</v>
      </c>
      <c r="C18" s="1"/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81</v>
      </c>
      <c r="C19" s="1"/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f>B8</f>
        <v>23.8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/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 xml:space="preserve"> - 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250</v>
      </c>
      <c r="C27" s="12" t="str">
        <f>IF(C12="","",VLOOKUP(C26,'(ne pas modifier) BDD_REF'!$C$21:$D$42,2,FALSE))</f>
        <v/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/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 xml:space="preserve"> - 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 xml:space="preserve"> - -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333.35866666666669</v>
      </c>
      <c r="C36" s="47">
        <f>RECant_sol!D9</f>
        <v>0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333.35866666666669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976.14</v>
      </c>
      <c r="C37" s="48">
        <f>RECant_biom!D28</f>
        <v>0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976.14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1309.4986666666666</v>
      </c>
      <c r="C38" s="48">
        <f t="shared" si="3"/>
        <v>0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1309.4986666666666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/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/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/>
      </c>
      <c r="D46" s="108" t="str">
        <f t="shared" si="6"/>
        <v/>
      </c>
      <c r="E46" s="13" t="str">
        <f t="shared" si="6"/>
        <v/>
      </c>
      <c r="F46" s="13" t="str">
        <f t="shared" si="6"/>
        <v/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2.9641944288764668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2.9641944288764668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-352.73913703629955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-352.73913703629955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10" zoomScale="70" zoomScaleNormal="70" workbookViewId="0">
      <selection activeCell="C131" sqref="C131:C132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2.9641944288764668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2.9641944288764668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>
        <v>3</v>
      </c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3</v>
      </c>
    </row>
    <row r="8" spans="1:15" x14ac:dyDescent="0.3">
      <c r="B8" s="7" t="s">
        <v>313</v>
      </c>
      <c r="C8" s="93">
        <v>0</v>
      </c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314</v>
      </c>
      <c r="C9" s="93">
        <v>0</v>
      </c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4.8000000000000001E-2</v>
      </c>
      <c r="D10" s="42">
        <f>D7*'(ne pas modifier) BDD_REF'!$B$207 + (D8+D9)*'(ne pas modifier) BDD_REF'!$B$208</f>
        <v>0</v>
      </c>
      <c r="E10" s="42">
        <f>E7*'(ne pas modifier) BDD_REF'!$B$207 + (E8+E9)*'(ne pas modifier) BDD_REF'!$B$208</f>
        <v>0</v>
      </c>
      <c r="F10" s="42">
        <f>F7*'(ne pas modifier) BDD_REF'!$B$207 + (F8+F9)*'(ne pas modifier) BDD_REF'!$B$208</f>
        <v>0</v>
      </c>
      <c r="G10" s="42">
        <f>G7*'(ne pas modifier) BDD_REF'!$B$207 + (G8+G9)*'(ne pas modifier) BDD_REF'!$B$208</f>
        <v>0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4.8000000000000001E-2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3.3000000000000004E-3</v>
      </c>
      <c r="D11" s="42">
        <f>((D7*'(ne pas modifier) BDD_REF'!$B$220)+('RECeff + REIamont (2)'!D8+'RECeff + REIamont (2)'!D9)*'(ne pas modifier) BDD_REF'!$B$221)*'(ne pas modifier) BDD_REF'!$B$209</f>
        <v>0</v>
      </c>
      <c r="E11" s="42">
        <f>((E7*'(ne pas modifier) BDD_REF'!$B$220)+('RECeff + REIamont (2)'!E8+'RECeff + REIamont (2)'!E9)*'(ne pas modifier) BDD_REF'!$B$221)*'(ne pas modifier) BDD_REF'!$B$209</f>
        <v>0</v>
      </c>
      <c r="F11" s="42">
        <f>((F7*'(ne pas modifier) BDD_REF'!$B$220)+('RECeff + REIamont (2)'!F8+'RECeff + REIamont (2)'!F9)*'(ne pas modifier) BDD_REF'!$B$221)*'(ne pas modifier) BDD_REF'!$B$209</f>
        <v>0</v>
      </c>
      <c r="G11" s="42">
        <f>((G7*'(ne pas modifier) BDD_REF'!$B$220)+('RECeff + REIamont (2)'!G8+'RECeff + REIamont (2)'!G9)*'(ne pas modifier) BDD_REF'!$B$221)*'(ne pas modifier) BDD_REF'!$B$209</f>
        <v>0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3.3000000000000004E-3</v>
      </c>
    </row>
    <row r="12" spans="1:15" x14ac:dyDescent="0.3">
      <c r="B12" s="20" t="s">
        <v>330</v>
      </c>
      <c r="C12" s="42">
        <f>(C7+C8+C9)*'(ne pas modifier) BDD_REF'!$B$222*'(ne pas modifier) BDD_REF'!$B$210</f>
        <v>7.92E-3</v>
      </c>
      <c r="D12" s="42">
        <f>(D7+D8+D9)*'(ne pas modifier) BDD_REF'!$B$222*'(ne pas modifier) BDD_REF'!$B$210</f>
        <v>0</v>
      </c>
      <c r="E12" s="42">
        <f>(E7+E8+E9)*'(ne pas modifier) BDD_REF'!$B$222*'(ne pas modifier) BDD_REF'!$B$210</f>
        <v>0</v>
      </c>
      <c r="F12" s="42">
        <f>(F7+F8+F9)*'(ne pas modifier) BDD_REF'!$B$222*'(ne pas modifier) BDD_REF'!$B$210</f>
        <v>0</v>
      </c>
      <c r="G12" s="42">
        <f>(G7+G8+G9)*'(ne pas modifier) BDD_REF'!$B$222*'(ne pas modifier) BDD_REF'!$B$210</f>
        <v>0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7.92E-3</v>
      </c>
    </row>
    <row r="13" spans="1:15" x14ac:dyDescent="0.3">
      <c r="B13" s="7" t="s">
        <v>315</v>
      </c>
      <c r="C13" s="93">
        <v>0</v>
      </c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v>40</v>
      </c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40</v>
      </c>
    </row>
    <row r="15" spans="1:15" x14ac:dyDescent="0.3">
      <c r="B15" s="7" t="s">
        <v>317</v>
      </c>
      <c r="C15" s="93">
        <v>0</v>
      </c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0.12283999999999999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0.12283999999999999</v>
      </c>
    </row>
    <row r="20" spans="1:108" x14ac:dyDescent="0.3">
      <c r="B20" s="7" t="s">
        <v>321</v>
      </c>
      <c r="C20" s="93">
        <v>1700</v>
      </c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1700</v>
      </c>
    </row>
    <row r="21" spans="1:108" x14ac:dyDescent="0.3">
      <c r="B21" s="3" t="s">
        <v>184</v>
      </c>
      <c r="C21" s="42">
        <f>(C20*'(ne pas modifier) BDD_REF'!$B$211)/1000</f>
        <v>9.69E-2</v>
      </c>
      <c r="D21" s="42">
        <f>(D20*'(ne pas modifier) BDD_REF'!$B$211)/1000</f>
        <v>0</v>
      </c>
      <c r="E21" s="42">
        <f>(E20*'(ne pas modifier) BDD_REF'!$B$211)/1000</f>
        <v>0</v>
      </c>
      <c r="F21" s="42">
        <f>(F20*'(ne pas modifier) BDD_REF'!$B$211)/1000</f>
        <v>0</v>
      </c>
      <c r="G21" s="42">
        <f>(G20*'(ne pas modifier) BDD_REF'!$B$211)/1000</f>
        <v>0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9.69E-2</v>
      </c>
    </row>
    <row r="22" spans="1:108" s="17" customFormat="1" x14ac:dyDescent="0.3">
      <c r="A22" s="19"/>
      <c r="B22" s="20" t="s">
        <v>185</v>
      </c>
      <c r="C22" s="94">
        <f>C19+C21</f>
        <v>0.21973999999999999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0.21973999999999999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>
        <v>3</v>
      </c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3</v>
      </c>
    </row>
    <row r="24" spans="1:108" x14ac:dyDescent="0.3">
      <c r="B24" s="7" t="s">
        <v>323</v>
      </c>
      <c r="C24" s="93">
        <v>3</v>
      </c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3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2.0009999999999997E-2</v>
      </c>
      <c r="D25" s="42">
        <f>(D7*'(ne pas modifier) BDD_REF'!$B$212+'RECeff + REIamont (2)'!D23*'(ne pas modifier) BDD_REF'!$B$213+'RECeff + REIamont (2)'!D24*'(ne pas modifier) BDD_REF'!$B$214)/1000</f>
        <v>0</v>
      </c>
      <c r="E25" s="42">
        <f>(E7*'(ne pas modifier) BDD_REF'!$B$212+'RECeff + REIamont (2)'!E23*'(ne pas modifier) BDD_REF'!$B$213+'RECeff + REIamont (2)'!E24*'(ne pas modifier) BDD_REF'!$B$214)/1000</f>
        <v>0</v>
      </c>
      <c r="F25" s="42">
        <f>(F7*'(ne pas modifier) BDD_REF'!$B$212+'RECeff + REIamont (2)'!F23*'(ne pas modifier) BDD_REF'!$B$213+'RECeff + REIamont (2)'!F24*'(ne pas modifier) BDD_REF'!$B$214)/1000</f>
        <v>0</v>
      </c>
      <c r="G25" s="42">
        <f>(G7*'(ne pas modifier) BDD_REF'!$B$212+'RECeff + REIamont (2)'!G23*'(ne pas modifier) BDD_REF'!$B$213+'RECeff + REIamont (2)'!G24*'(ne pas modifier) BDD_REF'!$B$214)/1000</f>
        <v>0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2.0009999999999997E-2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326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186</v>
      </c>
      <c r="C32" s="94">
        <f>C25+C26+C31</f>
        <v>2.0009999999999997E-2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2.0009999999999997E-2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0.26441089999999995</v>
      </c>
      <c r="D33" s="96">
        <f>((D10+D11+D12)/1000*44/28*'(ne pas modifier) BDD_REF'!$B$232)+'RECeff + REIamont (2)'!D22+'RECeff + REIamont (2)'!D32</f>
        <v>0</v>
      </c>
      <c r="E33" s="96">
        <f>((E10+E11+E12)/1000*44/28*'(ne pas modifier) BDD_REF'!$B$232)+'RECeff + REIamont (2)'!E22+'RECeff + REIamont (2)'!E32</f>
        <v>0</v>
      </c>
      <c r="F33" s="96">
        <f>((F10+F11+F12)/1000*44/28*'(ne pas modifier) BDD_REF'!$B$232)+'RECeff + REIamont (2)'!F22+'RECeff + REIamont (2)'!F32</f>
        <v>0</v>
      </c>
      <c r="G33" s="96">
        <f>((G10+G11+G12)/1000*44/28*'(ne pas modifier) BDD_REF'!$B$232)+'RECeff + REIamont (2)'!G22+'RECeff + REIamont (2)'!G32</f>
        <v>0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0.26441089999999995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>
        <v>3</v>
      </c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3</v>
      </c>
    </row>
    <row r="35" spans="1:108" x14ac:dyDescent="0.3">
      <c r="B35" s="7" t="s">
        <v>313</v>
      </c>
      <c r="C35" s="93">
        <v>0</v>
      </c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314</v>
      </c>
      <c r="C36" s="93">
        <v>0</v>
      </c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4.8000000000000001E-2</v>
      </c>
      <c r="D37" s="42">
        <f>D34*'(ne pas modifier) BDD_REF'!$B$207 + (D35+D36)*'(ne pas modifier) BDD_REF'!$B$208</f>
        <v>0</v>
      </c>
      <c r="E37" s="42">
        <f>E34*'(ne pas modifier) BDD_REF'!$B$207 + (E35+E36)*'(ne pas modifier) BDD_REF'!$B$208</f>
        <v>0</v>
      </c>
      <c r="F37" s="42">
        <f>F34*'(ne pas modifier) BDD_REF'!$B$207 + (F35+F36)*'(ne pas modifier) BDD_REF'!$B$208</f>
        <v>0</v>
      </c>
      <c r="G37" s="42">
        <f>G34*'(ne pas modifier) BDD_REF'!$B$207 + (G35+G36)*'(ne pas modifier) BDD_REF'!$B$208</f>
        <v>0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4.8000000000000001E-2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3.3000000000000004E-3</v>
      </c>
      <c r="D38" s="42">
        <f>((D34*'(ne pas modifier) BDD_REF'!$B$220)+('RECeff + REIamont (2)'!D35+'RECeff + REIamont (2)'!D36)*'(ne pas modifier) BDD_REF'!$B$221)*'(ne pas modifier) BDD_REF'!$B$209</f>
        <v>0</v>
      </c>
      <c r="E38" s="42">
        <f>((E34*'(ne pas modifier) BDD_REF'!$B$220)+('RECeff + REIamont (2)'!E35+'RECeff + REIamont (2)'!E36)*'(ne pas modifier) BDD_REF'!$B$221)*'(ne pas modifier) BDD_REF'!$B$209</f>
        <v>0</v>
      </c>
      <c r="F38" s="42">
        <f>((F34*'(ne pas modifier) BDD_REF'!$B$220)+('RECeff + REIamont (2)'!F35+'RECeff + REIamont (2)'!F36)*'(ne pas modifier) BDD_REF'!$B$221)*'(ne pas modifier) BDD_REF'!$B$209</f>
        <v>0</v>
      </c>
      <c r="G38" s="42">
        <f>((G34*'(ne pas modifier) BDD_REF'!$B$220)+('RECeff + REIamont (2)'!G35+'RECeff + REIamont (2)'!G36)*'(ne pas modifier) BDD_REF'!$B$221)*'(ne pas modifier) BDD_REF'!$B$209</f>
        <v>0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3.3000000000000004E-3</v>
      </c>
    </row>
    <row r="39" spans="1:108" x14ac:dyDescent="0.3">
      <c r="B39" s="20" t="s">
        <v>330</v>
      </c>
      <c r="C39" s="42">
        <f>(C34+C35+C36)*'(ne pas modifier) BDD_REF'!$B$222*'(ne pas modifier) BDD_REF'!$B$210</f>
        <v>7.92E-3</v>
      </c>
      <c r="D39" s="42">
        <f>(D34+D35+D36)*'(ne pas modifier) BDD_REF'!$B$222*'(ne pas modifier) BDD_REF'!$B$210</f>
        <v>0</v>
      </c>
      <c r="E39" s="42">
        <f>(E34+E35+E36)*'(ne pas modifier) BDD_REF'!$B$222*'(ne pas modifier) BDD_REF'!$B$210</f>
        <v>0</v>
      </c>
      <c r="F39" s="42">
        <f>(F34+F35+F36)*'(ne pas modifier) BDD_REF'!$B$222*'(ne pas modifier) BDD_REF'!$B$210</f>
        <v>0</v>
      </c>
      <c r="G39" s="42">
        <f>(G34+G35+G36)*'(ne pas modifier) BDD_REF'!$B$222*'(ne pas modifier) BDD_REF'!$B$210</f>
        <v>0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7.92E-3</v>
      </c>
    </row>
    <row r="40" spans="1:108" x14ac:dyDescent="0.3">
      <c r="B40" s="7" t="s">
        <v>315</v>
      </c>
      <c r="C40" s="93">
        <v>0</v>
      </c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v>50</v>
      </c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50</v>
      </c>
    </row>
    <row r="42" spans="1:108" x14ac:dyDescent="0.3">
      <c r="B42" s="7" t="s">
        <v>317</v>
      </c>
      <c r="C42" s="93">
        <v>0</v>
      </c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0.15354999999999999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0.15354999999999999</v>
      </c>
    </row>
    <row r="47" spans="1:108" x14ac:dyDescent="0.3">
      <c r="B47" s="7" t="s">
        <v>321</v>
      </c>
      <c r="C47" s="93">
        <v>1200</v>
      </c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1200</v>
      </c>
    </row>
    <row r="48" spans="1:108" x14ac:dyDescent="0.3">
      <c r="B48" s="3" t="s">
        <v>184</v>
      </c>
      <c r="C48" s="42">
        <f>(C47*'(ne pas modifier) BDD_REF'!$B$211)/1000</f>
        <v>6.8400000000000002E-2</v>
      </c>
      <c r="D48" s="42">
        <f>(D47*'(ne pas modifier) BDD_REF'!$B$211)/1000</f>
        <v>0</v>
      </c>
      <c r="E48" s="42">
        <f>(E47*'(ne pas modifier) BDD_REF'!$B$211)/1000</f>
        <v>0</v>
      </c>
      <c r="F48" s="42">
        <f>(F47*'(ne pas modifier) BDD_REF'!$B$211)/1000</f>
        <v>0</v>
      </c>
      <c r="G48" s="42">
        <f>(G47*'(ne pas modifier) BDD_REF'!$B$211)/1000</f>
        <v>0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6.8400000000000002E-2</v>
      </c>
    </row>
    <row r="49" spans="1:108" s="17" customFormat="1" x14ac:dyDescent="0.3">
      <c r="A49" s="19"/>
      <c r="B49" s="20" t="s">
        <v>185</v>
      </c>
      <c r="C49" s="94">
        <f>C46+C48</f>
        <v>0.22194999999999998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0.22194999999999998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>
        <v>3</v>
      </c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3</v>
      </c>
    </row>
    <row r="51" spans="1:108" x14ac:dyDescent="0.3">
      <c r="B51" s="7" t="s">
        <v>323</v>
      </c>
      <c r="C51" s="93">
        <v>3</v>
      </c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3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2.0009999999999997E-2</v>
      </c>
      <c r="D52" s="42">
        <f>(D34*'(ne pas modifier) BDD_REF'!$B$212+'RECeff + REIamont (2)'!D50*'(ne pas modifier) BDD_REF'!$B$213+'RECeff + REIamont (2)'!D51*'(ne pas modifier) BDD_REF'!$B$214)/1000</f>
        <v>0</v>
      </c>
      <c r="E52" s="42">
        <f>(E34*'(ne pas modifier) BDD_REF'!$B$212+'RECeff + REIamont (2)'!E50*'(ne pas modifier) BDD_REF'!$B$213+'RECeff + REIamont (2)'!E51*'(ne pas modifier) BDD_REF'!$B$214)/1000</f>
        <v>0</v>
      </c>
      <c r="F52" s="42">
        <f>(F34*'(ne pas modifier) BDD_REF'!$B$212+'RECeff + REIamont (2)'!F50*'(ne pas modifier) BDD_REF'!$B$213+'RECeff + REIamont (2)'!F51*'(ne pas modifier) BDD_REF'!$B$214)/1000</f>
        <v>0</v>
      </c>
      <c r="G52" s="42">
        <f>(G34*'(ne pas modifier) BDD_REF'!$B$212+'RECeff + REIamont (2)'!G50*'(ne pas modifier) BDD_REF'!$B$213+'RECeff + REIamont (2)'!G51*'(ne pas modifier) BDD_REF'!$B$214)/1000</f>
        <v>0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2.0009999999999997E-2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326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0</v>
      </c>
    </row>
    <row r="59" spans="1:108" s="17" customFormat="1" x14ac:dyDescent="0.3">
      <c r="A59" s="19"/>
      <c r="B59" s="20" t="s">
        <v>186</v>
      </c>
      <c r="C59" s="94">
        <f>C52+C53+C58</f>
        <v>2.0009999999999997E-2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2.0009999999999997E-2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0.26662089999999994</v>
      </c>
      <c r="D60" s="96">
        <f>((D37+D38+D39)/1000*44/28*'(ne pas modifier) BDD_REF'!$B$232)+'RECeff + REIamont (2)'!D49+'RECeff + REIamont (2)'!D59</f>
        <v>0</v>
      </c>
      <c r="E60" s="96">
        <f>((E37+E38+E39)/1000*44/28*'(ne pas modifier) BDD_REF'!$B$232)+'RECeff + REIamont (2)'!E49+'RECeff + REIamont (2)'!E59</f>
        <v>0</v>
      </c>
      <c r="F60" s="96">
        <f>((F37+F38+F39)/1000*44/28*'(ne pas modifier) BDD_REF'!$B$232)+'RECeff + REIamont (2)'!F49+'RECeff + REIamont (2)'!F59</f>
        <v>0</v>
      </c>
      <c r="G60" s="96">
        <f>((G37+G38+G39)/1000*44/28*'(ne pas modifier) BDD_REF'!$B$232)+'RECeff + REIamont (2)'!G49+'RECeff + REIamont (2)'!G59</f>
        <v>0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0.26662089999999994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>
        <v>3</v>
      </c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3</v>
      </c>
    </row>
    <row r="62" spans="1:108" x14ac:dyDescent="0.3">
      <c r="B62" s="7" t="s">
        <v>313</v>
      </c>
      <c r="C62" s="93">
        <v>0</v>
      </c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314</v>
      </c>
      <c r="C63" s="93">
        <v>0</v>
      </c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4.8000000000000001E-2</v>
      </c>
      <c r="D64" s="42">
        <f>D61*'(ne pas modifier) BDD_REF'!$B$207 + (D62+D63)*'(ne pas modifier) BDD_REF'!$B$208</f>
        <v>0</v>
      </c>
      <c r="E64" s="42">
        <f>E61*'(ne pas modifier) BDD_REF'!$B$207 + (E62+E63)*'(ne pas modifier) BDD_REF'!$B$208</f>
        <v>0</v>
      </c>
      <c r="F64" s="42">
        <f>F61*'(ne pas modifier) BDD_REF'!$B$207 + (F62+F63)*'(ne pas modifier) BDD_REF'!$B$208</f>
        <v>0</v>
      </c>
      <c r="G64" s="42">
        <f>G61*'(ne pas modifier) BDD_REF'!$B$207 + (G62+G63)*'(ne pas modifier) BDD_REF'!$B$208</f>
        <v>0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4.8000000000000001E-2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3.3000000000000004E-3</v>
      </c>
      <c r="D65" s="42">
        <f>((D61*'(ne pas modifier) BDD_REF'!$B$220)+('RECeff + REIamont (2)'!D62+'RECeff + REIamont (2)'!D63)*'(ne pas modifier) BDD_REF'!$B$221)*'(ne pas modifier) BDD_REF'!$B$209</f>
        <v>0</v>
      </c>
      <c r="E65" s="42">
        <f>((E61*'(ne pas modifier) BDD_REF'!$B$220)+('RECeff + REIamont (2)'!E62+'RECeff + REIamont (2)'!E63)*'(ne pas modifier) BDD_REF'!$B$221)*'(ne pas modifier) BDD_REF'!$B$209</f>
        <v>0</v>
      </c>
      <c r="F65" s="42">
        <f>((F61*'(ne pas modifier) BDD_REF'!$B$220)+('RECeff + REIamont (2)'!F62+'RECeff + REIamont (2)'!F63)*'(ne pas modifier) BDD_REF'!$B$221)*'(ne pas modifier) BDD_REF'!$B$209</f>
        <v>0</v>
      </c>
      <c r="G65" s="42">
        <f>((G61*'(ne pas modifier) BDD_REF'!$B$220)+('RECeff + REIamont (2)'!G62+'RECeff + REIamont (2)'!G63)*'(ne pas modifier) BDD_REF'!$B$221)*'(ne pas modifier) BDD_REF'!$B$209</f>
        <v>0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3.3000000000000004E-3</v>
      </c>
    </row>
    <row r="66" spans="1:108" x14ac:dyDescent="0.3">
      <c r="B66" s="20" t="s">
        <v>330</v>
      </c>
      <c r="C66" s="42">
        <f>(C61+C62+C63)*'(ne pas modifier) BDD_REF'!$B$222*'(ne pas modifier) BDD_REF'!$B$210</f>
        <v>7.92E-3</v>
      </c>
      <c r="D66" s="42">
        <f>(D61+D62+D63)*'(ne pas modifier) BDD_REF'!$B$222*'(ne pas modifier) BDD_REF'!$B$210</f>
        <v>0</v>
      </c>
      <c r="E66" s="42">
        <f>(E61+E62+E63)*'(ne pas modifier) BDD_REF'!$B$222*'(ne pas modifier) BDD_REF'!$B$210</f>
        <v>0</v>
      </c>
      <c r="F66" s="42">
        <f>(F61+F62+F63)*'(ne pas modifier) BDD_REF'!$B$222*'(ne pas modifier) BDD_REF'!$B$210</f>
        <v>0</v>
      </c>
      <c r="G66" s="42">
        <f>(G61+G62+G63)*'(ne pas modifier) BDD_REF'!$B$222*'(ne pas modifier) BDD_REF'!$B$210</f>
        <v>0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7.92E-3</v>
      </c>
    </row>
    <row r="67" spans="1:108" x14ac:dyDescent="0.3">
      <c r="B67" s="7" t="s">
        <v>315</v>
      </c>
      <c r="C67" s="93">
        <v>0</v>
      </c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v>50</v>
      </c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50</v>
      </c>
    </row>
    <row r="69" spans="1:108" x14ac:dyDescent="0.3">
      <c r="B69" s="7" t="s">
        <v>317</v>
      </c>
      <c r="C69" s="93">
        <v>0</v>
      </c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0.15354999999999999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0.15354999999999999</v>
      </c>
    </row>
    <row r="74" spans="1:108" x14ac:dyDescent="0.3">
      <c r="B74" s="7" t="s">
        <v>321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3">
      <c r="B75" s="3" t="s">
        <v>184</v>
      </c>
      <c r="C75" s="42">
        <f>(C74*'(ne pas modifier) BDD_REF'!$B$211)/1000</f>
        <v>0</v>
      </c>
      <c r="D75" s="42">
        <f>(D74*'(ne pas modifier) BDD_REF'!$B$211)/1000</f>
        <v>0</v>
      </c>
      <c r="E75" s="42">
        <f>(E74*'(ne pas modifier) BDD_REF'!$B$211)/1000</f>
        <v>0</v>
      </c>
      <c r="F75" s="42">
        <f>(F74*'(ne pas modifier) BDD_REF'!$B$211)/1000</f>
        <v>0</v>
      </c>
      <c r="G75" s="42">
        <f>(G74*'(ne pas modifier) BDD_REF'!$B$211)/1000</f>
        <v>0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</v>
      </c>
    </row>
    <row r="76" spans="1:108" s="17" customFormat="1" x14ac:dyDescent="0.3">
      <c r="A76" s="19"/>
      <c r="B76" s="20" t="s">
        <v>185</v>
      </c>
      <c r="C76" s="94">
        <f>C73+C75</f>
        <v>0.15354999999999999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0.15354999999999999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>
        <v>3</v>
      </c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3</v>
      </c>
    </row>
    <row r="78" spans="1:108" x14ac:dyDescent="0.3">
      <c r="B78" s="7" t="s">
        <v>323</v>
      </c>
      <c r="C78" s="93">
        <v>3</v>
      </c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3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2.0009999999999997E-2</v>
      </c>
      <c r="D79" s="42">
        <f>(D61*'(ne pas modifier) BDD_REF'!$B$212+'RECeff + REIamont (2)'!D77*'(ne pas modifier) BDD_REF'!$B$213+'RECeff + REIamont (2)'!D78*'(ne pas modifier) BDD_REF'!$B$214)/1000</f>
        <v>0</v>
      </c>
      <c r="E79" s="42">
        <f>(E61*'(ne pas modifier) BDD_REF'!$B$212+'RECeff + REIamont (2)'!E77*'(ne pas modifier) BDD_REF'!$B$213+'RECeff + REIamont (2)'!E78*'(ne pas modifier) BDD_REF'!$B$214)/1000</f>
        <v>0</v>
      </c>
      <c r="F79" s="42">
        <f>(F61*'(ne pas modifier) BDD_REF'!$B$212+'RECeff + REIamont (2)'!F77*'(ne pas modifier) BDD_REF'!$B$213+'RECeff + REIamont (2)'!F78*'(ne pas modifier) BDD_REF'!$B$214)/1000</f>
        <v>0</v>
      </c>
      <c r="G79" s="42">
        <f>(G61*'(ne pas modifier) BDD_REF'!$B$212+'RECeff + REIamont (2)'!G77*'(ne pas modifier) BDD_REF'!$B$213+'RECeff + REIamont (2)'!G78*'(ne pas modifier) BDD_REF'!$B$214)/1000</f>
        <v>0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2.0009999999999997E-2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326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0</v>
      </c>
    </row>
    <row r="86" spans="1:108" s="17" customFormat="1" x14ac:dyDescent="0.3">
      <c r="A86" s="19"/>
      <c r="B86" s="20" t="s">
        <v>186</v>
      </c>
      <c r="C86" s="94">
        <f>C79+C80+C85</f>
        <v>2.0009999999999997E-2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2.0009999999999997E-2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0.19822089999999998</v>
      </c>
      <c r="D87" s="96">
        <f>((D64+D65+D66)/1000*44/28*'(ne pas modifier) BDD_REF'!$B$232)+'RECeff + REIamont (2)'!D76+'RECeff + REIamont (2)'!D86</f>
        <v>0</v>
      </c>
      <c r="E87" s="96">
        <f>((E64+E65+E66)/1000*44/28*'(ne pas modifier) BDD_REF'!$B$232)+'RECeff + REIamont (2)'!E76+'RECeff + REIamont (2)'!E86</f>
        <v>0</v>
      </c>
      <c r="F87" s="96">
        <f>((F64+F65+F66)/1000*44/28*'(ne pas modifier) BDD_REF'!$B$232)+'RECeff + REIamont (2)'!F76+'RECeff + REIamont (2)'!F86</f>
        <v>0</v>
      </c>
      <c r="G87" s="96">
        <f>((G64+G65+G66)/1000*44/28*'(ne pas modifier) BDD_REF'!$B$232)+'RECeff + REIamont (2)'!G76+'RECeff + REIamont (2)'!G86</f>
        <v>0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0.19822089999999998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>
        <v>3</v>
      </c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3</v>
      </c>
    </row>
    <row r="89" spans="1:108" x14ac:dyDescent="0.3">
      <c r="B89" s="7" t="s">
        <v>313</v>
      </c>
      <c r="C89" s="93">
        <v>0</v>
      </c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314</v>
      </c>
      <c r="C90" s="93">
        <v>0</v>
      </c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4.8000000000000001E-2</v>
      </c>
      <c r="D91" s="42">
        <f>D88*'(ne pas modifier) BDD_REF'!$B$207 + (D89+D90)*'(ne pas modifier) BDD_REF'!$B$208</f>
        <v>0</v>
      </c>
      <c r="E91" s="42">
        <f>E88*'(ne pas modifier) BDD_REF'!$B$207 + (E89+E90)*'(ne pas modifier) BDD_REF'!$B$208</f>
        <v>0</v>
      </c>
      <c r="F91" s="42">
        <f>F88*'(ne pas modifier) BDD_REF'!$B$207 + (F89+F90)*'(ne pas modifier) BDD_REF'!$B$208</f>
        <v>0</v>
      </c>
      <c r="G91" s="42">
        <f>G88*'(ne pas modifier) BDD_REF'!$B$207 + (G89+G90)*'(ne pas modifier) BDD_REF'!$B$208</f>
        <v>0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4.8000000000000001E-2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3.3000000000000004E-3</v>
      </c>
      <c r="D92" s="42">
        <f>((D88*'(ne pas modifier) BDD_REF'!$B$220)+('RECeff + REIamont (2)'!D89+'RECeff + REIamont (2)'!D90)*'(ne pas modifier) BDD_REF'!$B$221)*'(ne pas modifier) BDD_REF'!$B$209</f>
        <v>0</v>
      </c>
      <c r="E92" s="42">
        <f>((E88*'(ne pas modifier) BDD_REF'!$B$220)+('RECeff + REIamont (2)'!E89+'RECeff + REIamont (2)'!E90)*'(ne pas modifier) BDD_REF'!$B$221)*'(ne pas modifier) BDD_REF'!$B$209</f>
        <v>0</v>
      </c>
      <c r="F92" s="42">
        <f>((F88*'(ne pas modifier) BDD_REF'!$B$220)+('RECeff + REIamont (2)'!F89+'RECeff + REIamont (2)'!F90)*'(ne pas modifier) BDD_REF'!$B$221)*'(ne pas modifier) BDD_REF'!$B$209</f>
        <v>0</v>
      </c>
      <c r="G92" s="42">
        <f>((G88*'(ne pas modifier) BDD_REF'!$B$220)+('RECeff + REIamont (2)'!G89+'RECeff + REIamont (2)'!G90)*'(ne pas modifier) BDD_REF'!$B$221)*'(ne pas modifier) BDD_REF'!$B$209</f>
        <v>0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3.3000000000000004E-3</v>
      </c>
    </row>
    <row r="93" spans="1:108" x14ac:dyDescent="0.3">
      <c r="B93" s="20" t="s">
        <v>330</v>
      </c>
      <c r="C93" s="42">
        <f>(C88+C89+C90)*'(ne pas modifier) BDD_REF'!$B$222*'(ne pas modifier) BDD_REF'!$B$210</f>
        <v>7.92E-3</v>
      </c>
      <c r="D93" s="42">
        <f>(D88+D89+D90)*'(ne pas modifier) BDD_REF'!$B$222*'(ne pas modifier) BDD_REF'!$B$210</f>
        <v>0</v>
      </c>
      <c r="E93" s="42">
        <f>(E88+E89+E90)*'(ne pas modifier) BDD_REF'!$B$222*'(ne pas modifier) BDD_REF'!$B$210</f>
        <v>0</v>
      </c>
      <c r="F93" s="42">
        <f>(F88+F89+F90)*'(ne pas modifier) BDD_REF'!$B$222*'(ne pas modifier) BDD_REF'!$B$210</f>
        <v>0</v>
      </c>
      <c r="G93" s="42">
        <f>(G88+G89+G90)*'(ne pas modifier) BDD_REF'!$B$222*'(ne pas modifier) BDD_REF'!$B$210</f>
        <v>0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7.92E-3</v>
      </c>
    </row>
    <row r="94" spans="1:108" x14ac:dyDescent="0.3">
      <c r="B94" s="7" t="s">
        <v>315</v>
      </c>
      <c r="C94" s="93">
        <v>0</v>
      </c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v>50</v>
      </c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50</v>
      </c>
    </row>
    <row r="96" spans="1:108" x14ac:dyDescent="0.3">
      <c r="B96" s="7" t="s">
        <v>317</v>
      </c>
      <c r="C96" s="93">
        <v>0</v>
      </c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0.15354999999999999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0.15354999999999999</v>
      </c>
    </row>
    <row r="101" spans="1:108" x14ac:dyDescent="0.3">
      <c r="B101" s="7" t="s">
        <v>321</v>
      </c>
      <c r="C101" s="93">
        <v>1200</v>
      </c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1200</v>
      </c>
    </row>
    <row r="102" spans="1:108" x14ac:dyDescent="0.3">
      <c r="B102" s="3" t="s">
        <v>184</v>
      </c>
      <c r="C102" s="42">
        <f>(C101*'(ne pas modifier) BDD_REF'!$B$211)/1000</f>
        <v>6.8400000000000002E-2</v>
      </c>
      <c r="D102" s="42">
        <f>(D101*'(ne pas modifier) BDD_REF'!$B$211)/1000</f>
        <v>0</v>
      </c>
      <c r="E102" s="42">
        <f>(E101*'(ne pas modifier) BDD_REF'!$B$211)/1000</f>
        <v>0</v>
      </c>
      <c r="F102" s="42">
        <f>(F101*'(ne pas modifier) BDD_REF'!$B$211)/1000</f>
        <v>0</v>
      </c>
      <c r="G102" s="42">
        <f>(G101*'(ne pas modifier) BDD_REF'!$B$211)/1000</f>
        <v>0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6.8400000000000002E-2</v>
      </c>
    </row>
    <row r="103" spans="1:108" s="17" customFormat="1" x14ac:dyDescent="0.3">
      <c r="A103" s="19"/>
      <c r="B103" s="20" t="s">
        <v>185</v>
      </c>
      <c r="C103" s="94">
        <f>C100+C102</f>
        <v>0.22194999999999998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0.22194999999999998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>
        <v>3</v>
      </c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3</v>
      </c>
    </row>
    <row r="105" spans="1:108" x14ac:dyDescent="0.3">
      <c r="B105" s="7" t="s">
        <v>323</v>
      </c>
      <c r="C105" s="93">
        <v>3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3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2.0009999999999997E-2</v>
      </c>
      <c r="D106" s="42">
        <f>(D88*'(ne pas modifier) BDD_REF'!$B$212+'RECeff + REIamont (2)'!D104*'(ne pas modifier) BDD_REF'!$B$213+'RECeff + REIamont (2)'!D105*'(ne pas modifier) BDD_REF'!$B$214)/1000</f>
        <v>0</v>
      </c>
      <c r="E106" s="42">
        <f>(E88*'(ne pas modifier) BDD_REF'!$B$212+'RECeff + REIamont (2)'!E104*'(ne pas modifier) BDD_REF'!$B$213+'RECeff + REIamont (2)'!E105*'(ne pas modifier) BDD_REF'!$B$214)/1000</f>
        <v>0</v>
      </c>
      <c r="F106" s="42">
        <f>(F88*'(ne pas modifier) BDD_REF'!$B$212+'RECeff + REIamont (2)'!F104*'(ne pas modifier) BDD_REF'!$B$213+'RECeff + REIamont (2)'!F105*'(ne pas modifier) BDD_REF'!$B$214)/1000</f>
        <v>0</v>
      </c>
      <c r="G106" s="42">
        <f>(G88*'(ne pas modifier) BDD_REF'!$B$212+'RECeff + REIamont (2)'!G104*'(ne pas modifier) BDD_REF'!$B$213+'RECeff + REIamont (2)'!G105*'(ne pas modifier) BDD_REF'!$B$214)/1000</f>
        <v>0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2.0009999999999997E-2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325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326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327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0</v>
      </c>
    </row>
    <row r="113" spans="1:108" s="17" customFormat="1" x14ac:dyDescent="0.3">
      <c r="A113" s="19"/>
      <c r="B113" s="20" t="s">
        <v>186</v>
      </c>
      <c r="C113" s="94">
        <f>C106+C107+C112</f>
        <v>2.0009999999999997E-2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2.0009999999999997E-2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0.26662089999999994</v>
      </c>
      <c r="D114" s="96">
        <f>((D91+D92+D93)/1000*44/28*'(ne pas modifier) BDD_REF'!$B$232)+'RECeff + REIamont (2)'!D103+'RECeff + REIamont (2)'!D113</f>
        <v>0</v>
      </c>
      <c r="E114" s="96">
        <f>((E91+E92+E93)/1000*44/28*'(ne pas modifier) BDD_REF'!$B$232)+'RECeff + REIamont (2)'!E103+'RECeff + REIamont (2)'!E113</f>
        <v>0</v>
      </c>
      <c r="F114" s="96">
        <f>((F91+F92+F93)/1000*44/28*'(ne pas modifier) BDD_REF'!$B$232)+'RECeff + REIamont (2)'!F103+'RECeff + REIamont (2)'!F113</f>
        <v>0</v>
      </c>
      <c r="G114" s="96">
        <f>((G91+G92+G93)/1000*44/28*'(ne pas modifier) BDD_REF'!$B$232)+'RECeff + REIamont (2)'!G103+'RECeff + REIamont (2)'!G113</f>
        <v>0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0.26662089999999994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>
        <v>3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3</v>
      </c>
    </row>
    <row r="116" spans="1:108" x14ac:dyDescent="0.3">
      <c r="B116" s="7" t="s">
        <v>313</v>
      </c>
      <c r="C116" s="93">
        <v>0</v>
      </c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314</v>
      </c>
      <c r="C117" s="93">
        <v>0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4.8000000000000001E-2</v>
      </c>
      <c r="D118" s="42">
        <f>D115*'(ne pas modifier) BDD_REF'!$B$207 + (D116+D117)*'(ne pas modifier) BDD_REF'!$B$208</f>
        <v>0</v>
      </c>
      <c r="E118" s="42">
        <f>E115*'(ne pas modifier) BDD_REF'!$B$207 + (E116+E117)*'(ne pas modifier) BDD_REF'!$B$208</f>
        <v>0</v>
      </c>
      <c r="F118" s="42">
        <f>F115*'(ne pas modifier) BDD_REF'!$B$207 + (F116+F117)*'(ne pas modifier) BDD_REF'!$B$208</f>
        <v>0</v>
      </c>
      <c r="G118" s="42">
        <f>G115*'(ne pas modifier) BDD_REF'!$B$207 + (G116+G117)*'(ne pas modifier) BDD_REF'!$B$208</f>
        <v>0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4.8000000000000001E-2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3.3000000000000004E-3</v>
      </c>
      <c r="D119" s="42">
        <f>((D115*'(ne pas modifier) BDD_REF'!$B$220)+('RECeff + REIamont (2)'!D116+'RECeff + REIamont (2)'!D117)*'(ne pas modifier) BDD_REF'!$B$221)*'(ne pas modifier) BDD_REF'!$B$209</f>
        <v>0</v>
      </c>
      <c r="E119" s="42">
        <f>((E115*'(ne pas modifier) BDD_REF'!$B$220)+('RECeff + REIamont (2)'!E116+'RECeff + REIamont (2)'!E117)*'(ne pas modifier) BDD_REF'!$B$221)*'(ne pas modifier) BDD_REF'!$B$209</f>
        <v>0</v>
      </c>
      <c r="F119" s="42">
        <f>((F115*'(ne pas modifier) BDD_REF'!$B$220)+('RECeff + REIamont (2)'!F116+'RECeff + REIamont (2)'!F117)*'(ne pas modifier) BDD_REF'!$B$221)*'(ne pas modifier) BDD_REF'!$B$209</f>
        <v>0</v>
      </c>
      <c r="G119" s="42">
        <f>((G115*'(ne pas modifier) BDD_REF'!$B$220)+('RECeff + REIamont (2)'!G116+'RECeff + REIamont (2)'!G117)*'(ne pas modifier) BDD_REF'!$B$221)*'(ne pas modifier) BDD_REF'!$B$209</f>
        <v>0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3.3000000000000004E-3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7.92E-3</v>
      </c>
      <c r="D120" s="42">
        <f>(D115+D116+D117)*'(ne pas modifier) BDD_REF'!$B$222*'(ne pas modifier) BDD_REF'!$B$210</f>
        <v>0</v>
      </c>
      <c r="E120" s="42">
        <f>(E115+E116+E117)*'(ne pas modifier) BDD_REF'!$B$222*'(ne pas modifier) BDD_REF'!$B$210</f>
        <v>0</v>
      </c>
      <c r="F120" s="42">
        <f>(F115+F116+F117)*'(ne pas modifier) BDD_REF'!$B$222*'(ne pas modifier) BDD_REF'!$B$210</f>
        <v>0</v>
      </c>
      <c r="G120" s="42">
        <f>(G115+G116+G117)*'(ne pas modifier) BDD_REF'!$B$222*'(ne pas modifier) BDD_REF'!$B$210</f>
        <v>0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7.92E-3</v>
      </c>
    </row>
    <row r="121" spans="1:108" x14ac:dyDescent="0.3">
      <c r="B121" s="7" t="s">
        <v>315</v>
      </c>
      <c r="C121" s="93">
        <v>0</v>
      </c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v>50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50</v>
      </c>
    </row>
    <row r="123" spans="1:108" x14ac:dyDescent="0.3">
      <c r="B123" s="7" t="s">
        <v>317</v>
      </c>
      <c r="C123" s="93">
        <v>0</v>
      </c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0.15354999999999999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0.15354999999999999</v>
      </c>
    </row>
    <row r="128" spans="1:108" x14ac:dyDescent="0.3">
      <c r="B128" s="7" t="s">
        <v>321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3">
      <c r="B129" s="3" t="s">
        <v>184</v>
      </c>
      <c r="C129" s="42">
        <f>(C128*'(ne pas modifier) BDD_REF'!$B$211)/1000</f>
        <v>0</v>
      </c>
      <c r="D129" s="42">
        <f>(D128*'(ne pas modifier) BDD_REF'!$B$211)/1000</f>
        <v>0</v>
      </c>
      <c r="E129" s="42">
        <f>(E128*'(ne pas modifier) BDD_REF'!$B$211)/1000</f>
        <v>0</v>
      </c>
      <c r="F129" s="42">
        <f>(F128*'(ne pas modifier) BDD_REF'!$B$211)/1000</f>
        <v>0</v>
      </c>
      <c r="G129" s="42">
        <f>(G128*'(ne pas modifier) BDD_REF'!$B$211)/1000</f>
        <v>0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</v>
      </c>
    </row>
    <row r="130" spans="1:108" s="17" customFormat="1" x14ac:dyDescent="0.3">
      <c r="A130" s="19"/>
      <c r="B130" s="20" t="s">
        <v>185</v>
      </c>
      <c r="C130" s="94">
        <f>C127+C129</f>
        <v>0.15354999999999999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0.15354999999999999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>
        <v>3</v>
      </c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3</v>
      </c>
    </row>
    <row r="132" spans="1:108" x14ac:dyDescent="0.3">
      <c r="B132" s="7" t="s">
        <v>323</v>
      </c>
      <c r="C132" s="93">
        <v>3</v>
      </c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3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2.0009999999999997E-2</v>
      </c>
      <c r="D133" s="42">
        <f>(D115*'(ne pas modifier) BDD_REF'!$B$212+'RECeff + REIamont (2)'!D131*'(ne pas modifier) BDD_REF'!$B$213+'RECeff + REIamont (2)'!D132*'(ne pas modifier) BDD_REF'!$B$214)/1000</f>
        <v>0</v>
      </c>
      <c r="E133" s="42">
        <f>(E115*'(ne pas modifier) BDD_REF'!$B$212+'RECeff + REIamont (2)'!E131*'(ne pas modifier) BDD_REF'!$B$213+'RECeff + REIamont (2)'!E132*'(ne pas modifier) BDD_REF'!$B$214)/1000</f>
        <v>0</v>
      </c>
      <c r="F133" s="42">
        <f>(F115*'(ne pas modifier) BDD_REF'!$B$212+'RECeff + REIamont (2)'!F131*'(ne pas modifier) BDD_REF'!$B$213+'RECeff + REIamont (2)'!F132*'(ne pas modifier) BDD_REF'!$B$214)/1000</f>
        <v>0</v>
      </c>
      <c r="G133" s="42">
        <f>(G115*'(ne pas modifier) BDD_REF'!$B$212+'RECeff + REIamont (2)'!G131*'(ne pas modifier) BDD_REF'!$B$213+'RECeff + REIamont (2)'!G132*'(ne pas modifier) BDD_REF'!$B$214)/1000</f>
        <v>0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2.0009999999999997E-2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3">
      <c r="B136" s="7" t="s">
        <v>325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326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327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0</v>
      </c>
    </row>
    <row r="140" spans="1:108" s="17" customFormat="1" x14ac:dyDescent="0.3">
      <c r="A140" s="19"/>
      <c r="B140" s="20" t="s">
        <v>186</v>
      </c>
      <c r="C140" s="94">
        <f>C133+C134+C139</f>
        <v>2.0009999999999997E-2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2.0009999999999997E-2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0.19822089999999998</v>
      </c>
      <c r="D141" s="96">
        <f>((D118+D119+D120)/1000*44/28*'(ne pas modifier) BDD_REF'!$B$232)+'RECeff + REIamont (2)'!D130+'RECeff + REIamont (2)'!D140</f>
        <v>0</v>
      </c>
      <c r="E141" s="96">
        <f>((E118+E119+E120)/1000*44/28*'(ne pas modifier) BDD_REF'!$B$232)+'RECeff + REIamont (2)'!E130+'RECeff + REIamont (2)'!E140</f>
        <v>0</v>
      </c>
      <c r="F141" s="96">
        <f>((F118+F119+F120)/1000*44/28*'(ne pas modifier) BDD_REF'!$B$232)+'RECeff + REIamont (2)'!F130+'RECeff + REIamont (2)'!F140</f>
        <v>0</v>
      </c>
      <c r="G141" s="96">
        <f>((G118+G119+G120)/1000*44/28*'(ne pas modifier) BDD_REF'!$B$232)+'RECeff + REIamont (2)'!G130+'RECeff + REIamont (2)'!G140</f>
        <v>0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0.19822089999999998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1.1940944999999996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1.1940944999999996</v>
      </c>
    </row>
    <row r="143" spans="1:108" x14ac:dyDescent="0.3">
      <c r="B143" s="79" t="s">
        <v>222</v>
      </c>
      <c r="C143" s="97">
        <f>(C142-C5*5)</f>
        <v>-13.626877644382335</v>
      </c>
      <c r="D143" s="97">
        <f t="shared" ref="D143:L143" si="16">(D142-D5*5)</f>
        <v>0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-324.31968793629954</v>
      </c>
      <c r="D144" s="91">
        <f>D143*Eligibilité_projet!C8</f>
        <v>0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-324.31968793629954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2.7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4.2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5.6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7.1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7.4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8.6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9.8000000000000007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11.1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12.3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13.5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13.9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14.3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14.7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15.1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15.6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15.6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15.7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15.8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15.9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234.9</v>
      </c>
      <c r="D25" s="23">
        <f>SUMIF($A5:$A24,"&lt;"&amp;Eligibilité_projet!C14+1,D5:D24)</f>
        <v>0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30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976.14</v>
      </c>
      <c r="D28" s="25">
        <f>((D25/D27)-D26)*Eligibilité_projet!C8*44/12</f>
        <v>0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976.14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52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47</v>
      </c>
      <c r="D6" s="23">
        <f>IF(Eligibilité_projet!C13="Hors climat Mediterranéen",'(ne pas modifier) BDD_REF'!$C$272,IF(Eligibilité_projet!C13="",0,'(ne pas modifier) BDD_REF'!$B$272))</f>
        <v>0</v>
      </c>
      <c r="E6" s="23">
        <f>IF(Eligibilité_projet!D13="Hors climat Mediterranéen",'(ne pas modifier) BDD_REF'!$C$272,IF(Eligibilité_projet!D13="",0,'(ne pas modifier) BDD_REF'!$B$272))</f>
        <v>0</v>
      </c>
      <c r="F6" s="23">
        <f>IF(Eligibilité_projet!E13="Hors climat Mediterranéen",'(ne pas modifier) BDD_REF'!$C$272,IF(Eligibilité_projet!E13="",0,'(ne pas modifier) BDD_REF'!$B$272))</f>
        <v>0</v>
      </c>
      <c r="G6" s="23">
        <f>IF(Eligibilité_projet!F13="Hors climat Mediterranéen",'(ne pas modifier) BDD_REF'!$C$272,IF(Eligibilité_projet!F13="",0,'(ne pas modifier) BDD_REF'!$B$272))</f>
        <v>0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47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0.9</v>
      </c>
      <c r="D7" s="23">
        <f>Eligibilité_projet!C15</f>
        <v>0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0.9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20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333.35866666666669</v>
      </c>
      <c r="D9" s="22">
        <f>((D6-D5)+('(ne pas modifier) BDD_REF'!$B$276*D7*D8))*Eligibilité_projet!C8*44/12</f>
        <v>0</v>
      </c>
      <c r="E9" s="22">
        <f>((E6-E5)+('(ne pas modifier) BDD_REF'!$B$276*E7*E8))*Eligibilité_projet!D8*44/12</f>
        <v>0</v>
      </c>
      <c r="F9" s="22">
        <f>((F6-F5)+('(ne pas modifier) BDD_REF'!$B$276*F7*F8))*Eligibilité_projet!E8*44/12</f>
        <v>0</v>
      </c>
      <c r="G9" s="22">
        <f>((G6-G5)+('(ne pas modifier) BDD_REF'!$B$276*G7*G8))*Eligibilité_projet!F8*44/12</f>
        <v>0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333.35866666666669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D15" sqref="D15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-324.31968793629954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976.14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333.35866666666669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1633.8183546029663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-324.31968793629954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878.52599999999995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333.35866666666669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1090.6961999999999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1415.0158879362994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MONTEL MARQUIS Océane</cp:lastModifiedBy>
  <dcterms:created xsi:type="dcterms:W3CDTF">2020-09-28T09:31:11Z</dcterms:created>
  <dcterms:modified xsi:type="dcterms:W3CDTF">2024-04-17T09:59:42Z</dcterms:modified>
</cp:coreProperties>
</file>