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PLANTATION DE VERGERS 2021/OK Xavier VINCENT/"/>
    </mc:Choice>
  </mc:AlternateContent>
  <xr:revisionPtr revIDLastSave="0" documentId="8_{7A52D8DC-9B48-4785-9FE9-C9309A2D19F2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G25" i="9" l="1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G59" i="5"/>
  <c r="F86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F25" i="9" l="1"/>
  <c r="D25" i="9"/>
  <c r="E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E73" i="5"/>
  <c r="E76" i="5" s="1"/>
  <c r="E87" i="5" s="1"/>
  <c r="F46" i="5"/>
  <c r="F49" i="5" s="1"/>
  <c r="F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46" i="5"/>
  <c r="D49" i="5" s="1"/>
  <c r="D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L127" i="5"/>
  <c r="L130" i="5" s="1"/>
  <c r="L141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I127" i="5"/>
  <c r="I130" i="5" s="1"/>
  <c r="I141" i="5" s="1"/>
  <c r="J100" i="5"/>
  <c r="J103" i="5" s="1"/>
  <c r="J114" i="5" s="1"/>
  <c r="L73" i="5"/>
  <c r="L76" i="5" s="1"/>
  <c r="L87" i="5" s="1"/>
  <c r="J127" i="5"/>
  <c r="J130" i="5" s="1"/>
  <c r="J141" i="5" s="1"/>
  <c r="K100" i="5"/>
  <c r="K103" i="5" s="1"/>
  <c r="K114" i="5" s="1"/>
  <c r="K127" i="5"/>
  <c r="K130" i="5" s="1"/>
  <c r="K141" i="5" s="1"/>
  <c r="L100" i="5"/>
  <c r="L103" i="5" s="1"/>
  <c r="L114" i="5" s="1"/>
  <c r="H19" i="5"/>
  <c r="H22" i="5" s="1"/>
  <c r="H33" i="5" s="1"/>
  <c r="I19" i="5"/>
  <c r="I22" i="5" s="1"/>
  <c r="I33" i="5" s="1"/>
  <c r="G19" i="5"/>
  <c r="G22" i="5" s="1"/>
  <c r="G33" i="5" s="1"/>
  <c r="C19" i="5"/>
  <c r="C22" i="5" s="1"/>
  <c r="J19" i="5"/>
  <c r="J22" i="5" s="1"/>
  <c r="J33" i="5" s="1"/>
  <c r="K19" i="5"/>
  <c r="K22" i="5" s="1"/>
  <c r="K33" i="5" s="1"/>
  <c r="F19" i="5"/>
  <c r="F22" i="5" s="1"/>
  <c r="F33" i="5" s="1"/>
  <c r="L19" i="5"/>
  <c r="L22" i="5" s="1"/>
  <c r="L33" i="5" s="1"/>
  <c r="E19" i="5"/>
  <c r="E22" i="5" s="1"/>
  <c r="E33" i="5" s="1"/>
  <c r="D19" i="5"/>
  <c r="D22" i="5" s="1"/>
  <c r="D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<sst xmlns="http://schemas.openxmlformats.org/spreadsheetml/2006/main" count="912" uniqueCount="352">
  <si>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</si>
  <si>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</si>
  <si>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</si>
  <si>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</si>
  <si>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</si>
  <si>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</si>
  <si>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</si>
  <si>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</si>
  <si>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</si>
  <si>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</si>
  <si>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</si>
  <si>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</si>
  <si>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</si>
  <si>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</si>
  <si>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</si>
  <si>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</si>
  <si>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</si>
  <si>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</si>
  <si>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</si>
  <si>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</si>
  <si>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</si>
  <si>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</si>
  <si>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</si>
  <si>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</si>
  <si>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</si>
  <si>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</si>
  <si>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</si>
  <si>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</si>
  <si>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</si>
  <si>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</si>
  <si>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</si>
  <si>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</si>
  <si>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</si>
  <si>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</si>
  <si>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</si>
  <si>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</si>
  <si>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</si>
  <si>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</si>
  <si>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</si>
  <si>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</si>
  <si>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</si>
  <si>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</si>
  <si>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</si>
  <si>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</si>
  <si>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</si>
  <si>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</si>
  <si>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</si>
  <si>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</si>
  <si>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</si>
  <si>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</si>
  <si>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</si>
  <si>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</si>
  <si>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</si>
  <si>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</si>
  <si>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</si>
  <si>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</si>
  <si>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</si>
  <si>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</si>
  <si>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</si>
  <si>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</si>
  <si>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</si>
  <si>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</si>
  <si>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</si>
  <si>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</si>
  <si>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</si>
  <si>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</si>
  <si>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</si>
  <si>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</si>
  <si>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</si>
  <si>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</si>
  <si>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</si>
  <si>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</si>
  <si>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</si>
  <si>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</si>
  <si>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</si>
  <si>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</si>
  <si>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</si>
  <si>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</si>
  <si>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</si>
  <si>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</si>
  <si>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</si>
  <si>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</si>
  <si>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</si>
  <si>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</si>
  <si>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</si>
  <si>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</si>
  <si>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</si>
  <si>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</si>
  <si>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</si>
  <si>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</si>
  <si>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</si>
  <si>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</si>
  <si>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</si>
  <si>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</si>
  <si>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</si>
  <si>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</si>
  <si>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</si>
  <si>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</si>
  <si>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</si>
  <si>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</si>
  <si>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</si>
  <si>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</si>
  <si>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</si>
  <si>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</si>
  <si>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</si>
  <si>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</si>
  <si>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</si>
  <si>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</si>
  <si>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</si>
  <si>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</si>
  <si>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</si>
  <si>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</si>
  <si>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</si>
  <si>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</si>
  <si>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</si>
  <si>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</si>
  <si>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</si>
  <si>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</si>
  <si>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</si>
  <si>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</si>
  <si>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</si>
  <si>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</si>
  <si>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</si>
  <si>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</si>
  <si>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</si>
  <si>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</si>
  <si>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</si>
  <si>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</si>
  <si>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</si>
  <si>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</si>
  <si>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</si>
  <si>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</si>
  <si>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</si>
  <si>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</si>
  <si>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</si>
  <si>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</si>
  <si>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</si>
  <si>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</si>
  <si>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</si>
  <si>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</si>
  <si>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</si>
  <si>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</si>
  <si>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</si>
  <si>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</si>
  <si>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</si>
  <si>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</si>
  <si>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</si>
  <si>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</si>
  <si>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</si>
  <si>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</si>
  <si>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</si>
  <si>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</si>
  <si>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</si>
  <si>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</si>
  <si>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</si>
  <si>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</si>
  <si>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</si>
  <si>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</si>
  <si>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</si>
  <si>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</si>
  <si>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</si>
  <si>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</si>
  <si>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</si>
  <si>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</si>
  <si>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</si>
  <si>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</si>
  <si>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</si>
  <si>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</si>
  <si>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</si>
  <si>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</si>
  <si>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</si>
  <si>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</si>
  <si>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</si>
  <si>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</si>
  <si>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</si>
  <si>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</si>
  <si>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</si>
  <si>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</si>
  <si>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</si>
  <si>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</si>
  <si>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</si>
  <si>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</si>
  <si>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</si>
  <si>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</si>
  <si>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</si>
  <si>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</si>
  <si>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</si>
  <si>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</si>
  <si>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</si>
  <si>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</si>
  <si>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</si>
  <si>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</si>
  <si>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</si>
  <si>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</si>
  <si>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</si>
  <si>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</si>
  <si>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</si>
  <si>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</si>
  <si>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</si>
  <si>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</si>
  <si>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</si>
  <si>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</si>
  <si>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</si>
  <si>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</si>
  <si>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</si>
  <si>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</si>
  <si>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</si>
  <si>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</si>
  <si>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</si>
  <si>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</si>
  <si>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</si>
  <si>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</si>
  <si>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</si>
  <si>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</si>
  <si>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</si>
  <si>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</si>
  <si>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</si>
  <si>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</si>
  <si>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</si>
  <si>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</si>
  <si>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</si>
  <si>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</si>
  <si>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</si>
  <si>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</si>
  <si>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</si>
  <si>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</si>
  <si>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</si>
  <si>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</si>
  <si>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</si>
  <si>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</si>
  <si>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</si>
  <si>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</si>
  <si>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</si>
  <si>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</si>
  <si>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</si>
  <si>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</si>
  <si>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</si>
  <si>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</si>
  <si>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</si>
  <si>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</si>
  <si>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</si>
  <si>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</si>
  <si>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</si>
  <si>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</si>
  <si>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</si>
  <si>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</si>
  <si>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</si>
  <si>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</si>
  <si>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</si>
  <si>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</si>
  <si>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</si>
  <si>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</si>
  <si>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</si>
  <si>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</si>
  <si>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</si>
  <si>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</si>
  <si>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</si>
  <si>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</si>
  <si>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</si>
  <si>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</si>
  <si>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</si>
  <si>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</si>
  <si>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</si>
  <si>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</si>
  <si>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</si>
  <si>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</si>
  <si>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</si>
  <si>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</si>
  <si>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</si>
  <si>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</si>
  <si>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</si>
  <si>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</si>
  <si>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</si>
  <si>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</si>
  <si>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</si>
  <si>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</si>
  <si>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</si>
  <si>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</si>
  <si>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</si>
  <si>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</si>
  <si>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</si>
  <si>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</si>
  <si>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</si>
  <si>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</si>
  <si>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</si>
  <si>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</si>
  <si>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</si>
  <si>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</si>
  <si>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</si>
  <si>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</si>
  <si>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</si>
  <si>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</si>
  <si>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</si>
  <si>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</si>
  <si>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</si>
  <si>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</si>
  <si>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</si>
  <si>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</si>
  <si>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</si>
  <si>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</si>
  <si>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</si>
  <si>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</si>
  <si>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</si>
  <si>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</si>
  <si>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</si>
  <si>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</si>
  <si>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</si>
  <si>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</si>
  <si>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</si>
  <si>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</si>
  <si>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</si>
  <si>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</si>
  <si>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</si>
  <si>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</si>
  <si>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</si>
  <si>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</si>
  <si>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</si>
  <si>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</si>
  <si>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</si>
  <si>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</si>
  <si>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</si>
  <si>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</si>
  <si>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</si>
  <si>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</si>
  <si>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</si>
  <si>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</si>
  <si>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</si>
  <si>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</si>
  <si>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</si>
  <si>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</si>
  <si>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</si>
  <si>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</si>
  <si>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</si>
  <si>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</si>
  <si>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</si>
  <si>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</si>
  <si>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</si>
  <si>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</si>
  <si>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</si>
  <si>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</si>
  <si>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</si>
  <si>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</si>
  <si>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</si>
  <si>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</si>
  <si>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</si>
  <si>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</si>
  <si>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</si>
  <si>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</si>
  <si>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</si>
  <si>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</si>
  <si>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</si>
  <si>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SILLY LE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</si>
</sst>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_0_Ter_Guideline_Methode_LBC_Verger_Arbo_BOUVRAIN.xlsx?F1DAFF98" TargetMode="External"/><Relationship Id="rId1" Type="http://schemas.openxmlformats.org/officeDocument/2006/relationships/externalLinkPath" Target="file:///\\F1DAFF98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6.5</v>
      </c>
      <c r="C8" s="26">
        <v>1.85</v>
      </c>
      <c r="D8" s="26">
        <v>0.84</v>
      </c>
      <c r="E8" s="26">
        <v>0.62</v>
      </c>
      <c r="F8" s="26"/>
      <c r="G8" s="26"/>
      <c r="H8" s="26"/>
      <c r="I8" s="26"/>
      <c r="J8" s="26"/>
      <c r="K8" s="26"/>
      <c r="L8" s="103">
        <f>SUM(B8:K8)</f>
        <v>9.8099999999999987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 t="s">
        <v>44</v>
      </c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 t="str">
        <f>'[1]Onglet 2'!$D$15</f>
        <v>Gobelet</v>
      </c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416</v>
      </c>
      <c r="C12" s="1">
        <v>416</v>
      </c>
      <c r="D12" s="1">
        <v>416</v>
      </c>
      <c r="E12" s="1">
        <v>416</v>
      </c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 t="s">
        <v>6</v>
      </c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1</v>
      </c>
      <c r="C15" s="29">
        <v>1</v>
      </c>
      <c r="D15" s="29">
        <v>1</v>
      </c>
      <c r="E15" s="29">
        <v>1</v>
      </c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78</v>
      </c>
      <c r="C17" s="1" t="s">
        <v>78</v>
      </c>
      <c r="D17" s="1" t="s">
        <v>78</v>
      </c>
      <c r="E17" s="1" t="s">
        <v>78</v>
      </c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72</v>
      </c>
      <c r="C18" s="1" t="s">
        <v>72</v>
      </c>
      <c r="D18" s="1" t="s">
        <v>72</v>
      </c>
      <c r="E18" s="1" t="s">
        <v>72</v>
      </c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78</v>
      </c>
      <c r="C19" s="1" t="s">
        <v>78</v>
      </c>
      <c r="D19" s="1" t="s">
        <v>78</v>
      </c>
      <c r="E19" s="1" t="s">
        <v>78</v>
      </c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9.81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>Noisetier - Gobelet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>
        <f>IF(E12="","",VLOOKUP(E26,'(ne pas modifier) BDD_REF'!$C$21:$D$42,2,FALSE))</f>
        <v>250</v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>Hors climat Mediterranéen - Grandes cultures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>20 - Grandes cultures-Hors climat Mediterranéen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114.40000000000002</v>
      </c>
      <c r="C36" s="47">
        <f>RECant_sol!D9</f>
        <v>32.560000000000009</v>
      </c>
      <c r="D36" s="47">
        <f>RECant_sol!E9</f>
        <v>14.784000000000001</v>
      </c>
      <c r="E36" s="47">
        <f>RECant_sol!F9</f>
        <v>10.912000000000001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172.65600000000003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266.59285714285721</v>
      </c>
      <c r="C37" s="48">
        <f>RECant_biom!D28</f>
        <v>75.876428571428576</v>
      </c>
      <c r="D37" s="47">
        <f>RECant_biom!E28</f>
        <v>34.452000000000005</v>
      </c>
      <c r="E37" s="47">
        <f>RECant_biom!F28</f>
        <v>25.428857142857144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402.35014285714294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380.99285714285725</v>
      </c>
      <c r="C38" s="48">
        <f t="shared" si="3"/>
        <v>108.43642857142859</v>
      </c>
      <c r="D38" s="47">
        <f t="shared" si="3"/>
        <v>49.236000000000004</v>
      </c>
      <c r="E38" s="47">
        <f t="shared" si="3"/>
        <v>36.340857142857146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575.006142857143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3.0867934730173334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3.0867934730173334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3.0867934730173334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3.0867934730173334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12.347173892069334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-100.32078787306334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-28.552839625410336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-12.964532586672799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-9.5690597663537336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-151.4072198515002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0" zoomScale="70" zoomScaleNormal="70" workbookViewId="0">
      <selection activeCell="C135" sqref="C135:F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3.0867934730173334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3.0867934730173334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3.0867934730173334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3.0867934730173334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12.347173892069334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65</v>
      </c>
      <c r="D7" s="93">
        <v>65</v>
      </c>
      <c r="E7" s="93">
        <v>65</v>
      </c>
      <c r="F7" s="93">
        <v>65</v>
      </c>
      <c r="G7" s="93"/>
      <c r="H7" s="93"/>
      <c r="I7" s="93"/>
      <c r="J7" s="93"/>
      <c r="K7" s="93"/>
      <c r="L7" s="93"/>
      <c r="M7" s="42">
        <f t="shared" ref="M7:M38" si="0">SUM(C7:L7)</f>
        <v>260</v>
      </c>
    </row>
    <row r="8" spans="1:15" x14ac:dyDescent="0.3">
      <c r="B8" s="7" t="s">
        <v>313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1.04</v>
      </c>
      <c r="D10" s="42">
        <f>D7*'(ne pas modifier) BDD_REF'!$B$207 + (D8+D9)*'(ne pas modifier) BDD_REF'!$B$208</f>
        <v>1.04</v>
      </c>
      <c r="E10" s="42">
        <f>E7*'(ne pas modifier) BDD_REF'!$B$207 + (E8+E9)*'(ne pas modifier) BDD_REF'!$B$208</f>
        <v>1.04</v>
      </c>
      <c r="F10" s="42">
        <f>F7*'(ne pas modifier) BDD_REF'!$B$207 + (F8+F9)*'(ne pas modifier) BDD_REF'!$B$208</f>
        <v>1.04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4.16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7.1500000000000008E-2</v>
      </c>
      <c r="D11" s="42">
        <f>((D7*'(ne pas modifier) BDD_REF'!$B$220)+('RECeff + REIamont (2)'!D8+'RECeff + REIamont (2)'!D9)*'(ne pas modifier) BDD_REF'!$B$221)*'(ne pas modifier) BDD_REF'!$B$209</f>
        <v>7.1500000000000008E-2</v>
      </c>
      <c r="E11" s="42">
        <f>((E7*'(ne pas modifier) BDD_REF'!$B$220)+('RECeff + REIamont (2)'!E8+'RECeff + REIamont (2)'!E9)*'(ne pas modifier) BDD_REF'!$B$221)*'(ne pas modifier) BDD_REF'!$B$209</f>
        <v>7.1500000000000008E-2</v>
      </c>
      <c r="F11" s="42">
        <f>((F7*'(ne pas modifier) BDD_REF'!$B$220)+('RECeff + REIamont (2)'!F8+'RECeff + REIamont (2)'!F9)*'(ne pas modifier) BDD_REF'!$B$221)*'(ne pas modifier) BDD_REF'!$B$209</f>
        <v>7.1500000000000008E-2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0.28600000000000003</v>
      </c>
    </row>
    <row r="12" spans="1:15" x14ac:dyDescent="0.3">
      <c r="B12" s="20" t="s">
        <v>330</v>
      </c>
      <c r="C12" s="42">
        <f>(C7+C8+C9)*'(ne pas modifier) BDD_REF'!$B$222*'(ne pas modifier) BDD_REF'!$B$210</f>
        <v>0.17159999999999997</v>
      </c>
      <c r="D12" s="42">
        <f>(D7+D8+D9)*'(ne pas modifier) BDD_REF'!$B$222*'(ne pas modifier) BDD_REF'!$B$210</f>
        <v>0.17159999999999997</v>
      </c>
      <c r="E12" s="42">
        <f>(E7+E8+E9)*'(ne pas modifier) BDD_REF'!$B$222*'(ne pas modifier) BDD_REF'!$B$210</f>
        <v>0.17159999999999997</v>
      </c>
      <c r="F12" s="42">
        <f>(F7+F8+F9)*'(ne pas modifier) BDD_REF'!$B$222*'(ne pas modifier) BDD_REF'!$B$210</f>
        <v>0.17159999999999997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0.6863999999999999</v>
      </c>
    </row>
    <row r="13" spans="1:15" x14ac:dyDescent="0.3">
      <c r="B13" s="7" t="s">
        <v>315</v>
      </c>
      <c r="C13" s="93">
        <v>20</v>
      </c>
      <c r="D13" s="93">
        <v>20</v>
      </c>
      <c r="E13" s="93">
        <v>20</v>
      </c>
      <c r="F13" s="93">
        <v>20</v>
      </c>
      <c r="G13" s="93"/>
      <c r="H13" s="93"/>
      <c r="I13" s="93"/>
      <c r="J13" s="93"/>
      <c r="K13" s="93"/>
      <c r="L13" s="93"/>
      <c r="M13" s="42">
        <f t="shared" si="0"/>
        <v>80</v>
      </c>
    </row>
    <row r="14" spans="1:15" x14ac:dyDescent="0.3">
      <c r="B14" s="7" t="s">
        <v>316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0</v>
      </c>
    </row>
    <row r="15" spans="1:15" x14ac:dyDescent="0.3">
      <c r="B15" s="7" t="s">
        <v>317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6.1359999999999998E-2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6.1359999999999998E-2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6.1359999999999998E-2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6.1359999999999998E-2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0.24543999999999999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6.1359999999999998E-2</v>
      </c>
      <c r="D22" s="94">
        <f t="shared" ref="D22:L22" si="1">D19+D21</f>
        <v>6.1359999999999998E-2</v>
      </c>
      <c r="E22" s="94">
        <f t="shared" si="1"/>
        <v>6.1359999999999998E-2</v>
      </c>
      <c r="F22" s="94">
        <f t="shared" si="1"/>
        <v>6.1359999999999998E-2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0.24543999999999999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50</v>
      </c>
      <c r="D23" s="93">
        <v>50</v>
      </c>
      <c r="E23" s="93">
        <v>50</v>
      </c>
      <c r="F23" s="93">
        <v>50</v>
      </c>
      <c r="G23" s="93"/>
      <c r="H23" s="93"/>
      <c r="I23" s="93"/>
      <c r="J23" s="93"/>
      <c r="K23" s="93"/>
      <c r="L23" s="93"/>
      <c r="M23" s="42">
        <f t="shared" si="0"/>
        <v>200</v>
      </c>
    </row>
    <row r="24" spans="1:108" x14ac:dyDescent="0.3">
      <c r="B24" s="7" t="s">
        <v>323</v>
      </c>
      <c r="C24" s="93">
        <v>100</v>
      </c>
      <c r="D24" s="93">
        <v>100</v>
      </c>
      <c r="E24" s="93">
        <v>100</v>
      </c>
      <c r="F24" s="93">
        <v>100</v>
      </c>
      <c r="G24" s="93"/>
      <c r="H24" s="93"/>
      <c r="I24" s="93"/>
      <c r="J24" s="93"/>
      <c r="K24" s="93"/>
      <c r="L24" s="93"/>
      <c r="M24" s="42">
        <f t="shared" si="0"/>
        <v>400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0.43664999999999998</v>
      </c>
      <c r="D25" s="42">
        <f>(D7*'(ne pas modifier) BDD_REF'!$B$212+'RECeff + REIamont (2)'!D23*'(ne pas modifier) BDD_REF'!$B$213+'RECeff + REIamont (2)'!D24*'(ne pas modifier) BDD_REF'!$B$214)/1000</f>
        <v>0.43664999999999998</v>
      </c>
      <c r="E25" s="42">
        <f>(E7*'(ne pas modifier) BDD_REF'!$B$212+'RECeff + REIamont (2)'!E23*'(ne pas modifier) BDD_REF'!$B$213+'RECeff + REIamont (2)'!E24*'(ne pas modifier) BDD_REF'!$B$214)/1000</f>
        <v>0.43664999999999998</v>
      </c>
      <c r="F25" s="42">
        <f>(F7*'(ne pas modifier) BDD_REF'!$B$212+'RECeff + REIamont (2)'!F23*'(ne pas modifier) BDD_REF'!$B$213+'RECeff + REIamont (2)'!F24*'(ne pas modifier) BDD_REF'!$B$214)/1000</f>
        <v>0.43664999999999998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1.7465999999999999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v>0</v>
      </c>
      <c r="D27" s="93">
        <v>0</v>
      </c>
      <c r="E27" s="93">
        <v>0</v>
      </c>
      <c r="F27" s="93">
        <v>0</v>
      </c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v>1</v>
      </c>
      <c r="D28" s="93">
        <v>1</v>
      </c>
      <c r="E28" s="93">
        <v>1</v>
      </c>
      <c r="F28" s="93">
        <v>1</v>
      </c>
      <c r="G28" s="93"/>
      <c r="H28" s="93"/>
      <c r="I28" s="93"/>
      <c r="J28" s="93"/>
      <c r="K28" s="93"/>
      <c r="L28" s="93"/>
      <c r="M28" s="42">
        <f t="shared" si="0"/>
        <v>4</v>
      </c>
    </row>
    <row r="29" spans="1:108" x14ac:dyDescent="0.3">
      <c r="B29" s="7" t="s">
        <v>326</v>
      </c>
      <c r="C29" s="93">
        <v>0</v>
      </c>
      <c r="D29" s="93">
        <v>0</v>
      </c>
      <c r="E29" s="93">
        <v>0</v>
      </c>
      <c r="F29" s="93">
        <v>0</v>
      </c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8.9849999999999999E-3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8.9849999999999999E-3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8.9849999999999999E-3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8.9849999999999999E-3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3.594E-2</v>
      </c>
    </row>
    <row r="32" spans="1:108" s="17" customFormat="1" x14ac:dyDescent="0.3">
      <c r="A32" s="19"/>
      <c r="B32" s="20" t="s">
        <v>186</v>
      </c>
      <c r="C32" s="94">
        <f>C25+C26+C31</f>
        <v>0.445635</v>
      </c>
      <c r="D32" s="94">
        <f t="shared" ref="D32:L32" si="2">D25+D26+D31</f>
        <v>0.445635</v>
      </c>
      <c r="E32" s="94">
        <f t="shared" si="2"/>
        <v>0.445635</v>
      </c>
      <c r="F32" s="94">
        <f t="shared" si="2"/>
        <v>0.445635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1.78254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1.0413144999999999</v>
      </c>
      <c r="D33" s="96">
        <f>((D10+D11+D12)/1000*44/28*'(ne pas modifier) BDD_REF'!$B$232)+'RECeff + REIamont (2)'!D22+'RECeff + REIamont (2)'!D32</f>
        <v>1.0413144999999999</v>
      </c>
      <c r="E33" s="96">
        <f>((E10+E11+E12)/1000*44/28*'(ne pas modifier) BDD_REF'!$B$232)+'RECeff + REIamont (2)'!E22+'RECeff + REIamont (2)'!E32</f>
        <v>1.0413144999999999</v>
      </c>
      <c r="F33" s="96">
        <f>((F10+F11+F12)/1000*44/28*'(ne pas modifier) BDD_REF'!$B$232)+'RECeff + REIamont (2)'!F22+'RECeff + REIamont (2)'!F32</f>
        <v>1.0413144999999999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4.1652579999999997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65</v>
      </c>
      <c r="D34" s="93">
        <v>65</v>
      </c>
      <c r="E34" s="93">
        <v>65</v>
      </c>
      <c r="F34" s="93">
        <v>65</v>
      </c>
      <c r="G34" s="93"/>
      <c r="H34" s="93"/>
      <c r="I34" s="93"/>
      <c r="J34" s="93"/>
      <c r="K34" s="93"/>
      <c r="L34" s="93"/>
      <c r="M34" s="42">
        <f t="shared" si="0"/>
        <v>260</v>
      </c>
    </row>
    <row r="35" spans="1:108" x14ac:dyDescent="0.3">
      <c r="B35" s="7" t="s">
        <v>313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1.04</v>
      </c>
      <c r="D37" s="42">
        <f>D34*'(ne pas modifier) BDD_REF'!$B$207 + (D35+D36)*'(ne pas modifier) BDD_REF'!$B$208</f>
        <v>1.04</v>
      </c>
      <c r="E37" s="42">
        <f>E34*'(ne pas modifier) BDD_REF'!$B$207 + (E35+E36)*'(ne pas modifier) BDD_REF'!$B$208</f>
        <v>1.04</v>
      </c>
      <c r="F37" s="42">
        <f>F34*'(ne pas modifier) BDD_REF'!$B$207 + (F35+F36)*'(ne pas modifier) BDD_REF'!$B$208</f>
        <v>1.04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4.16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7.1500000000000008E-2</v>
      </c>
      <c r="D38" s="42">
        <f>((D34*'(ne pas modifier) BDD_REF'!$B$220)+('RECeff + REIamont (2)'!D35+'RECeff + REIamont (2)'!D36)*'(ne pas modifier) BDD_REF'!$B$221)*'(ne pas modifier) BDD_REF'!$B$209</f>
        <v>7.1500000000000008E-2</v>
      </c>
      <c r="E38" s="42">
        <f>((E34*'(ne pas modifier) BDD_REF'!$B$220)+('RECeff + REIamont (2)'!E35+'RECeff + REIamont (2)'!E36)*'(ne pas modifier) BDD_REF'!$B$221)*'(ne pas modifier) BDD_REF'!$B$209</f>
        <v>7.1500000000000008E-2</v>
      </c>
      <c r="F38" s="42">
        <f>((F34*'(ne pas modifier) BDD_REF'!$B$220)+('RECeff + REIamont (2)'!F35+'RECeff + REIamont (2)'!F36)*'(ne pas modifier) BDD_REF'!$B$221)*'(ne pas modifier) BDD_REF'!$B$209</f>
        <v>7.1500000000000008E-2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0.28600000000000003</v>
      </c>
    </row>
    <row r="39" spans="1:108" x14ac:dyDescent="0.3">
      <c r="B39" s="20" t="s">
        <v>330</v>
      </c>
      <c r="C39" s="42">
        <f>(C34+C35+C36)*'(ne pas modifier) BDD_REF'!$B$222*'(ne pas modifier) BDD_REF'!$B$210</f>
        <v>0.17159999999999997</v>
      </c>
      <c r="D39" s="42">
        <f>(D34+D35+D36)*'(ne pas modifier) BDD_REF'!$B$222*'(ne pas modifier) BDD_REF'!$B$210</f>
        <v>0.17159999999999997</v>
      </c>
      <c r="E39" s="42">
        <f>(E34+E35+E36)*'(ne pas modifier) BDD_REF'!$B$222*'(ne pas modifier) BDD_REF'!$B$210</f>
        <v>0.17159999999999997</v>
      </c>
      <c r="F39" s="42">
        <f>(F34+F35+F36)*'(ne pas modifier) BDD_REF'!$B$222*'(ne pas modifier) BDD_REF'!$B$210</f>
        <v>0.17159999999999997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0.6863999999999999</v>
      </c>
    </row>
    <row r="40" spans="1:108" x14ac:dyDescent="0.3">
      <c r="B40" s="7" t="s">
        <v>315</v>
      </c>
      <c r="C40" s="93">
        <v>20</v>
      </c>
      <c r="D40" s="93">
        <v>20</v>
      </c>
      <c r="E40" s="93">
        <v>20</v>
      </c>
      <c r="F40" s="93">
        <v>20</v>
      </c>
      <c r="G40" s="93"/>
      <c r="H40" s="93"/>
      <c r="I40" s="93"/>
      <c r="J40" s="93"/>
      <c r="K40" s="93"/>
      <c r="L40" s="93"/>
      <c r="M40" s="42">
        <f t="shared" si="3"/>
        <v>80</v>
      </c>
    </row>
    <row r="41" spans="1:108" x14ac:dyDescent="0.3">
      <c r="B41" s="7" t="s">
        <v>316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0</v>
      </c>
    </row>
    <row r="42" spans="1:108" x14ac:dyDescent="0.3">
      <c r="B42" s="7" t="s">
        <v>317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6.1359999999999998E-2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6.1359999999999998E-2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6.1359999999999998E-2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6.1359999999999998E-2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0.24543999999999999</v>
      </c>
    </row>
    <row r="47" spans="1:108" x14ac:dyDescent="0.3">
      <c r="B47" s="7" t="s">
        <v>321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185</v>
      </c>
      <c r="C49" s="94">
        <f>C46+C48</f>
        <v>6.1359999999999998E-2</v>
      </c>
      <c r="D49" s="94">
        <f t="shared" ref="D49:L49" si="4">D46+D48</f>
        <v>6.1359999999999998E-2</v>
      </c>
      <c r="E49" s="94">
        <f t="shared" si="4"/>
        <v>6.1359999999999998E-2</v>
      </c>
      <c r="F49" s="94">
        <f t="shared" si="4"/>
        <v>6.1359999999999998E-2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0.24543999999999999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50</v>
      </c>
      <c r="D50" s="93">
        <v>50</v>
      </c>
      <c r="E50" s="93">
        <v>50</v>
      </c>
      <c r="F50" s="93">
        <v>50</v>
      </c>
      <c r="G50" s="93"/>
      <c r="H50" s="93"/>
      <c r="I50" s="93"/>
      <c r="J50" s="93"/>
      <c r="K50" s="93"/>
      <c r="L50" s="93"/>
      <c r="M50" s="42">
        <f t="shared" si="3"/>
        <v>200</v>
      </c>
    </row>
    <row r="51" spans="1:108" x14ac:dyDescent="0.3">
      <c r="B51" s="7" t="s">
        <v>323</v>
      </c>
      <c r="C51" s="93">
        <v>100</v>
      </c>
      <c r="D51" s="93">
        <v>100</v>
      </c>
      <c r="E51" s="93">
        <v>100</v>
      </c>
      <c r="F51" s="93">
        <v>100</v>
      </c>
      <c r="G51" s="93"/>
      <c r="H51" s="93"/>
      <c r="I51" s="93"/>
      <c r="J51" s="93"/>
      <c r="K51" s="93"/>
      <c r="L51" s="93"/>
      <c r="M51" s="42">
        <f t="shared" si="3"/>
        <v>400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0.43664999999999998</v>
      </c>
      <c r="D52" s="42">
        <f>(D34*'(ne pas modifier) BDD_REF'!$B$212+'RECeff + REIamont (2)'!D50*'(ne pas modifier) BDD_REF'!$B$213+'RECeff + REIamont (2)'!D51*'(ne pas modifier) BDD_REF'!$B$214)/1000</f>
        <v>0.43664999999999998</v>
      </c>
      <c r="E52" s="42">
        <f>(E34*'(ne pas modifier) BDD_REF'!$B$212+'RECeff + REIamont (2)'!E50*'(ne pas modifier) BDD_REF'!$B$213+'RECeff + REIamont (2)'!E51*'(ne pas modifier) BDD_REF'!$B$214)/1000</f>
        <v>0.43664999999999998</v>
      </c>
      <c r="F52" s="42">
        <f>(F34*'(ne pas modifier) BDD_REF'!$B$212+'RECeff + REIamont (2)'!F50*'(ne pas modifier) BDD_REF'!$B$213+'RECeff + REIamont (2)'!F51*'(ne pas modifier) BDD_REF'!$B$214)/1000</f>
        <v>0.43664999999999998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1.7465999999999999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v>0</v>
      </c>
      <c r="D54" s="93">
        <v>0</v>
      </c>
      <c r="E54" s="93">
        <v>0</v>
      </c>
      <c r="F54" s="93">
        <v>0</v>
      </c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1</v>
      </c>
      <c r="D55" s="93">
        <v>1</v>
      </c>
      <c r="E55" s="93">
        <v>1</v>
      </c>
      <c r="F55" s="93">
        <v>1</v>
      </c>
      <c r="G55" s="93"/>
      <c r="H55" s="93"/>
      <c r="I55" s="93"/>
      <c r="J55" s="93"/>
      <c r="K55" s="93"/>
      <c r="L55" s="93"/>
      <c r="M55" s="42">
        <f t="shared" si="3"/>
        <v>4</v>
      </c>
    </row>
    <row r="56" spans="1:108" x14ac:dyDescent="0.3">
      <c r="B56" s="7" t="s">
        <v>326</v>
      </c>
      <c r="C56" s="93">
        <v>0</v>
      </c>
      <c r="D56" s="93">
        <v>0</v>
      </c>
      <c r="E56" s="93">
        <v>0</v>
      </c>
      <c r="F56" s="93">
        <v>0</v>
      </c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8.9849999999999999E-3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8.9849999999999999E-3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8.9849999999999999E-3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8.9849999999999999E-3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3.594E-2</v>
      </c>
    </row>
    <row r="59" spans="1:108" s="17" customFormat="1" x14ac:dyDescent="0.3">
      <c r="A59" s="19"/>
      <c r="B59" s="20" t="s">
        <v>186</v>
      </c>
      <c r="C59" s="94">
        <f>C52+C53+C58</f>
        <v>0.445635</v>
      </c>
      <c r="D59" s="94">
        <f t="shared" ref="D59:L59" si="5">D52+D53+D58</f>
        <v>0.445635</v>
      </c>
      <c r="E59" s="94">
        <f t="shared" si="5"/>
        <v>0.445635</v>
      </c>
      <c r="F59" s="94">
        <f t="shared" si="5"/>
        <v>0.445635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1.78254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1.0413144999999999</v>
      </c>
      <c r="D60" s="96">
        <f>((D37+D38+D39)/1000*44/28*'(ne pas modifier) BDD_REF'!$B$232)+'RECeff + REIamont (2)'!D49+'RECeff + REIamont (2)'!D59</f>
        <v>1.0413144999999999</v>
      </c>
      <c r="E60" s="96">
        <f>((E37+E38+E39)/1000*44/28*'(ne pas modifier) BDD_REF'!$B$232)+'RECeff + REIamont (2)'!E49+'RECeff + REIamont (2)'!E59</f>
        <v>1.0413144999999999</v>
      </c>
      <c r="F60" s="96">
        <f>((F37+F38+F39)/1000*44/28*'(ne pas modifier) BDD_REF'!$B$232)+'RECeff + REIamont (2)'!F49+'RECeff + REIamont (2)'!F59</f>
        <v>1.0413144999999999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4.1652579999999997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65</v>
      </c>
      <c r="D61" s="93">
        <v>65</v>
      </c>
      <c r="E61" s="93">
        <v>65</v>
      </c>
      <c r="F61" s="93">
        <v>65</v>
      </c>
      <c r="G61" s="93"/>
      <c r="H61" s="93"/>
      <c r="I61" s="93"/>
      <c r="J61" s="93"/>
      <c r="K61" s="93"/>
      <c r="L61" s="93"/>
      <c r="M61" s="42">
        <f t="shared" si="3"/>
        <v>260</v>
      </c>
    </row>
    <row r="62" spans="1:108" x14ac:dyDescent="0.3">
      <c r="B62" s="7" t="s">
        <v>313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1.04</v>
      </c>
      <c r="D64" s="42">
        <f>D61*'(ne pas modifier) BDD_REF'!$B$207 + (D62+D63)*'(ne pas modifier) BDD_REF'!$B$208</f>
        <v>1.04</v>
      </c>
      <c r="E64" s="42">
        <f>E61*'(ne pas modifier) BDD_REF'!$B$207 + (E62+E63)*'(ne pas modifier) BDD_REF'!$B$208</f>
        <v>1.04</v>
      </c>
      <c r="F64" s="42">
        <f>F61*'(ne pas modifier) BDD_REF'!$B$207 + (F62+F63)*'(ne pas modifier) BDD_REF'!$B$208</f>
        <v>1.04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4.16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7.1500000000000008E-2</v>
      </c>
      <c r="D65" s="42">
        <f>((D61*'(ne pas modifier) BDD_REF'!$B$220)+('RECeff + REIamont (2)'!D62+'RECeff + REIamont (2)'!D63)*'(ne pas modifier) BDD_REF'!$B$221)*'(ne pas modifier) BDD_REF'!$B$209</f>
        <v>7.1500000000000008E-2</v>
      </c>
      <c r="E65" s="42">
        <f>((E61*'(ne pas modifier) BDD_REF'!$B$220)+('RECeff + REIamont (2)'!E62+'RECeff + REIamont (2)'!E63)*'(ne pas modifier) BDD_REF'!$B$221)*'(ne pas modifier) BDD_REF'!$B$209</f>
        <v>7.1500000000000008E-2</v>
      </c>
      <c r="F65" s="42">
        <f>((F61*'(ne pas modifier) BDD_REF'!$B$220)+('RECeff + REIamont (2)'!F62+'RECeff + REIamont (2)'!F63)*'(ne pas modifier) BDD_REF'!$B$221)*'(ne pas modifier) BDD_REF'!$B$209</f>
        <v>7.1500000000000008E-2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0.28600000000000003</v>
      </c>
    </row>
    <row r="66" spans="1:108" x14ac:dyDescent="0.3">
      <c r="B66" s="20" t="s">
        <v>330</v>
      </c>
      <c r="C66" s="42">
        <f>(C61+C62+C63)*'(ne pas modifier) BDD_REF'!$B$222*'(ne pas modifier) BDD_REF'!$B$210</f>
        <v>0.17159999999999997</v>
      </c>
      <c r="D66" s="42">
        <f>(D61+D62+D63)*'(ne pas modifier) BDD_REF'!$B$222*'(ne pas modifier) BDD_REF'!$B$210</f>
        <v>0.17159999999999997</v>
      </c>
      <c r="E66" s="42">
        <f>(E61+E62+E63)*'(ne pas modifier) BDD_REF'!$B$222*'(ne pas modifier) BDD_REF'!$B$210</f>
        <v>0.17159999999999997</v>
      </c>
      <c r="F66" s="42">
        <f>(F61+F62+F63)*'(ne pas modifier) BDD_REF'!$B$222*'(ne pas modifier) BDD_REF'!$B$210</f>
        <v>0.17159999999999997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0.6863999999999999</v>
      </c>
    </row>
    <row r="67" spans="1:108" x14ac:dyDescent="0.3">
      <c r="B67" s="7" t="s">
        <v>315</v>
      </c>
      <c r="C67" s="93">
        <v>20</v>
      </c>
      <c r="D67" s="93">
        <v>20</v>
      </c>
      <c r="E67" s="93">
        <v>20</v>
      </c>
      <c r="F67" s="93">
        <v>20</v>
      </c>
      <c r="G67" s="93"/>
      <c r="H67" s="93"/>
      <c r="I67" s="93"/>
      <c r="J67" s="93"/>
      <c r="K67" s="93"/>
      <c r="L67" s="93"/>
      <c r="M67" s="42">
        <f t="shared" si="3"/>
        <v>80</v>
      </c>
    </row>
    <row r="68" spans="1:108" x14ac:dyDescent="0.3">
      <c r="B68" s="7" t="s">
        <v>316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0</v>
      </c>
    </row>
    <row r="69" spans="1:108" x14ac:dyDescent="0.3">
      <c r="B69" s="7" t="s">
        <v>317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/>
      <c r="D70" s="93"/>
      <c r="E70" s="93"/>
      <c r="F70" s="93"/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/>
      <c r="D71" s="93"/>
      <c r="E71" s="93"/>
      <c r="F71" s="93"/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/>
      <c r="D72" s="93"/>
      <c r="E72" s="93"/>
      <c r="F72" s="93"/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6.1359999999999998E-2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6.1359999999999998E-2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6.1359999999999998E-2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6.1359999999999998E-2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0.24543999999999999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6.1359999999999998E-2</v>
      </c>
      <c r="D76" s="94">
        <f t="shared" ref="D76:L76" si="7">D73+D75</f>
        <v>6.1359999999999998E-2</v>
      </c>
      <c r="E76" s="94">
        <f t="shared" si="7"/>
        <v>6.1359999999999998E-2</v>
      </c>
      <c r="F76" s="94">
        <f t="shared" si="7"/>
        <v>6.1359999999999998E-2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0.24543999999999999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50</v>
      </c>
      <c r="D77" s="93">
        <v>50</v>
      </c>
      <c r="E77" s="93">
        <v>50</v>
      </c>
      <c r="F77" s="93">
        <v>50</v>
      </c>
      <c r="G77" s="93"/>
      <c r="H77" s="93"/>
      <c r="I77" s="93"/>
      <c r="J77" s="93"/>
      <c r="K77" s="93"/>
      <c r="L77" s="93"/>
      <c r="M77" s="42">
        <f t="shared" si="6"/>
        <v>200</v>
      </c>
    </row>
    <row r="78" spans="1:108" x14ac:dyDescent="0.3">
      <c r="B78" s="7" t="s">
        <v>323</v>
      </c>
      <c r="C78" s="93">
        <v>100</v>
      </c>
      <c r="D78" s="93">
        <v>100</v>
      </c>
      <c r="E78" s="93">
        <v>100</v>
      </c>
      <c r="F78" s="93">
        <v>100</v>
      </c>
      <c r="G78" s="93"/>
      <c r="H78" s="93"/>
      <c r="I78" s="93"/>
      <c r="J78" s="93"/>
      <c r="K78" s="93"/>
      <c r="L78" s="93"/>
      <c r="M78" s="42">
        <f t="shared" si="6"/>
        <v>400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0.43664999999999998</v>
      </c>
      <c r="D79" s="42">
        <f>(D61*'(ne pas modifier) BDD_REF'!$B$212+'RECeff + REIamont (2)'!D77*'(ne pas modifier) BDD_REF'!$B$213+'RECeff + REIamont (2)'!D78*'(ne pas modifier) BDD_REF'!$B$214)/1000</f>
        <v>0.43664999999999998</v>
      </c>
      <c r="E79" s="42">
        <f>(E61*'(ne pas modifier) BDD_REF'!$B$212+'RECeff + REIamont (2)'!E77*'(ne pas modifier) BDD_REF'!$B$213+'RECeff + REIamont (2)'!E78*'(ne pas modifier) BDD_REF'!$B$214)/1000</f>
        <v>0.43664999999999998</v>
      </c>
      <c r="F79" s="42">
        <f>(F61*'(ne pas modifier) BDD_REF'!$B$212+'RECeff + REIamont (2)'!F77*'(ne pas modifier) BDD_REF'!$B$213+'RECeff + REIamont (2)'!F78*'(ne pas modifier) BDD_REF'!$B$214)/1000</f>
        <v>0.43664999999999998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1.7465999999999999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v>0</v>
      </c>
      <c r="D81" s="93">
        <v>0</v>
      </c>
      <c r="E81" s="93">
        <v>0</v>
      </c>
      <c r="F81" s="93">
        <v>0</v>
      </c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v>1</v>
      </c>
      <c r="D82" s="93">
        <v>1</v>
      </c>
      <c r="E82" s="93">
        <v>1</v>
      </c>
      <c r="F82" s="93">
        <v>1</v>
      </c>
      <c r="G82" s="93"/>
      <c r="H82" s="93"/>
      <c r="I82" s="93"/>
      <c r="J82" s="93"/>
      <c r="K82" s="93"/>
      <c r="L82" s="93"/>
      <c r="M82" s="42">
        <f t="shared" si="6"/>
        <v>4</v>
      </c>
    </row>
    <row r="83" spans="1:108" x14ac:dyDescent="0.3">
      <c r="B83" s="7" t="s">
        <v>326</v>
      </c>
      <c r="C83" s="93">
        <v>0</v>
      </c>
      <c r="D83" s="93">
        <v>0</v>
      </c>
      <c r="E83" s="93">
        <v>0</v>
      </c>
      <c r="F83" s="93">
        <v>0</v>
      </c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8.9849999999999999E-3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8.9849999999999999E-3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8.9849999999999999E-3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8.9849999999999999E-3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3.594E-2</v>
      </c>
    </row>
    <row r="86" spans="1:108" s="17" customFormat="1" x14ac:dyDescent="0.3">
      <c r="A86" s="19"/>
      <c r="B86" s="20" t="s">
        <v>186</v>
      </c>
      <c r="C86" s="94">
        <f>C79+C80+C85</f>
        <v>0.445635</v>
      </c>
      <c r="D86" s="94">
        <f t="shared" ref="D86:L86" si="8">D79+D80+D85</f>
        <v>0.445635</v>
      </c>
      <c r="E86" s="94">
        <f t="shared" si="8"/>
        <v>0.445635</v>
      </c>
      <c r="F86" s="94">
        <f t="shared" si="8"/>
        <v>0.445635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1.78254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1.0413144999999999</v>
      </c>
      <c r="D87" s="96">
        <f>((D64+D65+D66)/1000*44/28*'(ne pas modifier) BDD_REF'!$B$232)+'RECeff + REIamont (2)'!D76+'RECeff + REIamont (2)'!D86</f>
        <v>1.0413144999999999</v>
      </c>
      <c r="E87" s="96">
        <f>((E64+E65+E66)/1000*44/28*'(ne pas modifier) BDD_REF'!$B$232)+'RECeff + REIamont (2)'!E76+'RECeff + REIamont (2)'!E86</f>
        <v>1.0413144999999999</v>
      </c>
      <c r="F87" s="96">
        <f>((F64+F65+F66)/1000*44/28*'(ne pas modifier) BDD_REF'!$B$232)+'RECeff + REIamont (2)'!F76+'RECeff + REIamont (2)'!F86</f>
        <v>1.0413144999999999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4.1652579999999997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65</v>
      </c>
      <c r="D88" s="93">
        <v>65</v>
      </c>
      <c r="E88" s="93">
        <v>65</v>
      </c>
      <c r="F88" s="93">
        <v>65</v>
      </c>
      <c r="G88" s="93"/>
      <c r="H88" s="93"/>
      <c r="I88" s="93"/>
      <c r="J88" s="93"/>
      <c r="K88" s="93"/>
      <c r="L88" s="93"/>
      <c r="M88" s="42">
        <f t="shared" si="6"/>
        <v>260</v>
      </c>
    </row>
    <row r="89" spans="1:108" x14ac:dyDescent="0.3">
      <c r="B89" s="7" t="s">
        <v>313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1.04</v>
      </c>
      <c r="D91" s="42">
        <f>D88*'(ne pas modifier) BDD_REF'!$B$207 + (D89+D90)*'(ne pas modifier) BDD_REF'!$B$208</f>
        <v>1.04</v>
      </c>
      <c r="E91" s="42">
        <f>E88*'(ne pas modifier) BDD_REF'!$B$207 + (E89+E90)*'(ne pas modifier) BDD_REF'!$B$208</f>
        <v>1.04</v>
      </c>
      <c r="F91" s="42">
        <f>F88*'(ne pas modifier) BDD_REF'!$B$207 + (F89+F90)*'(ne pas modifier) BDD_REF'!$B$208</f>
        <v>1.04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4.16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7.1500000000000008E-2</v>
      </c>
      <c r="D92" s="42">
        <f>((D88*'(ne pas modifier) BDD_REF'!$B$220)+('RECeff + REIamont (2)'!D89+'RECeff + REIamont (2)'!D90)*'(ne pas modifier) BDD_REF'!$B$221)*'(ne pas modifier) BDD_REF'!$B$209</f>
        <v>7.1500000000000008E-2</v>
      </c>
      <c r="E92" s="42">
        <f>((E88*'(ne pas modifier) BDD_REF'!$B$220)+('RECeff + REIamont (2)'!E89+'RECeff + REIamont (2)'!E90)*'(ne pas modifier) BDD_REF'!$B$221)*'(ne pas modifier) BDD_REF'!$B$209</f>
        <v>7.1500000000000008E-2</v>
      </c>
      <c r="F92" s="42">
        <f>((F88*'(ne pas modifier) BDD_REF'!$B$220)+('RECeff + REIamont (2)'!F89+'RECeff + REIamont (2)'!F90)*'(ne pas modifier) BDD_REF'!$B$221)*'(ne pas modifier) BDD_REF'!$B$209</f>
        <v>7.1500000000000008E-2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0.28600000000000003</v>
      </c>
    </row>
    <row r="93" spans="1:108" x14ac:dyDescent="0.3">
      <c r="B93" s="20" t="s">
        <v>330</v>
      </c>
      <c r="C93" s="42">
        <f>(C88+C89+C90)*'(ne pas modifier) BDD_REF'!$B$222*'(ne pas modifier) BDD_REF'!$B$210</f>
        <v>0.17159999999999997</v>
      </c>
      <c r="D93" s="42">
        <f>(D88+D89+D90)*'(ne pas modifier) BDD_REF'!$B$222*'(ne pas modifier) BDD_REF'!$B$210</f>
        <v>0.17159999999999997</v>
      </c>
      <c r="E93" s="42">
        <f>(E88+E89+E90)*'(ne pas modifier) BDD_REF'!$B$222*'(ne pas modifier) BDD_REF'!$B$210</f>
        <v>0.17159999999999997</v>
      </c>
      <c r="F93" s="42">
        <f>(F88+F89+F90)*'(ne pas modifier) BDD_REF'!$B$222*'(ne pas modifier) BDD_REF'!$B$210</f>
        <v>0.17159999999999997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0.6863999999999999</v>
      </c>
    </row>
    <row r="94" spans="1:108" x14ac:dyDescent="0.3">
      <c r="B94" s="7" t="s">
        <v>315</v>
      </c>
      <c r="C94" s="93">
        <v>25</v>
      </c>
      <c r="D94" s="93">
        <v>25</v>
      </c>
      <c r="E94" s="93">
        <v>25</v>
      </c>
      <c r="F94" s="93">
        <v>25</v>
      </c>
      <c r="G94" s="93"/>
      <c r="H94" s="93"/>
      <c r="I94" s="93"/>
      <c r="J94" s="93"/>
      <c r="K94" s="93"/>
      <c r="L94" s="93"/>
      <c r="M94" s="42">
        <f t="shared" si="6"/>
        <v>100</v>
      </c>
    </row>
    <row r="95" spans="1:108" x14ac:dyDescent="0.3">
      <c r="B95" s="7" t="s">
        <v>316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0</v>
      </c>
    </row>
    <row r="96" spans="1:108" x14ac:dyDescent="0.3">
      <c r="B96" s="7" t="s">
        <v>317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/>
      <c r="D97" s="93"/>
      <c r="E97" s="93"/>
      <c r="F97" s="93"/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/>
      <c r="D98" s="93"/>
      <c r="E98" s="93"/>
      <c r="F98" s="93"/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/>
      <c r="D99" s="93"/>
      <c r="E99" s="93"/>
      <c r="F99" s="93"/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7.6700000000000004E-2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7.6700000000000004E-2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7.6700000000000004E-2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7.6700000000000004E-2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0.30680000000000002</v>
      </c>
    </row>
    <row r="101" spans="1:108" x14ac:dyDescent="0.3">
      <c r="B101" s="7" t="s">
        <v>321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185</v>
      </c>
      <c r="C103" s="94">
        <f>C100+C102</f>
        <v>7.6700000000000004E-2</v>
      </c>
      <c r="D103" s="94">
        <f t="shared" ref="D103:L103" si="9">D100+D102</f>
        <v>7.6700000000000004E-2</v>
      </c>
      <c r="E103" s="94">
        <f t="shared" si="9"/>
        <v>7.6700000000000004E-2</v>
      </c>
      <c r="F103" s="94">
        <f t="shared" si="9"/>
        <v>7.6700000000000004E-2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0.30680000000000002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50</v>
      </c>
      <c r="D104" s="93">
        <v>50</v>
      </c>
      <c r="E104" s="93">
        <v>50</v>
      </c>
      <c r="F104" s="93">
        <v>50</v>
      </c>
      <c r="G104" s="93"/>
      <c r="H104" s="93"/>
      <c r="I104" s="93"/>
      <c r="J104" s="93"/>
      <c r="K104" s="93"/>
      <c r="L104" s="93"/>
      <c r="M104" s="42">
        <f t="shared" si="10"/>
        <v>200</v>
      </c>
    </row>
    <row r="105" spans="1:108" x14ac:dyDescent="0.3">
      <c r="B105" s="7" t="s">
        <v>323</v>
      </c>
      <c r="C105" s="93">
        <v>100</v>
      </c>
      <c r="D105" s="93">
        <v>100</v>
      </c>
      <c r="E105" s="93">
        <v>100</v>
      </c>
      <c r="F105" s="93">
        <v>100</v>
      </c>
      <c r="G105" s="93"/>
      <c r="H105" s="93"/>
      <c r="I105" s="93"/>
      <c r="J105" s="93"/>
      <c r="K105" s="93"/>
      <c r="L105" s="93"/>
      <c r="M105" s="42">
        <f t="shared" si="10"/>
        <v>400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0.43664999999999998</v>
      </c>
      <c r="D106" s="42">
        <f>(D88*'(ne pas modifier) BDD_REF'!$B$212+'RECeff + REIamont (2)'!D104*'(ne pas modifier) BDD_REF'!$B$213+'RECeff + REIamont (2)'!D105*'(ne pas modifier) BDD_REF'!$B$214)/1000</f>
        <v>0.43664999999999998</v>
      </c>
      <c r="E106" s="42">
        <f>(E88*'(ne pas modifier) BDD_REF'!$B$212+'RECeff + REIamont (2)'!E104*'(ne pas modifier) BDD_REF'!$B$213+'RECeff + REIamont (2)'!E105*'(ne pas modifier) BDD_REF'!$B$214)/1000</f>
        <v>0.43664999999999998</v>
      </c>
      <c r="F106" s="42">
        <f>(F88*'(ne pas modifier) BDD_REF'!$B$212+'RECeff + REIamont (2)'!F104*'(ne pas modifier) BDD_REF'!$B$213+'RECeff + REIamont (2)'!F105*'(ne pas modifier) BDD_REF'!$B$214)/1000</f>
        <v>0.43664999999999998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1.7465999999999999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186</v>
      </c>
      <c r="C113" s="94">
        <f>C106+C107+C112</f>
        <v>0.43664999999999998</v>
      </c>
      <c r="D113" s="94">
        <f t="shared" ref="D113:L113" si="11">D106+D107+D112</f>
        <v>0.43664999999999998</v>
      </c>
      <c r="E113" s="94">
        <f t="shared" si="11"/>
        <v>0.43664999999999998</v>
      </c>
      <c r="F113" s="94">
        <f t="shared" si="11"/>
        <v>0.43664999999999998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1.7465999999999999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1.0476695</v>
      </c>
      <c r="D114" s="96">
        <f>((D91+D92+D93)/1000*44/28*'(ne pas modifier) BDD_REF'!$B$232)+'RECeff + REIamont (2)'!D103+'RECeff + REIamont (2)'!D113</f>
        <v>1.0476695</v>
      </c>
      <c r="E114" s="96">
        <f>((E91+E92+E93)/1000*44/28*'(ne pas modifier) BDD_REF'!$B$232)+'RECeff + REIamont (2)'!E103+'RECeff + REIamont (2)'!E113</f>
        <v>1.0476695</v>
      </c>
      <c r="F114" s="96">
        <f>((F91+F92+F93)/1000*44/28*'(ne pas modifier) BDD_REF'!$B$232)+'RECeff + REIamont (2)'!F103+'RECeff + REIamont (2)'!F113</f>
        <v>1.0476695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4.1906780000000001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65</v>
      </c>
      <c r="D115" s="93">
        <v>65</v>
      </c>
      <c r="E115" s="93">
        <v>65</v>
      </c>
      <c r="F115" s="93">
        <v>65</v>
      </c>
      <c r="G115" s="93"/>
      <c r="H115" s="93"/>
      <c r="I115" s="93"/>
      <c r="J115" s="93"/>
      <c r="K115" s="93"/>
      <c r="L115" s="93"/>
      <c r="M115" s="42">
        <f t="shared" si="10"/>
        <v>260</v>
      </c>
    </row>
    <row r="116" spans="1:108" x14ac:dyDescent="0.3">
      <c r="B116" s="7" t="s">
        <v>313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1.04</v>
      </c>
      <c r="D118" s="42">
        <f>D115*'(ne pas modifier) BDD_REF'!$B$207 + (D116+D117)*'(ne pas modifier) BDD_REF'!$B$208</f>
        <v>1.04</v>
      </c>
      <c r="E118" s="42">
        <f>E115*'(ne pas modifier) BDD_REF'!$B$207 + (E116+E117)*'(ne pas modifier) BDD_REF'!$B$208</f>
        <v>1.04</v>
      </c>
      <c r="F118" s="42">
        <f>F115*'(ne pas modifier) BDD_REF'!$B$207 + (F116+F117)*'(ne pas modifier) BDD_REF'!$B$208</f>
        <v>1.04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4.16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7.1500000000000008E-2</v>
      </c>
      <c r="D119" s="42">
        <f>((D115*'(ne pas modifier) BDD_REF'!$B$220)+('RECeff + REIamont (2)'!D116+'RECeff + REIamont (2)'!D117)*'(ne pas modifier) BDD_REF'!$B$221)*'(ne pas modifier) BDD_REF'!$B$209</f>
        <v>7.1500000000000008E-2</v>
      </c>
      <c r="E119" s="42">
        <f>((E115*'(ne pas modifier) BDD_REF'!$B$220)+('RECeff + REIamont (2)'!E116+'RECeff + REIamont (2)'!E117)*'(ne pas modifier) BDD_REF'!$B$221)*'(ne pas modifier) BDD_REF'!$B$209</f>
        <v>7.1500000000000008E-2</v>
      </c>
      <c r="F119" s="42">
        <f>((F115*'(ne pas modifier) BDD_REF'!$B$220)+('RECeff + REIamont (2)'!F116+'RECeff + REIamont (2)'!F117)*'(ne pas modifier) BDD_REF'!$B$221)*'(ne pas modifier) BDD_REF'!$B$209</f>
        <v>7.1500000000000008E-2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0.28600000000000003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0.17159999999999997</v>
      </c>
      <c r="D120" s="42">
        <f>(D115+D116+D117)*'(ne pas modifier) BDD_REF'!$B$222*'(ne pas modifier) BDD_REF'!$B$210</f>
        <v>0.17159999999999997</v>
      </c>
      <c r="E120" s="42">
        <f>(E115+E116+E117)*'(ne pas modifier) BDD_REF'!$B$222*'(ne pas modifier) BDD_REF'!$B$210</f>
        <v>0.17159999999999997</v>
      </c>
      <c r="F120" s="42">
        <f>(F115+F116+F117)*'(ne pas modifier) BDD_REF'!$B$222*'(ne pas modifier) BDD_REF'!$B$210</f>
        <v>0.17159999999999997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0.6863999999999999</v>
      </c>
    </row>
    <row r="121" spans="1:108" x14ac:dyDescent="0.3">
      <c r="B121" s="7" t="s">
        <v>315</v>
      </c>
      <c r="C121" s="93">
        <v>25</v>
      </c>
      <c r="D121" s="93">
        <v>25</v>
      </c>
      <c r="E121" s="93">
        <v>25</v>
      </c>
      <c r="F121" s="93">
        <v>25</v>
      </c>
      <c r="G121" s="93"/>
      <c r="H121" s="93"/>
      <c r="I121" s="93"/>
      <c r="J121" s="93"/>
      <c r="K121" s="93"/>
      <c r="L121" s="93"/>
      <c r="M121" s="42">
        <f t="shared" si="10"/>
        <v>100</v>
      </c>
    </row>
    <row r="122" spans="1:108" x14ac:dyDescent="0.3">
      <c r="B122" s="7" t="s">
        <v>316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0</v>
      </c>
    </row>
    <row r="123" spans="1:108" x14ac:dyDescent="0.3">
      <c r="B123" s="7" t="s">
        <v>317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/>
      <c r="D124" s="93"/>
      <c r="E124" s="93"/>
      <c r="F124" s="93"/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/>
      <c r="D125" s="93"/>
      <c r="E125" s="93"/>
      <c r="F125" s="93"/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/>
      <c r="D126" s="93"/>
      <c r="E126" s="93"/>
      <c r="F126" s="93"/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7.6700000000000004E-2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7.6700000000000004E-2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7.6700000000000004E-2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7.6700000000000004E-2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0.30680000000000002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7.6700000000000004E-2</v>
      </c>
      <c r="D130" s="94">
        <f t="shared" ref="D130:L130" si="12">D127+D129</f>
        <v>7.6700000000000004E-2</v>
      </c>
      <c r="E130" s="94">
        <f t="shared" si="12"/>
        <v>7.6700000000000004E-2</v>
      </c>
      <c r="F130" s="94">
        <f t="shared" si="12"/>
        <v>7.6700000000000004E-2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0.30680000000000002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50</v>
      </c>
      <c r="D131" s="93">
        <v>50</v>
      </c>
      <c r="E131" s="93">
        <v>50</v>
      </c>
      <c r="F131" s="93">
        <v>50</v>
      </c>
      <c r="G131" s="93"/>
      <c r="H131" s="93"/>
      <c r="I131" s="93"/>
      <c r="J131" s="93"/>
      <c r="K131" s="93"/>
      <c r="L131" s="93"/>
      <c r="M131" s="42">
        <f t="shared" si="10"/>
        <v>200</v>
      </c>
    </row>
    <row r="132" spans="1:108" x14ac:dyDescent="0.3">
      <c r="B132" s="7" t="s">
        <v>323</v>
      </c>
      <c r="C132" s="93">
        <v>100</v>
      </c>
      <c r="D132" s="93">
        <v>100</v>
      </c>
      <c r="E132" s="93">
        <v>100</v>
      </c>
      <c r="F132" s="93">
        <v>100</v>
      </c>
      <c r="G132" s="93"/>
      <c r="H132" s="93"/>
      <c r="I132" s="93"/>
      <c r="J132" s="93"/>
      <c r="K132" s="93"/>
      <c r="L132" s="93"/>
      <c r="M132" s="42">
        <f t="shared" si="10"/>
        <v>400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0.43664999999999998</v>
      </c>
      <c r="D133" s="42">
        <f>(D115*'(ne pas modifier) BDD_REF'!$B$212+'RECeff + REIamont (2)'!D131*'(ne pas modifier) BDD_REF'!$B$213+'RECeff + REIamont (2)'!D132*'(ne pas modifier) BDD_REF'!$B$214)/1000</f>
        <v>0.43664999999999998</v>
      </c>
      <c r="E133" s="42">
        <f>(E115*'(ne pas modifier) BDD_REF'!$B$212+'RECeff + REIamont (2)'!E131*'(ne pas modifier) BDD_REF'!$B$213+'RECeff + REIamont (2)'!E132*'(ne pas modifier) BDD_REF'!$B$214)/1000</f>
        <v>0.43664999999999998</v>
      </c>
      <c r="F133" s="42">
        <f>(F115*'(ne pas modifier) BDD_REF'!$B$212+'RECeff + REIamont (2)'!F131*'(ne pas modifier) BDD_REF'!$B$213+'RECeff + REIamont (2)'!F132*'(ne pas modifier) BDD_REF'!$B$214)/1000</f>
        <v>0.43664999999999998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1.7465999999999999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0</v>
      </c>
      <c r="D135" s="93">
        <v>0</v>
      </c>
      <c r="E135" s="93">
        <v>0</v>
      </c>
      <c r="F135" s="93">
        <v>0</v>
      </c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>
        <v>0</v>
      </c>
      <c r="D136" s="93">
        <v>0</v>
      </c>
      <c r="E136" s="93">
        <v>0</v>
      </c>
      <c r="F136" s="93">
        <v>0</v>
      </c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>
        <v>1</v>
      </c>
      <c r="D137" s="93">
        <v>1</v>
      </c>
      <c r="E137" s="93">
        <v>1</v>
      </c>
      <c r="F137" s="93">
        <v>1</v>
      </c>
      <c r="G137" s="93"/>
      <c r="H137" s="93"/>
      <c r="I137" s="93"/>
      <c r="J137" s="93"/>
      <c r="K137" s="93"/>
      <c r="L137" s="93"/>
      <c r="M137" s="42">
        <f t="shared" si="13"/>
        <v>4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2.5134E-2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2.5134E-2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2.5134E-2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2.5134E-2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0.100536</v>
      </c>
    </row>
    <row r="140" spans="1:108" s="17" customFormat="1" x14ac:dyDescent="0.3">
      <c r="A140" s="19"/>
      <c r="B140" s="20" t="s">
        <v>186</v>
      </c>
      <c r="C140" s="94">
        <f>C133+C134+C139</f>
        <v>0.46178399999999997</v>
      </c>
      <c r="D140" s="94">
        <f t="shared" ref="D140:L140" si="14">D133+D134+D139</f>
        <v>0.46178399999999997</v>
      </c>
      <c r="E140" s="94">
        <f t="shared" si="14"/>
        <v>0.46178399999999997</v>
      </c>
      <c r="F140" s="94">
        <f t="shared" si="14"/>
        <v>0.46178399999999997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1.8471359999999999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1.0728035</v>
      </c>
      <c r="D141" s="96">
        <f>((D118+D119+D120)/1000*44/28*'(ne pas modifier) BDD_REF'!$B$232)+'RECeff + REIamont (2)'!D130+'RECeff + REIamont (2)'!D140</f>
        <v>1.0728035</v>
      </c>
      <c r="E141" s="96">
        <f>((E118+E119+E120)/1000*44/28*'(ne pas modifier) BDD_REF'!$B$232)+'RECeff + REIamont (2)'!E130+'RECeff + REIamont (2)'!E140</f>
        <v>1.0728035</v>
      </c>
      <c r="F141" s="96">
        <f>((F118+F119+F120)/1000*44/28*'(ne pas modifier) BDD_REF'!$B$232)+'RECeff + REIamont (2)'!F130+'RECeff + REIamont (2)'!F140</f>
        <v>1.0728035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4.2912140000000001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5.2444164999999998</v>
      </c>
      <c r="D142" s="97">
        <f t="shared" ref="D142:L142" si="15">D33+D60+D87+D114+D141</f>
        <v>5.2444164999999998</v>
      </c>
      <c r="E142" s="97">
        <f t="shared" si="15"/>
        <v>5.2444164999999998</v>
      </c>
      <c r="F142" s="97">
        <f t="shared" si="15"/>
        <v>5.2444164999999998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20.977665999999999</v>
      </c>
    </row>
    <row r="143" spans="1:108" x14ac:dyDescent="0.3">
      <c r="B143" s="79" t="s">
        <v>222</v>
      </c>
      <c r="C143" s="97">
        <f>(C142-C5*5)</f>
        <v>-10.189550865086668</v>
      </c>
      <c r="D143" s="97">
        <f t="shared" ref="D143:L143" si="16">(D142-D5*5)</f>
        <v>-10.189550865086668</v>
      </c>
      <c r="E143" s="97">
        <f t="shared" si="16"/>
        <v>-10.189550865086668</v>
      </c>
      <c r="F143" s="97">
        <f t="shared" si="16"/>
        <v>-10.189550865086668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-66.232080623063339</v>
      </c>
      <c r="D144" s="91">
        <f>D143*Eligibilité_projet!C8</f>
        <v>-18.850669100410336</v>
      </c>
      <c r="E144" s="91">
        <f>E143*Eligibilité_projet!D8</f>
        <v>-8.5592227266728003</v>
      </c>
      <c r="F144" s="91">
        <f>F143*Eligibilité_projet!E8</f>
        <v>-6.317521536353734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-99.95949398650022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10.8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16.8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22.4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28.4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29.6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34.4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39.200000000000003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44.4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49.2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54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55.6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57.2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58.8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60.4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62.4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62.4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62.8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63.2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63.6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64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234.9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939.6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90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266.59285714285721</v>
      </c>
      <c r="D28" s="25">
        <f>((D25/D27)-D26)*Eligibilité_projet!C8*44/12</f>
        <v>75.876428571428576</v>
      </c>
      <c r="E28" s="25">
        <f>((E25/E27)-E26)*Eligibilité_projet!D8*44/12</f>
        <v>34.452000000000005</v>
      </c>
      <c r="F28" s="25">
        <f>((F25/F27)-F26)*Eligibilité_projet!E8*44/12</f>
        <v>25.428857142857144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402.35014285714294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208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47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188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1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4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80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114.40000000000002</v>
      </c>
      <c r="D9" s="22">
        <f>((D6-D5)+('(ne pas modifier) BDD_REF'!$B$276*D7*D8))*Eligibilité_projet!C8*44/12</f>
        <v>32.560000000000009</v>
      </c>
      <c r="E9" s="22">
        <f>((E6-E5)+('(ne pas modifier) BDD_REF'!$B$276*E7*E8))*Eligibilité_projet!D8*44/12</f>
        <v>14.784000000000001</v>
      </c>
      <c r="F9" s="22">
        <f>((F6-F5)+('(ne pas modifier) BDD_REF'!$B$276*F7*F8))*Eligibilité_projet!E8*44/12</f>
        <v>10.912000000000001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172.65600000000003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I32" sqref="I3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-99.95949398650022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402.35014285714294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172.65600000000003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674.96563684364321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-99.95949398650022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362.11512857142867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172.65600000000003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481.29401571428582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581.25350970078603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2024-04-17T09:46:38Z</dcterms:modified>
</cp:coreProperties>
</file>