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802539\Downloads\"/>
    </mc:Choice>
  </mc:AlternateContent>
  <xr:revisionPtr revIDLastSave="0" documentId="13_ncr:1_{368F18EB-79B6-4711-A44F-CEE1B4FD1F19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H25" i="9" l="1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F86" i="5" l="1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F25" i="9" l="1"/>
  <c r="G25" i="9"/>
  <c r="D25" i="9"/>
  <c r="E25" i="9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E73" i="5"/>
  <c r="E76" i="5" s="1"/>
  <c r="E87" i="5" s="1"/>
  <c r="F46" i="5"/>
  <c r="F49" i="5" s="1"/>
  <c r="F60" i="5" s="1"/>
  <c r="J127" i="5"/>
  <c r="J130" i="5" s="1"/>
  <c r="J141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J46" i="5"/>
  <c r="J49" i="5" s="1"/>
  <c r="J60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L46" i="5"/>
  <c r="L49" i="5" s="1"/>
  <c r="L60" i="5" s="1"/>
  <c r="I127" i="5"/>
  <c r="I130" i="5" s="1"/>
  <c r="I141" i="5" s="1"/>
  <c r="J100" i="5"/>
  <c r="J103" i="5" s="1"/>
  <c r="J114" i="5" s="1"/>
  <c r="L73" i="5"/>
  <c r="L76" i="5" s="1"/>
  <c r="L87" i="5" s="1"/>
  <c r="K127" i="5"/>
  <c r="K130" i="5" s="1"/>
  <c r="K141" i="5" s="1"/>
  <c r="L100" i="5"/>
  <c r="L103" i="5" s="1"/>
  <c r="L114" i="5" s="1"/>
  <c r="K100" i="5"/>
  <c r="K103" i="5" s="1"/>
  <c r="K114" i="5" s="1"/>
  <c r="L127" i="5"/>
  <c r="L130" i="5" s="1"/>
  <c r="L141" i="5" s="1"/>
  <c r="D46" i="5"/>
  <c r="D49" i="5" s="1"/>
  <c r="D60" i="5" s="1"/>
  <c r="J19" i="5"/>
  <c r="J22" i="5" s="1"/>
  <c r="J33" i="5" s="1"/>
  <c r="K19" i="5"/>
  <c r="K22" i="5" s="1"/>
  <c r="K33" i="5" s="1"/>
  <c r="L19" i="5"/>
  <c r="L22" i="5" s="1"/>
  <c r="L33" i="5" s="1"/>
  <c r="H19" i="5"/>
  <c r="H22" i="5" s="1"/>
  <c r="H33" i="5" s="1"/>
  <c r="D19" i="5"/>
  <c r="D22" i="5" s="1"/>
  <c r="D33" i="5" s="1"/>
  <c r="I19" i="5"/>
  <c r="I22" i="5" s="1"/>
  <c r="I33" i="5" s="1"/>
  <c r="E19" i="5"/>
  <c r="E22" i="5" s="1"/>
  <c r="E33" i="5" s="1"/>
  <c r="F19" i="5"/>
  <c r="F22" i="5" s="1"/>
  <c r="F33" i="5" s="1"/>
  <c r="G19" i="5"/>
  <c r="G22" i="5" s="1"/>
  <c r="G33" i="5" s="1"/>
  <c r="C19" i="5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C22" i="5"/>
  <c r="L37" i="2" l="1"/>
  <c r="B39" i="2"/>
  <c r="G39" i="2"/>
  <c r="E38" i="2"/>
  <c r="E39" i="2" s="1"/>
  <c r="I38" i="2"/>
  <c r="F38" i="2"/>
  <c r="F39" i="2" s="1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<sst xmlns="http://schemas.openxmlformats.org/spreadsheetml/2006/main" count="924" uniqueCount="353">
  <si>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</si>
  <si>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</si>
  <si>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</si>
  <si>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</si>
  <si>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</si>
  <si>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</si>
  <si>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</si>
  <si>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</si>
  <si>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</si>
  <si>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</si>
  <si>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</si>
  <si>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</si>
  <si>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</si>
  <si>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</si>
  <si>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</si>
  <si>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</si>
  <si>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</si>
  <si>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</si>
  <si>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</si>
  <si>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</si>
  <si>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</si>
  <si>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</si>
  <si>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</si>
  <si>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</si>
  <si>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</si>
  <si>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</si>
  <si>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</si>
  <si>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</si>
  <si>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</si>
  <si>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</si>
  <si>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</si>
  <si>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</si>
  <si>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</si>
  <si>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</si>
  <si>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</si>
  <si>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</si>
  <si>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</si>
  <si>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</si>
  <si>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</si>
  <si>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</si>
  <si>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</si>
  <si>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</si>
  <si>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</si>
  <si>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</si>
  <si>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</si>
  <si>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</si>
  <si>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</si>
  <si>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</si>
  <si>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</si>
  <si>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</si>
  <si>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</si>
  <si>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</si>
  <si>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</si>
  <si>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</si>
  <si>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</si>
  <si>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</si>
  <si>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</si>
  <si>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</si>
  <si>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</si>
  <si>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</si>
  <si>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</si>
  <si>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</si>
  <si>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</si>
  <si>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</si>
  <si>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</si>
  <si>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</si>
  <si>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</si>
  <si>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</si>
  <si>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</si>
  <si>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</si>
  <si>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</si>
  <si>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</si>
  <si>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</si>
  <si>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</si>
  <si>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</si>
  <si>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</si>
  <si>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</si>
  <si>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</si>
  <si>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</si>
  <si>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</si>
  <si>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</si>
  <si>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</si>
  <si>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</si>
  <si>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</si>
  <si>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</si>
  <si>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</si>
  <si>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</si>
  <si>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</si>
  <si>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</si>
  <si>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</si>
  <si>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</si>
  <si>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</si>
  <si>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</si>
  <si>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</si>
  <si>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</si>
  <si>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</si>
  <si>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</si>
  <si>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</si>
  <si>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</si>
  <si>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</si>
  <si>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</si>
  <si>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</si>
  <si>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</si>
  <si>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</si>
  <si>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</si>
  <si>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</si>
  <si>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</si>
  <si>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</si>
  <si>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</si>
  <si>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</si>
  <si>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</si>
  <si>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</si>
  <si>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</si>
  <si>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</si>
  <si>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</si>
  <si>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</si>
  <si>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</si>
  <si>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</si>
  <si>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</si>
  <si>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</si>
  <si>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</si>
  <si>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</si>
  <si>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</si>
  <si>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</si>
  <si>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</si>
  <si>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</si>
  <si>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</si>
  <si>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</si>
  <si>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</si>
  <si>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</si>
  <si>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</si>
  <si>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</si>
  <si>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</si>
  <si>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</si>
  <si>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</si>
  <si>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</si>
  <si>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</si>
  <si>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</si>
  <si>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</si>
  <si>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</si>
  <si>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</si>
  <si>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</si>
  <si>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</si>
  <si>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</si>
  <si>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</si>
  <si>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</si>
  <si>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</si>
  <si>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</si>
  <si>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</si>
  <si>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</si>
  <si>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</si>
  <si>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</si>
  <si>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</si>
  <si>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</si>
  <si>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</si>
  <si>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</si>
  <si>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</si>
  <si>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</si>
  <si>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</si>
  <si>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</si>
  <si>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</si>
  <si>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</si>
  <si>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</si>
  <si>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</si>
  <si>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</si>
  <si>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</si>
  <si>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</si>
  <si>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</si>
  <si>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</si>
  <si>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</si>
  <si>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</si>
  <si>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</si>
  <si>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</si>
  <si>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</si>
  <si>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</si>
  <si>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</si>
  <si>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</si>
  <si>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</si>
  <si>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</si>
  <si>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</si>
  <si>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</si>
  <si>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</si>
  <si>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</si>
  <si>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</si>
  <si>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</si>
  <si>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</si>
  <si>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</si>
  <si>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</si>
  <si>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</si>
  <si>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</si>
  <si>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</si>
  <si>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</si>
  <si>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</si>
  <si>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</si>
  <si>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</si>
  <si>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</si>
  <si>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</si>
  <si>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</si>
  <si>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</si>
  <si>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</si>
  <si>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</si>
  <si>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</si>
  <si>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</si>
  <si>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</si>
  <si>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</si>
  <si>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</si>
  <si>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</si>
  <si>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</si>
  <si>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</si>
  <si>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</si>
  <si>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</si>
  <si>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</si>
  <si>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</si>
  <si>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</si>
  <si>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</si>
  <si>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</si>
  <si>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</si>
  <si>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</si>
  <si>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</si>
  <si>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</si>
  <si>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</si>
  <si>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</si>
  <si>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</si>
  <si>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</si>
  <si>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</si>
  <si>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</si>
  <si>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</si>
  <si>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</si>
  <si>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</si>
  <si>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</si>
  <si>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</si>
  <si>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</si>
  <si>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</si>
  <si>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</si>
  <si>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</si>
  <si>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</si>
  <si>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</si>
  <si>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</si>
  <si>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</si>
  <si>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</si>
  <si>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</si>
  <si>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</si>
  <si>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</si>
  <si>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</si>
  <si>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</si>
  <si>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</si>
  <si>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</si>
  <si>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</si>
  <si>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</si>
  <si>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</si>
  <si>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</si>
  <si>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</si>
  <si>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</si>
  <si>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</si>
  <si>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</si>
  <si>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</si>
  <si>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</si>
  <si>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</si>
  <si>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</si>
  <si>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</si>
  <si>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</si>
  <si>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</si>
  <si>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</si>
  <si>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</si>
  <si>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</si>
  <si>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</si>
  <si>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</si>
  <si>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</si>
  <si>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</si>
  <si>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</si>
  <si>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</si>
  <si>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</si>
  <si>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</si>
  <si>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</si>
  <si>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</si>
  <si>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</si>
  <si>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</si>
  <si>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</si>
  <si>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</si>
  <si>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</si>
  <si>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</si>
  <si>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</si>
  <si>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</si>
  <si>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</si>
  <si>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</si>
  <si>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</si>
  <si>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</si>
  <si>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</si>
  <si>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</si>
  <si>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</si>
  <si>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</si>
  <si>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</si>
  <si>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</si>
  <si>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</si>
  <si>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</si>
  <si>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</si>
  <si>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</si>
  <si>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</si>
  <si>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</si>
  <si>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</si>
  <si>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</si>
  <si>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</si>
  <si>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</si>
  <si>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</si>
  <si>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</si>
  <si>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</si>
  <si>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</si>
  <si>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</si>
  <si>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</si>
  <si>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</si>
  <si>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</si>
  <si>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</si>
  <si>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</si>
  <si>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</si>
  <si>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</si>
  <si>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</si>
  <si>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</si>
  <si>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</si>
  <si>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</si>
  <si>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</si>
  <si>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</si>
  <si>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</si>
  <si>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</si>
  <si>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</si>
  <si>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</si>
  <si>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</si>
  <si>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</si>
  <si>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</si>
  <si>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</si>
  <si>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</si>
  <si>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</si>
  <si>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</si>
  <si>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</si>
  <si>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</si>
  <si>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</si>
  <si>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</si>
  <si>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</si>
  <si>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</si>
  <si>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</si>
  <si>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</si>
  <si>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</si>
  <si>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</si>
  <si>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</si>
  <si>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</si>
  <si>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</si>
  <si>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</si>
  <si>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</si>
  <si>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</si>
  <si>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</si>
  <si>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</si>
  <si>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</si>
  <si>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Chevreville</t>
  </si>
  <si>
    <t>chevreville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</si>
</sst>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7" sqref="B7:F21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">
        <v>351</v>
      </c>
      <c r="C7" s="1" t="s">
        <v>352</v>
      </c>
      <c r="D7" s="1" t="s">
        <v>352</v>
      </c>
      <c r="E7" s="1" t="s">
        <v>352</v>
      </c>
      <c r="F7" s="1" t="s">
        <v>352</v>
      </c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1.577</v>
      </c>
      <c r="C8" s="26">
        <v>1.3140000000000001</v>
      </c>
      <c r="D8" s="26">
        <v>11.8</v>
      </c>
      <c r="E8" s="26">
        <v>1.6140000000000001</v>
      </c>
      <c r="F8" s="26">
        <v>0.46500000000000002</v>
      </c>
      <c r="G8" s="26"/>
      <c r="H8" s="26"/>
      <c r="I8" s="26"/>
      <c r="J8" s="26"/>
      <c r="K8" s="26"/>
      <c r="L8" s="103">
        <f>SUM(B8:K8)</f>
        <v>16.77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">
        <v>44</v>
      </c>
      <c r="C9" s="1" t="s">
        <v>44</v>
      </c>
      <c r="D9" s="1" t="s">
        <v>44</v>
      </c>
      <c r="E9" s="1" t="s">
        <v>44</v>
      </c>
      <c r="F9" s="1" t="s">
        <v>44</v>
      </c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32</v>
      </c>
      <c r="C11" s="1" t="s">
        <v>32</v>
      </c>
      <c r="D11" s="1" t="s">
        <v>32</v>
      </c>
      <c r="E11" s="1" t="s">
        <v>32</v>
      </c>
      <c r="F11" s="1" t="s">
        <v>32</v>
      </c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v>416</v>
      </c>
      <c r="C12" s="1">
        <v>416</v>
      </c>
      <c r="D12" s="1">
        <v>416</v>
      </c>
      <c r="E12" s="1">
        <v>416</v>
      </c>
      <c r="F12" s="1">
        <v>416</v>
      </c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 t="s">
        <v>6</v>
      </c>
      <c r="D13" s="27" t="s">
        <v>6</v>
      </c>
      <c r="E13" s="27" t="s">
        <v>6</v>
      </c>
      <c r="F13" s="27" t="s">
        <v>6</v>
      </c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0.85</v>
      </c>
      <c r="C15" s="29">
        <v>0.85</v>
      </c>
      <c r="D15" s="29">
        <v>0.85</v>
      </c>
      <c r="E15" s="29">
        <v>0.85</v>
      </c>
      <c r="F15" s="29">
        <v>0.85</v>
      </c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">
        <v>100</v>
      </c>
      <c r="C17" s="1" t="s">
        <v>100</v>
      </c>
      <c r="D17" s="1" t="s">
        <v>100</v>
      </c>
      <c r="E17" s="1" t="s">
        <v>100</v>
      </c>
      <c r="F17" s="1" t="s">
        <v>100</v>
      </c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77</v>
      </c>
      <c r="C18" s="1" t="s">
        <v>77</v>
      </c>
      <c r="D18" s="1" t="s">
        <v>77</v>
      </c>
      <c r="E18" s="1" t="s">
        <v>77</v>
      </c>
      <c r="F18" s="1" t="s">
        <v>77</v>
      </c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114</v>
      </c>
      <c r="C19" s="1" t="s">
        <v>114</v>
      </c>
      <c r="D19" s="1" t="s">
        <v>114</v>
      </c>
      <c r="E19" s="1" t="s">
        <v>114</v>
      </c>
      <c r="F19" s="1" t="s">
        <v>114</v>
      </c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16.77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/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>Noisetier - Gobelet</v>
      </c>
      <c r="D26" s="11" t="str">
        <f t="shared" si="0"/>
        <v>Noisetier - Gobelet</v>
      </c>
      <c r="E26" s="11" t="str">
        <f t="shared" si="0"/>
        <v>Noisetier - Gobelet</v>
      </c>
      <c r="F26" s="11" t="str">
        <f t="shared" si="0"/>
        <v>Noisetier - Gobelet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250</v>
      </c>
      <c r="C27" s="12">
        <f>IF(C12="","",VLOOKUP(C26,'(ne pas modifier) BDD_REF'!$C$21:$D$42,2,FALSE))</f>
        <v>250</v>
      </c>
      <c r="D27" s="12">
        <f>IF(D12="","",VLOOKUP(D26,'(ne pas modifier) BDD_REF'!$C$21:$D$42,2,FALSE))</f>
        <v>250</v>
      </c>
      <c r="E27" s="12">
        <f>IF(E12="","",VLOOKUP(E26,'(ne pas modifier) BDD_REF'!$C$21:$D$42,2,FALSE))</f>
        <v>250</v>
      </c>
      <c r="F27" s="12">
        <f>IF(F12="","",VLOOKUP(F26,'(ne pas modifier) BDD_REF'!$C$21:$D$42,2,FALSE))</f>
        <v>250</v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>OUI</v>
      </c>
      <c r="F28" s="13" t="str">
        <f t="shared" si="1"/>
        <v>OUI</v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>Hors climat Mediterranéen - Grandes cultures</v>
      </c>
      <c r="E34" s="46" t="str">
        <f>CONCATENATE(Eligibilité_projet!E13," - ",Eligibilité_projet!E16)</f>
        <v>Hors climat Mediterranéen - Grandes cultures</v>
      </c>
      <c r="F34" s="46" t="str">
        <f>CONCATENATE(Eligibilité_projet!F13," - ",Eligibilité_projet!F16)</f>
        <v>Hors climat Mediterranéen - Grandes cultures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>20 - Grandes cultures-Hors climat Mediterranéen</v>
      </c>
      <c r="E35" s="46" t="str">
        <f>CONCATENATE(Eligibilité_projet!E14," - ",Eligibilité_projet!E16,"-",Eligibilité_projet!E13)</f>
        <v>20 - Grandes cultures-Hors climat Mediterranéen</v>
      </c>
      <c r="F35" s="46" t="str">
        <f>CONCATENATE(Eligibilité_projet!F14," - ",Eligibilité_projet!F16,"-",Eligibilité_projet!F13)</f>
        <v>20 - Grandes cultures-Hors climat Mediterranéen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19.25517</v>
      </c>
      <c r="C36" s="47">
        <f>RECant_sol!D9</f>
        <v>16.043940000000003</v>
      </c>
      <c r="D36" s="47">
        <f>RECant_sol!E9</f>
        <v>144.078</v>
      </c>
      <c r="E36" s="47">
        <f>RECant_sol!F9</f>
        <v>19.706939999999999</v>
      </c>
      <c r="F36" s="47">
        <f>RECant_sol!G9</f>
        <v>5.6776499999999999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204.76170000000002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64.679528571428577</v>
      </c>
      <c r="C37" s="48">
        <f>RECant_biom!D28</f>
        <v>53.892771428571429</v>
      </c>
      <c r="D37" s="47">
        <f>RECant_biom!E28</f>
        <v>483.96857142857152</v>
      </c>
      <c r="E37" s="47">
        <f>RECant_biom!F28</f>
        <v>66.197057142857162</v>
      </c>
      <c r="F37" s="47">
        <f>RECant_biom!G28</f>
        <v>19.071642857142859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687.80957142857153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83.934698571428584</v>
      </c>
      <c r="C38" s="48">
        <f t="shared" si="3"/>
        <v>69.936711428571428</v>
      </c>
      <c r="D38" s="47">
        <f t="shared" si="3"/>
        <v>628.0465714285715</v>
      </c>
      <c r="E38" s="47">
        <f t="shared" si="3"/>
        <v>85.903997142857165</v>
      </c>
      <c r="F38" s="47">
        <f t="shared" si="3"/>
        <v>24.749292857142859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892.57127142857155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>OUI</v>
      </c>
      <c r="F39" s="13" t="str">
        <f t="shared" si="4"/>
        <v>OUI</v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>OUI</v>
      </c>
      <c r="F43" s="13" t="str">
        <f t="shared" si="5"/>
        <v>OUI</v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>OUI</v>
      </c>
      <c r="F46" s="13" t="str">
        <f t="shared" si="6"/>
        <v>OUI</v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2.5859378314888337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2.5859378314888337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2.5859378314888337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2.5859378314888337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2.5859378314888337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12.929689157444169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-20.390119801289455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-16.989611552881641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-152.5703320578412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-20.868518300114889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-6.0123054582115394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-216.83088717033871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10" zoomScale="70" zoomScaleNormal="70" workbookViewId="0">
      <selection activeCell="C135" sqref="C135:G138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2.5859378314888337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2.5859378314888337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2.5859378314888337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2.5859378314888337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2.5859378314888337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12.929689157444169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>
        <v>7</v>
      </c>
      <c r="D7" s="93">
        <v>7</v>
      </c>
      <c r="E7" s="93">
        <v>7</v>
      </c>
      <c r="F7" s="93">
        <v>7</v>
      </c>
      <c r="G7" s="93">
        <v>7</v>
      </c>
      <c r="H7" s="93"/>
      <c r="I7" s="93"/>
      <c r="J7" s="93"/>
      <c r="K7" s="93"/>
      <c r="L7" s="93"/>
      <c r="M7" s="42">
        <f t="shared" ref="M7:M38" si="0">SUM(C7:L7)</f>
        <v>35</v>
      </c>
    </row>
    <row r="8" spans="1:15" x14ac:dyDescent="0.3">
      <c r="B8" s="7" t="s">
        <v>313</v>
      </c>
      <c r="C8" s="93">
        <v>0</v>
      </c>
      <c r="D8" s="93">
        <v>0</v>
      </c>
      <c r="E8" s="93">
        <v>0</v>
      </c>
      <c r="F8" s="93">
        <v>0</v>
      </c>
      <c r="G8" s="93">
        <v>0</v>
      </c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314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0.112</v>
      </c>
      <c r="D10" s="42">
        <f>D7*'(ne pas modifier) BDD_REF'!$B$207 + (D8+D9)*'(ne pas modifier) BDD_REF'!$B$208</f>
        <v>0.112</v>
      </c>
      <c r="E10" s="42">
        <f>E7*'(ne pas modifier) BDD_REF'!$B$207 + (E8+E9)*'(ne pas modifier) BDD_REF'!$B$208</f>
        <v>0.112</v>
      </c>
      <c r="F10" s="42">
        <f>F7*'(ne pas modifier) BDD_REF'!$B$207 + (F8+F9)*'(ne pas modifier) BDD_REF'!$B$208</f>
        <v>0.112</v>
      </c>
      <c r="G10" s="42">
        <f>G7*'(ne pas modifier) BDD_REF'!$B$207 + (G8+G9)*'(ne pas modifier) BDD_REF'!$B$208</f>
        <v>0.112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0.56000000000000005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7.7000000000000002E-3</v>
      </c>
      <c r="D11" s="42">
        <f>((D7*'(ne pas modifier) BDD_REF'!$B$220)+('RECeff + REIamont (2)'!D8+'RECeff + REIamont (2)'!D9)*'(ne pas modifier) BDD_REF'!$B$221)*'(ne pas modifier) BDD_REF'!$B$209</f>
        <v>7.7000000000000002E-3</v>
      </c>
      <c r="E11" s="42">
        <f>((E7*'(ne pas modifier) BDD_REF'!$B$220)+('RECeff + REIamont (2)'!E8+'RECeff + REIamont (2)'!E9)*'(ne pas modifier) BDD_REF'!$B$221)*'(ne pas modifier) BDD_REF'!$B$209</f>
        <v>7.7000000000000002E-3</v>
      </c>
      <c r="F11" s="42">
        <f>((F7*'(ne pas modifier) BDD_REF'!$B$220)+('RECeff + REIamont (2)'!F8+'RECeff + REIamont (2)'!F9)*'(ne pas modifier) BDD_REF'!$B$221)*'(ne pas modifier) BDD_REF'!$B$209</f>
        <v>7.7000000000000002E-3</v>
      </c>
      <c r="G11" s="42">
        <f>((G7*'(ne pas modifier) BDD_REF'!$B$220)+('RECeff + REIamont (2)'!G8+'RECeff + REIamont (2)'!G9)*'(ne pas modifier) BDD_REF'!$B$221)*'(ne pas modifier) BDD_REF'!$B$209</f>
        <v>7.7000000000000002E-3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3.85E-2</v>
      </c>
    </row>
    <row r="12" spans="1:15" x14ac:dyDescent="0.3">
      <c r="B12" s="20" t="s">
        <v>330</v>
      </c>
      <c r="C12" s="42">
        <f>(C7+C8+C9)*'(ne pas modifier) BDD_REF'!$B$222*'(ne pas modifier) BDD_REF'!$B$210</f>
        <v>1.848E-2</v>
      </c>
      <c r="D12" s="42">
        <f>(D7+D8+D9)*'(ne pas modifier) BDD_REF'!$B$222*'(ne pas modifier) BDD_REF'!$B$210</f>
        <v>1.848E-2</v>
      </c>
      <c r="E12" s="42">
        <f>(E7+E8+E9)*'(ne pas modifier) BDD_REF'!$B$222*'(ne pas modifier) BDD_REF'!$B$210</f>
        <v>1.848E-2</v>
      </c>
      <c r="F12" s="42">
        <f>(F7+F8+F9)*'(ne pas modifier) BDD_REF'!$B$222*'(ne pas modifier) BDD_REF'!$B$210</f>
        <v>1.848E-2</v>
      </c>
      <c r="G12" s="42">
        <f>(G7+G8+G9)*'(ne pas modifier) BDD_REF'!$B$222*'(ne pas modifier) BDD_REF'!$B$210</f>
        <v>1.848E-2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9.2399999999999996E-2</v>
      </c>
    </row>
    <row r="13" spans="1:15" x14ac:dyDescent="0.3">
      <c r="B13" s="7" t="s">
        <v>315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v>40</v>
      </c>
      <c r="D14" s="93">
        <v>40</v>
      </c>
      <c r="E14" s="93">
        <v>40</v>
      </c>
      <c r="F14" s="93">
        <v>40</v>
      </c>
      <c r="G14" s="93">
        <v>40</v>
      </c>
      <c r="H14" s="93"/>
      <c r="I14" s="93"/>
      <c r="J14" s="93"/>
      <c r="K14" s="93"/>
      <c r="L14" s="93"/>
      <c r="M14" s="42">
        <f t="shared" si="0"/>
        <v>200</v>
      </c>
    </row>
    <row r="15" spans="1:15" x14ac:dyDescent="0.3">
      <c r="B15" s="7" t="s">
        <v>317</v>
      </c>
      <c r="C15" s="93">
        <v>0</v>
      </c>
      <c r="D15" s="93">
        <v>0</v>
      </c>
      <c r="E15" s="93">
        <v>0</v>
      </c>
      <c r="F15" s="93">
        <v>0</v>
      </c>
      <c r="G15" s="93">
        <v>0</v>
      </c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0.12283999999999999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0.12283999999999999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0.12283999999999999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0.12283999999999999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0.12283999999999999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0.61419999999999997</v>
      </c>
    </row>
    <row r="20" spans="1:108" x14ac:dyDescent="0.3">
      <c r="B20" s="7" t="s">
        <v>321</v>
      </c>
      <c r="C20" s="93">
        <v>800</v>
      </c>
      <c r="D20" s="93">
        <v>800</v>
      </c>
      <c r="E20" s="93">
        <v>800</v>
      </c>
      <c r="F20" s="93">
        <v>800</v>
      </c>
      <c r="G20" s="93">
        <v>800</v>
      </c>
      <c r="H20" s="93"/>
      <c r="I20" s="93"/>
      <c r="J20" s="93"/>
      <c r="K20" s="93"/>
      <c r="L20" s="93"/>
      <c r="M20" s="42">
        <f t="shared" si="0"/>
        <v>4000</v>
      </c>
    </row>
    <row r="21" spans="1:108" x14ac:dyDescent="0.3">
      <c r="B21" s="3" t="s">
        <v>184</v>
      </c>
      <c r="C21" s="42">
        <f>(C20*'(ne pas modifier) BDD_REF'!$B$211)/1000</f>
        <v>4.5600000000000002E-2</v>
      </c>
      <c r="D21" s="42">
        <f>(D20*'(ne pas modifier) BDD_REF'!$B$211)/1000</f>
        <v>4.5600000000000002E-2</v>
      </c>
      <c r="E21" s="42">
        <f>(E20*'(ne pas modifier) BDD_REF'!$B$211)/1000</f>
        <v>4.5600000000000002E-2</v>
      </c>
      <c r="F21" s="42">
        <f>(F20*'(ne pas modifier) BDD_REF'!$B$211)/1000</f>
        <v>4.5600000000000002E-2</v>
      </c>
      <c r="G21" s="42">
        <f>(G20*'(ne pas modifier) BDD_REF'!$B$211)/1000</f>
        <v>4.5600000000000002E-2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0.22800000000000001</v>
      </c>
    </row>
    <row r="22" spans="1:108" s="17" customFormat="1" x14ac:dyDescent="0.3">
      <c r="A22" s="19"/>
      <c r="B22" s="20" t="s">
        <v>185</v>
      </c>
      <c r="C22" s="94">
        <f>C19+C21</f>
        <v>0.16843999999999998</v>
      </c>
      <c r="D22" s="94">
        <f t="shared" ref="D22:L22" si="1">D19+D21</f>
        <v>0.16843999999999998</v>
      </c>
      <c r="E22" s="94">
        <f t="shared" si="1"/>
        <v>0.16843999999999998</v>
      </c>
      <c r="F22" s="94">
        <f t="shared" si="1"/>
        <v>0.16843999999999998</v>
      </c>
      <c r="G22" s="94">
        <f t="shared" si="1"/>
        <v>0.16843999999999998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0.84219999999999984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>
        <v>7</v>
      </c>
      <c r="D23" s="93">
        <v>7</v>
      </c>
      <c r="E23" s="93">
        <v>7</v>
      </c>
      <c r="F23" s="93">
        <v>7</v>
      </c>
      <c r="G23" s="93">
        <v>7</v>
      </c>
      <c r="H23" s="93"/>
      <c r="I23" s="93"/>
      <c r="J23" s="93"/>
      <c r="K23" s="93"/>
      <c r="L23" s="93"/>
      <c r="M23" s="42">
        <f t="shared" si="0"/>
        <v>35</v>
      </c>
    </row>
    <row r="24" spans="1:108" x14ac:dyDescent="0.3">
      <c r="B24" s="7" t="s">
        <v>323</v>
      </c>
      <c r="C24" s="93">
        <v>7</v>
      </c>
      <c r="D24" s="93">
        <v>7</v>
      </c>
      <c r="E24" s="93">
        <v>7</v>
      </c>
      <c r="F24" s="93">
        <v>7</v>
      </c>
      <c r="G24" s="93">
        <v>7</v>
      </c>
      <c r="H24" s="93"/>
      <c r="I24" s="93"/>
      <c r="J24" s="93"/>
      <c r="K24" s="93"/>
      <c r="L24" s="93"/>
      <c r="M24" s="42">
        <f t="shared" si="0"/>
        <v>35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4.6689999999999995E-2</v>
      </c>
      <c r="D25" s="42">
        <f>(D7*'(ne pas modifier) BDD_REF'!$B$212+'RECeff + REIamont (2)'!D23*'(ne pas modifier) BDD_REF'!$B$213+'RECeff + REIamont (2)'!D24*'(ne pas modifier) BDD_REF'!$B$214)/1000</f>
        <v>4.6689999999999995E-2</v>
      </c>
      <c r="E25" s="42">
        <f>(E7*'(ne pas modifier) BDD_REF'!$B$212+'RECeff + REIamont (2)'!E23*'(ne pas modifier) BDD_REF'!$B$213+'RECeff + REIamont (2)'!E24*'(ne pas modifier) BDD_REF'!$B$214)/1000</f>
        <v>4.6689999999999995E-2</v>
      </c>
      <c r="F25" s="42">
        <f>(F7*'(ne pas modifier) BDD_REF'!$B$212+'RECeff + REIamont (2)'!F23*'(ne pas modifier) BDD_REF'!$B$213+'RECeff + REIamont (2)'!F24*'(ne pas modifier) BDD_REF'!$B$214)/1000</f>
        <v>4.6689999999999995E-2</v>
      </c>
      <c r="G25" s="42">
        <f>(G7*'(ne pas modifier) BDD_REF'!$B$212+'RECeff + REIamont (2)'!G23*'(ne pas modifier) BDD_REF'!$B$213+'RECeff + REIamont (2)'!G24*'(ne pas modifier) BDD_REF'!$B$214)/1000</f>
        <v>4.6689999999999995E-2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0.23344999999999999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>
        <v>0.09</v>
      </c>
      <c r="D28" s="93">
        <v>0.09</v>
      </c>
      <c r="E28" s="93">
        <v>0.09</v>
      </c>
      <c r="F28" s="93">
        <v>0.09</v>
      </c>
      <c r="G28" s="93">
        <v>0.09</v>
      </c>
      <c r="H28" s="93"/>
      <c r="I28" s="93"/>
      <c r="J28" s="93"/>
      <c r="K28" s="93"/>
      <c r="L28" s="93"/>
      <c r="M28" s="42">
        <f t="shared" si="0"/>
        <v>0.44999999999999996</v>
      </c>
    </row>
    <row r="29" spans="1:108" x14ac:dyDescent="0.3">
      <c r="B29" s="7" t="s">
        <v>326</v>
      </c>
      <c r="C29" s="93">
        <v>0</v>
      </c>
      <c r="D29" s="93">
        <v>0</v>
      </c>
      <c r="E29" s="93">
        <v>0</v>
      </c>
      <c r="F29" s="93">
        <v>0</v>
      </c>
      <c r="G29" s="93">
        <v>0</v>
      </c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8.0864999999999984E-4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8.0864999999999984E-4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8.0864999999999984E-4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8.0864999999999984E-4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8.0864999999999984E-4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4.0432499999999991E-3</v>
      </c>
    </row>
    <row r="32" spans="1:108" s="17" customFormat="1" x14ac:dyDescent="0.3">
      <c r="A32" s="19"/>
      <c r="B32" s="20" t="s">
        <v>186</v>
      </c>
      <c r="C32" s="94">
        <f>C25+C26+C31</f>
        <v>4.7498649999999996E-2</v>
      </c>
      <c r="D32" s="94">
        <f t="shared" ref="D32:L32" si="2">D25+D26+D31</f>
        <v>4.7498649999999996E-2</v>
      </c>
      <c r="E32" s="94">
        <f t="shared" si="2"/>
        <v>4.7498649999999996E-2</v>
      </c>
      <c r="F32" s="94">
        <f t="shared" si="2"/>
        <v>4.7498649999999996E-2</v>
      </c>
      <c r="G32" s="94">
        <f t="shared" si="2"/>
        <v>4.7498649999999996E-2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0.23749324999999999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0.27348074999999999</v>
      </c>
      <c r="D33" s="96">
        <f>((D10+D11+D12)/1000*44/28*'(ne pas modifier) BDD_REF'!$B$232)+'RECeff + REIamont (2)'!D22+'RECeff + REIamont (2)'!D32</f>
        <v>0.27348074999999999</v>
      </c>
      <c r="E33" s="96">
        <f>((E10+E11+E12)/1000*44/28*'(ne pas modifier) BDD_REF'!$B$232)+'RECeff + REIamont (2)'!E22+'RECeff + REIamont (2)'!E32</f>
        <v>0.27348074999999999</v>
      </c>
      <c r="F33" s="96">
        <f>((F10+F11+F12)/1000*44/28*'(ne pas modifier) BDD_REF'!$B$232)+'RECeff + REIamont (2)'!F22+'RECeff + REIamont (2)'!F32</f>
        <v>0.27348074999999999</v>
      </c>
      <c r="G33" s="96">
        <f>((G10+G11+G12)/1000*44/28*'(ne pas modifier) BDD_REF'!$B$232)+'RECeff + REIamont (2)'!G22+'RECeff + REIamont (2)'!G32</f>
        <v>0.27348074999999999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1.36740375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>
        <v>7</v>
      </c>
      <c r="D34" s="93">
        <v>7</v>
      </c>
      <c r="E34" s="93">
        <v>7</v>
      </c>
      <c r="F34" s="93">
        <v>7</v>
      </c>
      <c r="G34" s="93">
        <v>7</v>
      </c>
      <c r="H34" s="93"/>
      <c r="I34" s="93"/>
      <c r="J34" s="93"/>
      <c r="K34" s="93"/>
      <c r="L34" s="93"/>
      <c r="M34" s="42">
        <f t="shared" si="0"/>
        <v>35</v>
      </c>
    </row>
    <row r="35" spans="1:108" x14ac:dyDescent="0.3">
      <c r="B35" s="7" t="s">
        <v>313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314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0.112</v>
      </c>
      <c r="D37" s="42">
        <f>D34*'(ne pas modifier) BDD_REF'!$B$207 + (D35+D36)*'(ne pas modifier) BDD_REF'!$B$208</f>
        <v>0.112</v>
      </c>
      <c r="E37" s="42">
        <f>E34*'(ne pas modifier) BDD_REF'!$B$207 + (E35+E36)*'(ne pas modifier) BDD_REF'!$B$208</f>
        <v>0.112</v>
      </c>
      <c r="F37" s="42">
        <f>F34*'(ne pas modifier) BDD_REF'!$B$207 + (F35+F36)*'(ne pas modifier) BDD_REF'!$B$208</f>
        <v>0.112</v>
      </c>
      <c r="G37" s="42">
        <f>G34*'(ne pas modifier) BDD_REF'!$B$207 + (G35+G36)*'(ne pas modifier) BDD_REF'!$B$208</f>
        <v>0.112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0.56000000000000005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7.7000000000000002E-3</v>
      </c>
      <c r="D38" s="42">
        <f>((D34*'(ne pas modifier) BDD_REF'!$B$220)+('RECeff + REIamont (2)'!D35+'RECeff + REIamont (2)'!D36)*'(ne pas modifier) BDD_REF'!$B$221)*'(ne pas modifier) BDD_REF'!$B$209</f>
        <v>7.7000000000000002E-3</v>
      </c>
      <c r="E38" s="42">
        <f>((E34*'(ne pas modifier) BDD_REF'!$B$220)+('RECeff + REIamont (2)'!E35+'RECeff + REIamont (2)'!E36)*'(ne pas modifier) BDD_REF'!$B$221)*'(ne pas modifier) BDD_REF'!$B$209</f>
        <v>7.7000000000000002E-3</v>
      </c>
      <c r="F38" s="42">
        <f>((F34*'(ne pas modifier) BDD_REF'!$B$220)+('RECeff + REIamont (2)'!F35+'RECeff + REIamont (2)'!F36)*'(ne pas modifier) BDD_REF'!$B$221)*'(ne pas modifier) BDD_REF'!$B$209</f>
        <v>7.7000000000000002E-3</v>
      </c>
      <c r="G38" s="42">
        <f>((G34*'(ne pas modifier) BDD_REF'!$B$220)+('RECeff + REIamont (2)'!G35+'RECeff + REIamont (2)'!G36)*'(ne pas modifier) BDD_REF'!$B$221)*'(ne pas modifier) BDD_REF'!$B$209</f>
        <v>7.7000000000000002E-3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3.85E-2</v>
      </c>
    </row>
    <row r="39" spans="1:108" x14ac:dyDescent="0.3">
      <c r="B39" s="20" t="s">
        <v>330</v>
      </c>
      <c r="C39" s="42">
        <f>(C34+C35+C36)*'(ne pas modifier) BDD_REF'!$B$222*'(ne pas modifier) BDD_REF'!$B$210</f>
        <v>1.848E-2</v>
      </c>
      <c r="D39" s="42">
        <f>(D34+D35+D36)*'(ne pas modifier) BDD_REF'!$B$222*'(ne pas modifier) BDD_REF'!$B$210</f>
        <v>1.848E-2</v>
      </c>
      <c r="E39" s="42">
        <f>(E34+E35+E36)*'(ne pas modifier) BDD_REF'!$B$222*'(ne pas modifier) BDD_REF'!$B$210</f>
        <v>1.848E-2</v>
      </c>
      <c r="F39" s="42">
        <f>(F34+F35+F36)*'(ne pas modifier) BDD_REF'!$B$222*'(ne pas modifier) BDD_REF'!$B$210</f>
        <v>1.848E-2</v>
      </c>
      <c r="G39" s="42">
        <f>(G34+G35+G36)*'(ne pas modifier) BDD_REF'!$B$222*'(ne pas modifier) BDD_REF'!$B$210</f>
        <v>1.848E-2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9.2399999999999996E-2</v>
      </c>
    </row>
    <row r="40" spans="1:108" x14ac:dyDescent="0.3">
      <c r="B40" s="7" t="s">
        <v>315</v>
      </c>
      <c r="C40" s="93">
        <v>0</v>
      </c>
      <c r="D40" s="93">
        <v>0</v>
      </c>
      <c r="E40" s="93">
        <v>0</v>
      </c>
      <c r="F40" s="93">
        <v>0</v>
      </c>
      <c r="G40" s="93">
        <v>0</v>
      </c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v>40</v>
      </c>
      <c r="D41" s="93">
        <v>40</v>
      </c>
      <c r="E41" s="93">
        <v>40</v>
      </c>
      <c r="F41" s="93">
        <v>40</v>
      </c>
      <c r="G41" s="93">
        <v>40</v>
      </c>
      <c r="H41" s="93"/>
      <c r="I41" s="93"/>
      <c r="J41" s="93"/>
      <c r="K41" s="93"/>
      <c r="L41" s="93"/>
      <c r="M41" s="42">
        <f t="shared" si="3"/>
        <v>200</v>
      </c>
    </row>
    <row r="42" spans="1:108" x14ac:dyDescent="0.3">
      <c r="B42" s="7" t="s">
        <v>317</v>
      </c>
      <c r="C42" s="93">
        <v>0</v>
      </c>
      <c r="D42" s="93">
        <v>0</v>
      </c>
      <c r="E42" s="93">
        <v>0</v>
      </c>
      <c r="F42" s="93">
        <v>0</v>
      </c>
      <c r="G42" s="93">
        <v>0</v>
      </c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>
        <v>0</v>
      </c>
      <c r="D43" s="93">
        <v>0</v>
      </c>
      <c r="E43" s="93">
        <v>0</v>
      </c>
      <c r="F43" s="93">
        <v>0</v>
      </c>
      <c r="G43" s="93">
        <v>0</v>
      </c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>
        <v>0</v>
      </c>
      <c r="D44" s="93">
        <v>0</v>
      </c>
      <c r="E44" s="93">
        <v>0</v>
      </c>
      <c r="F44" s="93">
        <v>0</v>
      </c>
      <c r="G44" s="93">
        <v>0</v>
      </c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>
        <v>0</v>
      </c>
      <c r="D45" s="93">
        <v>0</v>
      </c>
      <c r="E45" s="93">
        <v>0</v>
      </c>
      <c r="F45" s="93">
        <v>0</v>
      </c>
      <c r="G45" s="93">
        <v>0</v>
      </c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0.12283999999999999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0.12283999999999999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0.12283999999999999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0.12283999999999999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0.12283999999999999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0.61419999999999997</v>
      </c>
    </row>
    <row r="47" spans="1:108" x14ac:dyDescent="0.3">
      <c r="B47" s="7" t="s">
        <v>321</v>
      </c>
      <c r="C47" s="93">
        <v>1000</v>
      </c>
      <c r="D47" s="93">
        <v>1000</v>
      </c>
      <c r="E47" s="93">
        <v>1000</v>
      </c>
      <c r="F47" s="93">
        <v>1000</v>
      </c>
      <c r="G47" s="93">
        <v>1000</v>
      </c>
      <c r="H47" s="93"/>
      <c r="I47" s="93"/>
      <c r="J47" s="93"/>
      <c r="K47" s="93"/>
      <c r="L47" s="93"/>
      <c r="M47" s="42">
        <f t="shared" si="3"/>
        <v>5000</v>
      </c>
    </row>
    <row r="48" spans="1:108" x14ac:dyDescent="0.3">
      <c r="B48" s="3" t="s">
        <v>184</v>
      </c>
      <c r="C48" s="42">
        <f>(C47*'(ne pas modifier) BDD_REF'!$B$211)/1000</f>
        <v>5.7000000000000002E-2</v>
      </c>
      <c r="D48" s="42">
        <f>(D47*'(ne pas modifier) BDD_REF'!$B$211)/1000</f>
        <v>5.7000000000000002E-2</v>
      </c>
      <c r="E48" s="42">
        <f>(E47*'(ne pas modifier) BDD_REF'!$B$211)/1000</f>
        <v>5.7000000000000002E-2</v>
      </c>
      <c r="F48" s="42">
        <f>(F47*'(ne pas modifier) BDD_REF'!$B$211)/1000</f>
        <v>5.7000000000000002E-2</v>
      </c>
      <c r="G48" s="42">
        <f>(G47*'(ne pas modifier) BDD_REF'!$B$211)/1000</f>
        <v>5.7000000000000002E-2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0.28500000000000003</v>
      </c>
    </row>
    <row r="49" spans="1:108" s="17" customFormat="1" x14ac:dyDescent="0.3">
      <c r="A49" s="19"/>
      <c r="B49" s="20" t="s">
        <v>185</v>
      </c>
      <c r="C49" s="94">
        <f>C46+C48</f>
        <v>0.17984</v>
      </c>
      <c r="D49" s="94">
        <f t="shared" ref="D49:L49" si="4">D46+D48</f>
        <v>0.17984</v>
      </c>
      <c r="E49" s="94">
        <f t="shared" si="4"/>
        <v>0.17984</v>
      </c>
      <c r="F49" s="94">
        <f t="shared" si="4"/>
        <v>0.17984</v>
      </c>
      <c r="G49" s="94">
        <f t="shared" si="4"/>
        <v>0.17984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0.8992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>
        <v>7</v>
      </c>
      <c r="D50" s="93">
        <v>7</v>
      </c>
      <c r="E50" s="93">
        <v>7</v>
      </c>
      <c r="F50" s="93">
        <v>7</v>
      </c>
      <c r="G50" s="93">
        <v>7</v>
      </c>
      <c r="H50" s="93"/>
      <c r="I50" s="93"/>
      <c r="J50" s="93"/>
      <c r="K50" s="93"/>
      <c r="L50" s="93"/>
      <c r="M50" s="42">
        <f t="shared" si="3"/>
        <v>35</v>
      </c>
    </row>
    <row r="51" spans="1:108" x14ac:dyDescent="0.3">
      <c r="B51" s="7" t="s">
        <v>323</v>
      </c>
      <c r="C51" s="93">
        <v>7</v>
      </c>
      <c r="D51" s="93">
        <v>7</v>
      </c>
      <c r="E51" s="93">
        <v>7</v>
      </c>
      <c r="F51" s="93">
        <v>7</v>
      </c>
      <c r="G51" s="93">
        <v>7</v>
      </c>
      <c r="H51" s="93"/>
      <c r="I51" s="93"/>
      <c r="J51" s="93"/>
      <c r="K51" s="93"/>
      <c r="L51" s="93"/>
      <c r="M51" s="42">
        <f t="shared" si="3"/>
        <v>35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4.6689999999999995E-2</v>
      </c>
      <c r="D52" s="42">
        <f>(D34*'(ne pas modifier) BDD_REF'!$B$212+'RECeff + REIamont (2)'!D50*'(ne pas modifier) BDD_REF'!$B$213+'RECeff + REIamont (2)'!D51*'(ne pas modifier) BDD_REF'!$B$214)/1000</f>
        <v>4.6689999999999995E-2</v>
      </c>
      <c r="E52" s="42">
        <f>(E34*'(ne pas modifier) BDD_REF'!$B$212+'RECeff + REIamont (2)'!E50*'(ne pas modifier) BDD_REF'!$B$213+'RECeff + REIamont (2)'!E51*'(ne pas modifier) BDD_REF'!$B$214)/1000</f>
        <v>4.6689999999999995E-2</v>
      </c>
      <c r="F52" s="42">
        <f>(F34*'(ne pas modifier) BDD_REF'!$B$212+'RECeff + REIamont (2)'!F50*'(ne pas modifier) BDD_REF'!$B$213+'RECeff + REIamont (2)'!F51*'(ne pas modifier) BDD_REF'!$B$214)/1000</f>
        <v>4.6689999999999995E-2</v>
      </c>
      <c r="G52" s="42">
        <f>(G34*'(ne pas modifier) BDD_REF'!$B$212+'RECeff + REIamont (2)'!G50*'(ne pas modifier) BDD_REF'!$B$213+'RECeff + REIamont (2)'!G51*'(ne pas modifier) BDD_REF'!$B$214)/1000</f>
        <v>4.6689999999999995E-2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0.23344999999999999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>
        <v>0</v>
      </c>
      <c r="D54" s="93">
        <v>0</v>
      </c>
      <c r="E54" s="93">
        <v>0</v>
      </c>
      <c r="F54" s="93">
        <v>0</v>
      </c>
      <c r="G54" s="93">
        <v>0</v>
      </c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>
        <v>0.09</v>
      </c>
      <c r="D55" s="93">
        <v>0.09</v>
      </c>
      <c r="E55" s="93">
        <v>0.09</v>
      </c>
      <c r="F55" s="93">
        <v>0.09</v>
      </c>
      <c r="G55" s="93">
        <v>0.09</v>
      </c>
      <c r="H55" s="93"/>
      <c r="I55" s="93"/>
      <c r="J55" s="93"/>
      <c r="K55" s="93"/>
      <c r="L55" s="93"/>
      <c r="M55" s="42">
        <f t="shared" si="3"/>
        <v>0.44999999999999996</v>
      </c>
    </row>
    <row r="56" spans="1:108" x14ac:dyDescent="0.3">
      <c r="B56" s="7" t="s">
        <v>326</v>
      </c>
      <c r="C56" s="93">
        <v>0</v>
      </c>
      <c r="D56" s="93">
        <v>0</v>
      </c>
      <c r="E56" s="93">
        <v>0</v>
      </c>
      <c r="F56" s="93">
        <v>0</v>
      </c>
      <c r="G56" s="93">
        <v>0</v>
      </c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>
        <v>0</v>
      </c>
      <c r="D57" s="93">
        <v>0</v>
      </c>
      <c r="E57" s="93">
        <v>0</v>
      </c>
      <c r="F57" s="93">
        <v>0</v>
      </c>
      <c r="G57" s="93">
        <v>0</v>
      </c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8.0864999999999984E-4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8.0864999999999984E-4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8.0864999999999984E-4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8.0864999999999984E-4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8.0864999999999984E-4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4.0432499999999991E-3</v>
      </c>
    </row>
    <row r="59" spans="1:108" s="17" customFormat="1" x14ac:dyDescent="0.3">
      <c r="A59" s="19"/>
      <c r="B59" s="20" t="s">
        <v>186</v>
      </c>
      <c r="C59" s="94">
        <f>C52+C53+C58</f>
        <v>4.7498649999999996E-2</v>
      </c>
      <c r="D59" s="94">
        <f t="shared" ref="D59:L59" si="5">D52+D53+D58</f>
        <v>4.7498649999999996E-2</v>
      </c>
      <c r="E59" s="94">
        <f t="shared" si="5"/>
        <v>4.7498649999999996E-2</v>
      </c>
      <c r="F59" s="94">
        <f t="shared" si="5"/>
        <v>4.7498649999999996E-2</v>
      </c>
      <c r="G59" s="94">
        <f t="shared" si="5"/>
        <v>4.7498649999999996E-2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0.23749324999999999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0.28488075000000002</v>
      </c>
      <c r="D60" s="96">
        <f>((D37+D38+D39)/1000*44/28*'(ne pas modifier) BDD_REF'!$B$232)+'RECeff + REIamont (2)'!D49+'RECeff + REIamont (2)'!D59</f>
        <v>0.28488075000000002</v>
      </c>
      <c r="E60" s="96">
        <f>((E37+E38+E39)/1000*44/28*'(ne pas modifier) BDD_REF'!$B$232)+'RECeff + REIamont (2)'!E49+'RECeff + REIamont (2)'!E59</f>
        <v>0.28488075000000002</v>
      </c>
      <c r="F60" s="96">
        <f>((F37+F38+F39)/1000*44/28*'(ne pas modifier) BDD_REF'!$B$232)+'RECeff + REIamont (2)'!F49+'RECeff + REIamont (2)'!F59</f>
        <v>0.28488075000000002</v>
      </c>
      <c r="G60" s="96">
        <f>((G37+G38+G39)/1000*44/28*'(ne pas modifier) BDD_REF'!$B$232)+'RECeff + REIamont (2)'!G49+'RECeff + REIamont (2)'!G59</f>
        <v>0.28488075000000002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1.4244037500000002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>
        <v>14</v>
      </c>
      <c r="D61" s="93">
        <v>14</v>
      </c>
      <c r="E61" s="93">
        <v>14</v>
      </c>
      <c r="F61" s="93">
        <v>14</v>
      </c>
      <c r="G61" s="93">
        <v>14</v>
      </c>
      <c r="H61" s="93"/>
      <c r="I61" s="93"/>
      <c r="J61" s="93"/>
      <c r="K61" s="93"/>
      <c r="L61" s="93"/>
      <c r="M61" s="42">
        <f t="shared" si="3"/>
        <v>70</v>
      </c>
    </row>
    <row r="62" spans="1:108" x14ac:dyDescent="0.3">
      <c r="B62" s="7" t="s">
        <v>313</v>
      </c>
      <c r="C62" s="93">
        <v>0</v>
      </c>
      <c r="D62" s="93">
        <v>0</v>
      </c>
      <c r="E62" s="93">
        <v>0</v>
      </c>
      <c r="F62" s="93">
        <v>0</v>
      </c>
      <c r="G62" s="93">
        <v>0</v>
      </c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314</v>
      </c>
      <c r="C63" s="93">
        <v>0</v>
      </c>
      <c r="D63" s="93">
        <v>0</v>
      </c>
      <c r="E63" s="93">
        <v>0</v>
      </c>
      <c r="F63" s="93">
        <v>0</v>
      </c>
      <c r="G63" s="93">
        <v>0</v>
      </c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0.224</v>
      </c>
      <c r="D64" s="42">
        <f>D61*'(ne pas modifier) BDD_REF'!$B$207 + (D62+D63)*'(ne pas modifier) BDD_REF'!$B$208</f>
        <v>0.224</v>
      </c>
      <c r="E64" s="42">
        <f>E61*'(ne pas modifier) BDD_REF'!$B$207 + (E62+E63)*'(ne pas modifier) BDD_REF'!$B$208</f>
        <v>0.224</v>
      </c>
      <c r="F64" s="42">
        <f>F61*'(ne pas modifier) BDD_REF'!$B$207 + (F62+F63)*'(ne pas modifier) BDD_REF'!$B$208</f>
        <v>0.224</v>
      </c>
      <c r="G64" s="42">
        <f>G61*'(ne pas modifier) BDD_REF'!$B$207 + (G62+G63)*'(ne pas modifier) BDD_REF'!$B$208</f>
        <v>0.224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1.1200000000000001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1.54E-2</v>
      </c>
      <c r="D65" s="42">
        <f>((D61*'(ne pas modifier) BDD_REF'!$B$220)+('RECeff + REIamont (2)'!D62+'RECeff + REIamont (2)'!D63)*'(ne pas modifier) BDD_REF'!$B$221)*'(ne pas modifier) BDD_REF'!$B$209</f>
        <v>1.54E-2</v>
      </c>
      <c r="E65" s="42">
        <f>((E61*'(ne pas modifier) BDD_REF'!$B$220)+('RECeff + REIamont (2)'!E62+'RECeff + REIamont (2)'!E63)*'(ne pas modifier) BDD_REF'!$B$221)*'(ne pas modifier) BDD_REF'!$B$209</f>
        <v>1.54E-2</v>
      </c>
      <c r="F65" s="42">
        <f>((F61*'(ne pas modifier) BDD_REF'!$B$220)+('RECeff + REIamont (2)'!F62+'RECeff + REIamont (2)'!F63)*'(ne pas modifier) BDD_REF'!$B$221)*'(ne pas modifier) BDD_REF'!$B$209</f>
        <v>1.54E-2</v>
      </c>
      <c r="G65" s="42">
        <f>((G61*'(ne pas modifier) BDD_REF'!$B$220)+('RECeff + REIamont (2)'!G62+'RECeff + REIamont (2)'!G63)*'(ne pas modifier) BDD_REF'!$B$221)*'(ne pas modifier) BDD_REF'!$B$209</f>
        <v>1.54E-2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7.6999999999999999E-2</v>
      </c>
    </row>
    <row r="66" spans="1:108" x14ac:dyDescent="0.3">
      <c r="B66" s="20" t="s">
        <v>330</v>
      </c>
      <c r="C66" s="42">
        <f>(C61+C62+C63)*'(ne pas modifier) BDD_REF'!$B$222*'(ne pas modifier) BDD_REF'!$B$210</f>
        <v>3.696E-2</v>
      </c>
      <c r="D66" s="42">
        <f>(D61+D62+D63)*'(ne pas modifier) BDD_REF'!$B$222*'(ne pas modifier) BDD_REF'!$B$210</f>
        <v>3.696E-2</v>
      </c>
      <c r="E66" s="42">
        <f>(E61+E62+E63)*'(ne pas modifier) BDD_REF'!$B$222*'(ne pas modifier) BDD_REF'!$B$210</f>
        <v>3.696E-2</v>
      </c>
      <c r="F66" s="42">
        <f>(F61+F62+F63)*'(ne pas modifier) BDD_REF'!$B$222*'(ne pas modifier) BDD_REF'!$B$210</f>
        <v>3.696E-2</v>
      </c>
      <c r="G66" s="42">
        <f>(G61+G62+G63)*'(ne pas modifier) BDD_REF'!$B$222*'(ne pas modifier) BDD_REF'!$B$210</f>
        <v>3.696E-2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0.18479999999999999</v>
      </c>
    </row>
    <row r="67" spans="1:108" x14ac:dyDescent="0.3">
      <c r="B67" s="7" t="s">
        <v>315</v>
      </c>
      <c r="C67" s="93">
        <v>0</v>
      </c>
      <c r="D67" s="93">
        <v>0</v>
      </c>
      <c r="E67" s="93">
        <v>0</v>
      </c>
      <c r="F67" s="93">
        <v>0</v>
      </c>
      <c r="G67" s="93">
        <v>0</v>
      </c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v>45</v>
      </c>
      <c r="D68" s="93">
        <v>45</v>
      </c>
      <c r="E68" s="93">
        <v>45</v>
      </c>
      <c r="F68" s="93">
        <v>45</v>
      </c>
      <c r="G68" s="93">
        <v>45</v>
      </c>
      <c r="H68" s="93"/>
      <c r="I68" s="93"/>
      <c r="J68" s="93"/>
      <c r="K68" s="93"/>
      <c r="L68" s="93"/>
      <c r="M68" s="42">
        <f t="shared" si="3"/>
        <v>225</v>
      </c>
    </row>
    <row r="69" spans="1:108" x14ac:dyDescent="0.3">
      <c r="B69" s="7" t="s">
        <v>317</v>
      </c>
      <c r="C69" s="93">
        <v>0</v>
      </c>
      <c r="D69" s="93">
        <v>0</v>
      </c>
      <c r="E69" s="93">
        <v>0</v>
      </c>
      <c r="F69" s="93">
        <v>0</v>
      </c>
      <c r="G69" s="93">
        <v>0</v>
      </c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0.13819499999999998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0.13819499999999998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0.13819499999999998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0.13819499999999998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0.13819499999999998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0.69097499999999989</v>
      </c>
    </row>
    <row r="74" spans="1:108" x14ac:dyDescent="0.3">
      <c r="B74" s="7" t="s">
        <v>321</v>
      </c>
      <c r="C74" s="93">
        <v>1000</v>
      </c>
      <c r="D74" s="93">
        <v>1000</v>
      </c>
      <c r="E74" s="93">
        <v>1000</v>
      </c>
      <c r="F74" s="93">
        <v>1000</v>
      </c>
      <c r="G74" s="93">
        <v>1000</v>
      </c>
      <c r="H74" s="93"/>
      <c r="I74" s="93"/>
      <c r="J74" s="93"/>
      <c r="K74" s="93"/>
      <c r="L74" s="93"/>
      <c r="M74" s="42">
        <f t="shared" si="6"/>
        <v>5000</v>
      </c>
    </row>
    <row r="75" spans="1:108" x14ac:dyDescent="0.3">
      <c r="B75" s="3" t="s">
        <v>184</v>
      </c>
      <c r="C75" s="42">
        <f>(C74*'(ne pas modifier) BDD_REF'!$B$211)/1000</f>
        <v>5.7000000000000002E-2</v>
      </c>
      <c r="D75" s="42">
        <f>(D74*'(ne pas modifier) BDD_REF'!$B$211)/1000</f>
        <v>5.7000000000000002E-2</v>
      </c>
      <c r="E75" s="42">
        <f>(E74*'(ne pas modifier) BDD_REF'!$B$211)/1000</f>
        <v>5.7000000000000002E-2</v>
      </c>
      <c r="F75" s="42">
        <f>(F74*'(ne pas modifier) BDD_REF'!$B$211)/1000</f>
        <v>5.7000000000000002E-2</v>
      </c>
      <c r="G75" s="42">
        <f>(G74*'(ne pas modifier) BDD_REF'!$B$211)/1000</f>
        <v>5.7000000000000002E-2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0.28500000000000003</v>
      </c>
    </row>
    <row r="76" spans="1:108" s="17" customFormat="1" x14ac:dyDescent="0.3">
      <c r="A76" s="19"/>
      <c r="B76" s="20" t="s">
        <v>185</v>
      </c>
      <c r="C76" s="94">
        <f>C73+C75</f>
        <v>0.19519499999999998</v>
      </c>
      <c r="D76" s="94">
        <f t="shared" ref="D76:L76" si="7">D73+D75</f>
        <v>0.19519499999999998</v>
      </c>
      <c r="E76" s="94">
        <f t="shared" si="7"/>
        <v>0.19519499999999998</v>
      </c>
      <c r="F76" s="94">
        <f t="shared" si="7"/>
        <v>0.19519499999999998</v>
      </c>
      <c r="G76" s="94">
        <f t="shared" si="7"/>
        <v>0.19519499999999998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0.97597499999999993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>
        <v>14</v>
      </c>
      <c r="D77" s="93">
        <v>14</v>
      </c>
      <c r="E77" s="93">
        <v>14</v>
      </c>
      <c r="F77" s="93">
        <v>14</v>
      </c>
      <c r="G77" s="93">
        <v>14</v>
      </c>
      <c r="H77" s="93"/>
      <c r="I77" s="93"/>
      <c r="J77" s="93"/>
      <c r="K77" s="93"/>
      <c r="L77" s="93"/>
      <c r="M77" s="42">
        <f t="shared" si="6"/>
        <v>70</v>
      </c>
    </row>
    <row r="78" spans="1:108" x14ac:dyDescent="0.3">
      <c r="B78" s="7" t="s">
        <v>323</v>
      </c>
      <c r="C78" s="93">
        <v>14</v>
      </c>
      <c r="D78" s="93">
        <v>14</v>
      </c>
      <c r="E78" s="93">
        <v>14</v>
      </c>
      <c r="F78" s="93">
        <v>14</v>
      </c>
      <c r="G78" s="93">
        <v>14</v>
      </c>
      <c r="H78" s="93"/>
      <c r="I78" s="93"/>
      <c r="J78" s="93"/>
      <c r="K78" s="93"/>
      <c r="L78" s="93"/>
      <c r="M78" s="42">
        <f t="shared" si="6"/>
        <v>70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9.3379999999999991E-2</v>
      </c>
      <c r="D79" s="42">
        <f>(D61*'(ne pas modifier) BDD_REF'!$B$212+'RECeff + REIamont (2)'!D77*'(ne pas modifier) BDD_REF'!$B$213+'RECeff + REIamont (2)'!D78*'(ne pas modifier) BDD_REF'!$B$214)/1000</f>
        <v>9.3379999999999991E-2</v>
      </c>
      <c r="E79" s="42">
        <f>(E61*'(ne pas modifier) BDD_REF'!$B$212+'RECeff + REIamont (2)'!E77*'(ne pas modifier) BDD_REF'!$B$213+'RECeff + REIamont (2)'!E78*'(ne pas modifier) BDD_REF'!$B$214)/1000</f>
        <v>9.3379999999999991E-2</v>
      </c>
      <c r="F79" s="42">
        <f>(F61*'(ne pas modifier) BDD_REF'!$B$212+'RECeff + REIamont (2)'!F77*'(ne pas modifier) BDD_REF'!$B$213+'RECeff + REIamont (2)'!F78*'(ne pas modifier) BDD_REF'!$B$214)/1000</f>
        <v>9.3379999999999991E-2</v>
      </c>
      <c r="G79" s="42">
        <f>(G61*'(ne pas modifier) BDD_REF'!$B$212+'RECeff + REIamont (2)'!G77*'(ne pas modifier) BDD_REF'!$B$213+'RECeff + REIamont (2)'!G78*'(ne pas modifier) BDD_REF'!$B$214)/1000</f>
        <v>9.3379999999999991E-2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0.46689999999999998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>
        <v>0</v>
      </c>
      <c r="D81" s="93">
        <v>0</v>
      </c>
      <c r="E81" s="93">
        <v>0</v>
      </c>
      <c r="F81" s="93">
        <v>0</v>
      </c>
      <c r="G81" s="93">
        <v>0</v>
      </c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>
        <v>0.09</v>
      </c>
      <c r="D82" s="93">
        <v>0.09</v>
      </c>
      <c r="E82" s="93">
        <v>0.09</v>
      </c>
      <c r="F82" s="93">
        <v>0.09</v>
      </c>
      <c r="G82" s="93">
        <v>0.09</v>
      </c>
      <c r="H82" s="93"/>
      <c r="I82" s="93"/>
      <c r="J82" s="93"/>
      <c r="K82" s="93"/>
      <c r="L82" s="93"/>
      <c r="M82" s="42">
        <f t="shared" si="6"/>
        <v>0.44999999999999996</v>
      </c>
    </row>
    <row r="83" spans="1:108" x14ac:dyDescent="0.3">
      <c r="B83" s="7" t="s">
        <v>326</v>
      </c>
      <c r="C83" s="93">
        <v>0</v>
      </c>
      <c r="D83" s="93">
        <v>0</v>
      </c>
      <c r="E83" s="93">
        <v>0</v>
      </c>
      <c r="F83" s="93">
        <v>0</v>
      </c>
      <c r="G83" s="93">
        <v>0</v>
      </c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>
        <v>0</v>
      </c>
      <c r="D84" s="93">
        <v>0</v>
      </c>
      <c r="E84" s="93">
        <v>0</v>
      </c>
      <c r="F84" s="93">
        <v>0</v>
      </c>
      <c r="G84" s="93">
        <v>0</v>
      </c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8.0864999999999984E-4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8.0864999999999984E-4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8.0864999999999984E-4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8.0864999999999984E-4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8.0864999999999984E-4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4.0432499999999991E-3</v>
      </c>
    </row>
    <row r="86" spans="1:108" s="17" customFormat="1" x14ac:dyDescent="0.3">
      <c r="A86" s="19"/>
      <c r="B86" s="20" t="s">
        <v>186</v>
      </c>
      <c r="C86" s="94">
        <f>C79+C80+C85</f>
        <v>9.4188649999999985E-2</v>
      </c>
      <c r="D86" s="94">
        <f t="shared" ref="D86:L86" si="8">D79+D80+D85</f>
        <v>9.4188649999999985E-2</v>
      </c>
      <c r="E86" s="94">
        <f t="shared" si="8"/>
        <v>9.4188649999999985E-2</v>
      </c>
      <c r="F86" s="94">
        <f t="shared" si="8"/>
        <v>9.4188649999999985E-2</v>
      </c>
      <c r="G86" s="94">
        <f t="shared" si="8"/>
        <v>9.4188649999999985E-2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0.47094324999999992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0.40446784999999996</v>
      </c>
      <c r="D87" s="96">
        <f>((D64+D65+D66)/1000*44/28*'(ne pas modifier) BDD_REF'!$B$232)+'RECeff + REIamont (2)'!D76+'RECeff + REIamont (2)'!D86</f>
        <v>0.40446784999999996</v>
      </c>
      <c r="E87" s="96">
        <f>((E64+E65+E66)/1000*44/28*'(ne pas modifier) BDD_REF'!$B$232)+'RECeff + REIamont (2)'!E76+'RECeff + REIamont (2)'!E86</f>
        <v>0.40446784999999996</v>
      </c>
      <c r="F87" s="96">
        <f>((F64+F65+F66)/1000*44/28*'(ne pas modifier) BDD_REF'!$B$232)+'RECeff + REIamont (2)'!F76+'RECeff + REIamont (2)'!F86</f>
        <v>0.40446784999999996</v>
      </c>
      <c r="G87" s="96">
        <f>((G64+G65+G66)/1000*44/28*'(ne pas modifier) BDD_REF'!$B$232)+'RECeff + REIamont (2)'!G76+'RECeff + REIamont (2)'!G86</f>
        <v>0.40446784999999996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2.0223392499999999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>
        <v>45</v>
      </c>
      <c r="D88" s="93">
        <v>45</v>
      </c>
      <c r="E88" s="93">
        <v>45</v>
      </c>
      <c r="F88" s="93">
        <v>45</v>
      </c>
      <c r="G88" s="93">
        <v>45</v>
      </c>
      <c r="H88" s="93"/>
      <c r="I88" s="93"/>
      <c r="J88" s="93"/>
      <c r="K88" s="93"/>
      <c r="L88" s="93"/>
      <c r="M88" s="42">
        <f t="shared" si="6"/>
        <v>225</v>
      </c>
    </row>
    <row r="89" spans="1:108" x14ac:dyDescent="0.3">
      <c r="B89" s="7" t="s">
        <v>313</v>
      </c>
      <c r="C89" s="93">
        <v>0</v>
      </c>
      <c r="D89" s="93">
        <v>0</v>
      </c>
      <c r="E89" s="93"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314</v>
      </c>
      <c r="C90" s="93">
        <v>0</v>
      </c>
      <c r="D90" s="93">
        <v>0</v>
      </c>
      <c r="E90" s="93"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0.72</v>
      </c>
      <c r="D91" s="42">
        <f>D88*'(ne pas modifier) BDD_REF'!$B$207 + (D89+D90)*'(ne pas modifier) BDD_REF'!$B$208</f>
        <v>0.72</v>
      </c>
      <c r="E91" s="42">
        <f>E88*'(ne pas modifier) BDD_REF'!$B$207 + (E89+E90)*'(ne pas modifier) BDD_REF'!$B$208</f>
        <v>0.72</v>
      </c>
      <c r="F91" s="42">
        <f>F88*'(ne pas modifier) BDD_REF'!$B$207 + (F89+F90)*'(ne pas modifier) BDD_REF'!$B$208</f>
        <v>0.72</v>
      </c>
      <c r="G91" s="42">
        <f>G88*'(ne pas modifier) BDD_REF'!$B$207 + (G89+G90)*'(ne pas modifier) BDD_REF'!$B$208</f>
        <v>0.72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3.5999999999999996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4.9500000000000002E-2</v>
      </c>
      <c r="D92" s="42">
        <f>((D88*'(ne pas modifier) BDD_REF'!$B$220)+('RECeff + REIamont (2)'!D89+'RECeff + REIamont (2)'!D90)*'(ne pas modifier) BDD_REF'!$B$221)*'(ne pas modifier) BDD_REF'!$B$209</f>
        <v>4.9500000000000002E-2</v>
      </c>
      <c r="E92" s="42">
        <f>((E88*'(ne pas modifier) BDD_REF'!$B$220)+('RECeff + REIamont (2)'!E89+'RECeff + REIamont (2)'!E90)*'(ne pas modifier) BDD_REF'!$B$221)*'(ne pas modifier) BDD_REF'!$B$209</f>
        <v>4.9500000000000002E-2</v>
      </c>
      <c r="F92" s="42">
        <f>((F88*'(ne pas modifier) BDD_REF'!$B$220)+('RECeff + REIamont (2)'!F89+'RECeff + REIamont (2)'!F90)*'(ne pas modifier) BDD_REF'!$B$221)*'(ne pas modifier) BDD_REF'!$B$209</f>
        <v>4.9500000000000002E-2</v>
      </c>
      <c r="G92" s="42">
        <f>((G88*'(ne pas modifier) BDD_REF'!$B$220)+('RECeff + REIamont (2)'!G89+'RECeff + REIamont (2)'!G90)*'(ne pas modifier) BDD_REF'!$B$221)*'(ne pas modifier) BDD_REF'!$B$209</f>
        <v>4.9500000000000002E-2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0.2475</v>
      </c>
    </row>
    <row r="93" spans="1:108" x14ac:dyDescent="0.3">
      <c r="B93" s="20" t="s">
        <v>330</v>
      </c>
      <c r="C93" s="42">
        <f>(C88+C89+C90)*'(ne pas modifier) BDD_REF'!$B$222*'(ne pas modifier) BDD_REF'!$B$210</f>
        <v>0.11879999999999998</v>
      </c>
      <c r="D93" s="42">
        <f>(D88+D89+D90)*'(ne pas modifier) BDD_REF'!$B$222*'(ne pas modifier) BDD_REF'!$B$210</f>
        <v>0.11879999999999998</v>
      </c>
      <c r="E93" s="42">
        <f>(E88+E89+E90)*'(ne pas modifier) BDD_REF'!$B$222*'(ne pas modifier) BDD_REF'!$B$210</f>
        <v>0.11879999999999998</v>
      </c>
      <c r="F93" s="42">
        <f>(F88+F89+F90)*'(ne pas modifier) BDD_REF'!$B$222*'(ne pas modifier) BDD_REF'!$B$210</f>
        <v>0.11879999999999998</v>
      </c>
      <c r="G93" s="42">
        <f>(G88+G89+G90)*'(ne pas modifier) BDD_REF'!$B$222*'(ne pas modifier) BDD_REF'!$B$210</f>
        <v>0.11879999999999998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0.59399999999999986</v>
      </c>
    </row>
    <row r="94" spans="1:108" x14ac:dyDescent="0.3">
      <c r="B94" s="7" t="s">
        <v>315</v>
      </c>
      <c r="C94" s="93">
        <v>0</v>
      </c>
      <c r="D94" s="93">
        <v>0</v>
      </c>
      <c r="E94" s="93"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v>50</v>
      </c>
      <c r="D95" s="93">
        <v>50</v>
      </c>
      <c r="E95" s="93">
        <v>50</v>
      </c>
      <c r="F95" s="93">
        <v>50</v>
      </c>
      <c r="G95" s="93">
        <v>50</v>
      </c>
      <c r="H95" s="93"/>
      <c r="I95" s="93"/>
      <c r="J95" s="93"/>
      <c r="K95" s="93"/>
      <c r="L95" s="93"/>
      <c r="M95" s="42">
        <f t="shared" si="6"/>
        <v>250</v>
      </c>
    </row>
    <row r="96" spans="1:108" x14ac:dyDescent="0.3">
      <c r="B96" s="7" t="s">
        <v>317</v>
      </c>
      <c r="C96" s="93">
        <v>0</v>
      </c>
      <c r="D96" s="93">
        <v>0</v>
      </c>
      <c r="E96" s="93">
        <v>0</v>
      </c>
      <c r="F96" s="93">
        <v>0</v>
      </c>
      <c r="G96" s="93">
        <v>0</v>
      </c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0.15354999999999999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0.15354999999999999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0.15354999999999999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0.15354999999999999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0.15354999999999999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0.76774999999999993</v>
      </c>
    </row>
    <row r="101" spans="1:108" x14ac:dyDescent="0.3">
      <c r="B101" s="7" t="s">
        <v>321</v>
      </c>
      <c r="C101" s="93">
        <v>1000</v>
      </c>
      <c r="D101" s="93">
        <v>1000</v>
      </c>
      <c r="E101" s="93">
        <v>1000</v>
      </c>
      <c r="F101" s="93">
        <v>1000</v>
      </c>
      <c r="G101" s="93">
        <v>1000</v>
      </c>
      <c r="H101" s="93"/>
      <c r="I101" s="93"/>
      <c r="J101" s="93"/>
      <c r="K101" s="93"/>
      <c r="L101" s="93"/>
      <c r="M101" s="42">
        <f t="shared" si="6"/>
        <v>5000</v>
      </c>
    </row>
    <row r="102" spans="1:108" x14ac:dyDescent="0.3">
      <c r="B102" s="3" t="s">
        <v>184</v>
      </c>
      <c r="C102" s="42">
        <f>(C101*'(ne pas modifier) BDD_REF'!$B$211)/1000</f>
        <v>5.7000000000000002E-2</v>
      </c>
      <c r="D102" s="42">
        <f>(D101*'(ne pas modifier) BDD_REF'!$B$211)/1000</f>
        <v>5.7000000000000002E-2</v>
      </c>
      <c r="E102" s="42">
        <f>(E101*'(ne pas modifier) BDD_REF'!$B$211)/1000</f>
        <v>5.7000000000000002E-2</v>
      </c>
      <c r="F102" s="42">
        <f>(F101*'(ne pas modifier) BDD_REF'!$B$211)/1000</f>
        <v>5.7000000000000002E-2</v>
      </c>
      <c r="G102" s="42">
        <f>(G101*'(ne pas modifier) BDD_REF'!$B$211)/1000</f>
        <v>5.7000000000000002E-2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0.28500000000000003</v>
      </c>
    </row>
    <row r="103" spans="1:108" s="17" customFormat="1" x14ac:dyDescent="0.3">
      <c r="A103" s="19"/>
      <c r="B103" s="20" t="s">
        <v>185</v>
      </c>
      <c r="C103" s="94">
        <f>C100+C102</f>
        <v>0.21054999999999999</v>
      </c>
      <c r="D103" s="94">
        <f t="shared" ref="D103:L103" si="9">D100+D102</f>
        <v>0.21054999999999999</v>
      </c>
      <c r="E103" s="94">
        <f t="shared" si="9"/>
        <v>0.21054999999999999</v>
      </c>
      <c r="F103" s="94">
        <f t="shared" si="9"/>
        <v>0.21054999999999999</v>
      </c>
      <c r="G103" s="94">
        <f t="shared" si="9"/>
        <v>0.21054999999999999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1.0527499999999999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>
        <v>40</v>
      </c>
      <c r="D104" s="93">
        <v>40</v>
      </c>
      <c r="E104" s="93">
        <v>40</v>
      </c>
      <c r="F104" s="93">
        <v>40</v>
      </c>
      <c r="G104" s="93">
        <v>40</v>
      </c>
      <c r="H104" s="93"/>
      <c r="I104" s="93"/>
      <c r="J104" s="93"/>
      <c r="K104" s="93"/>
      <c r="L104" s="93"/>
      <c r="M104" s="42">
        <f t="shared" si="10"/>
        <v>200</v>
      </c>
    </row>
    <row r="105" spans="1:108" x14ac:dyDescent="0.3">
      <c r="B105" s="7" t="s">
        <v>323</v>
      </c>
      <c r="C105" s="93">
        <v>40</v>
      </c>
      <c r="D105" s="93">
        <v>40</v>
      </c>
      <c r="E105" s="93">
        <v>40</v>
      </c>
      <c r="F105" s="93">
        <v>40</v>
      </c>
      <c r="G105" s="93">
        <v>40</v>
      </c>
      <c r="H105" s="93"/>
      <c r="I105" s="93"/>
      <c r="J105" s="93"/>
      <c r="K105" s="93"/>
      <c r="L105" s="93"/>
      <c r="M105" s="42">
        <f t="shared" si="10"/>
        <v>200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0.28934999999999994</v>
      </c>
      <c r="D106" s="42">
        <f>(D88*'(ne pas modifier) BDD_REF'!$B$212+'RECeff + REIamont (2)'!D104*'(ne pas modifier) BDD_REF'!$B$213+'RECeff + REIamont (2)'!D105*'(ne pas modifier) BDD_REF'!$B$214)/1000</f>
        <v>0.28934999999999994</v>
      </c>
      <c r="E106" s="42">
        <f>(E88*'(ne pas modifier) BDD_REF'!$B$212+'RECeff + REIamont (2)'!E104*'(ne pas modifier) BDD_REF'!$B$213+'RECeff + REIamont (2)'!E105*'(ne pas modifier) BDD_REF'!$B$214)/1000</f>
        <v>0.28934999999999994</v>
      </c>
      <c r="F106" s="42">
        <f>(F88*'(ne pas modifier) BDD_REF'!$B$212+'RECeff + REIamont (2)'!F104*'(ne pas modifier) BDD_REF'!$B$213+'RECeff + REIamont (2)'!F105*'(ne pas modifier) BDD_REF'!$B$214)/1000</f>
        <v>0.28934999999999994</v>
      </c>
      <c r="G106" s="42">
        <f>(G88*'(ne pas modifier) BDD_REF'!$B$212+'RECeff + REIamont (2)'!G104*'(ne pas modifier) BDD_REF'!$B$213+'RECeff + REIamont (2)'!G105*'(ne pas modifier) BDD_REF'!$B$214)/1000</f>
        <v>0.28934999999999994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1.4467499999999998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>
        <v>0.2</v>
      </c>
      <c r="D108" s="93">
        <v>0.2</v>
      </c>
      <c r="E108" s="93">
        <v>0.2</v>
      </c>
      <c r="F108" s="93">
        <v>0.2</v>
      </c>
      <c r="G108" s="93">
        <v>0.2</v>
      </c>
      <c r="H108" s="93"/>
      <c r="I108" s="93"/>
      <c r="J108" s="93"/>
      <c r="K108" s="93"/>
      <c r="L108" s="93"/>
      <c r="M108" s="42">
        <f t="shared" si="10"/>
        <v>1</v>
      </c>
    </row>
    <row r="109" spans="1:108" x14ac:dyDescent="0.3">
      <c r="B109" s="7" t="s">
        <v>325</v>
      </c>
      <c r="C109" s="93">
        <v>0.09</v>
      </c>
      <c r="D109" s="93">
        <v>0.09</v>
      </c>
      <c r="E109" s="93">
        <v>0.09</v>
      </c>
      <c r="F109" s="93">
        <v>0.09</v>
      </c>
      <c r="G109" s="93">
        <v>0.09</v>
      </c>
      <c r="H109" s="93"/>
      <c r="I109" s="93"/>
      <c r="J109" s="93"/>
      <c r="K109" s="93"/>
      <c r="L109" s="93"/>
      <c r="M109" s="42">
        <f t="shared" si="10"/>
        <v>0.44999999999999996</v>
      </c>
    </row>
    <row r="110" spans="1:108" x14ac:dyDescent="0.3">
      <c r="B110" s="7" t="s">
        <v>326</v>
      </c>
      <c r="C110" s="93">
        <v>0</v>
      </c>
      <c r="D110" s="93">
        <v>0</v>
      </c>
      <c r="E110" s="93">
        <v>0</v>
      </c>
      <c r="F110" s="93">
        <v>0</v>
      </c>
      <c r="G110" s="93">
        <v>0</v>
      </c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327</v>
      </c>
      <c r="C111" s="93">
        <v>0</v>
      </c>
      <c r="D111" s="93">
        <v>0</v>
      </c>
      <c r="E111" s="93">
        <v>0</v>
      </c>
      <c r="F111" s="93">
        <v>0</v>
      </c>
      <c r="G111" s="93">
        <v>0</v>
      </c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2.01045E-3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2.01045E-3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2.01045E-3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2.01045E-3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2.01045E-3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1.005225E-2</v>
      </c>
    </row>
    <row r="113" spans="1:108" s="17" customFormat="1" x14ac:dyDescent="0.3">
      <c r="A113" s="19"/>
      <c r="B113" s="20" t="s">
        <v>186</v>
      </c>
      <c r="C113" s="94">
        <f>C106+C107+C112</f>
        <v>0.29136044999999994</v>
      </c>
      <c r="D113" s="94">
        <f t="shared" ref="D113:L113" si="11">D106+D107+D112</f>
        <v>0.29136044999999994</v>
      </c>
      <c r="E113" s="94">
        <f t="shared" si="11"/>
        <v>0.29136044999999994</v>
      </c>
      <c r="F113" s="94">
        <f t="shared" si="11"/>
        <v>0.29136044999999994</v>
      </c>
      <c r="G113" s="94">
        <f t="shared" si="11"/>
        <v>0.29136044999999994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1.4568022499999997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0.87182395000000001</v>
      </c>
      <c r="D114" s="96">
        <f>((D91+D92+D93)/1000*44/28*'(ne pas modifier) BDD_REF'!$B$232)+'RECeff + REIamont (2)'!D103+'RECeff + REIamont (2)'!D113</f>
        <v>0.87182395000000001</v>
      </c>
      <c r="E114" s="96">
        <f>((E91+E92+E93)/1000*44/28*'(ne pas modifier) BDD_REF'!$B$232)+'RECeff + REIamont (2)'!E103+'RECeff + REIamont (2)'!E113</f>
        <v>0.87182395000000001</v>
      </c>
      <c r="F114" s="96">
        <f>((F91+F92+F93)/1000*44/28*'(ne pas modifier) BDD_REF'!$B$232)+'RECeff + REIamont (2)'!F103+'RECeff + REIamont (2)'!F113</f>
        <v>0.87182395000000001</v>
      </c>
      <c r="G114" s="96">
        <f>((G91+G92+G93)/1000*44/28*'(ne pas modifier) BDD_REF'!$B$232)+'RECeff + REIamont (2)'!G103+'RECeff + REIamont (2)'!G113</f>
        <v>0.87182395000000001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4.3591197499999996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>
        <v>60</v>
      </c>
      <c r="D115" s="93">
        <v>60</v>
      </c>
      <c r="E115" s="93">
        <v>60</v>
      </c>
      <c r="F115" s="93">
        <v>60</v>
      </c>
      <c r="G115" s="93">
        <v>60</v>
      </c>
      <c r="H115" s="93"/>
      <c r="I115" s="93"/>
      <c r="J115" s="93"/>
      <c r="K115" s="93"/>
      <c r="L115" s="93"/>
      <c r="M115" s="42">
        <f t="shared" si="10"/>
        <v>300</v>
      </c>
    </row>
    <row r="116" spans="1:108" x14ac:dyDescent="0.3">
      <c r="B116" s="7" t="s">
        <v>313</v>
      </c>
      <c r="C116" s="93">
        <v>0</v>
      </c>
      <c r="D116" s="93">
        <v>0</v>
      </c>
      <c r="E116" s="93">
        <v>0</v>
      </c>
      <c r="F116" s="93">
        <v>0</v>
      </c>
      <c r="G116" s="93">
        <v>0</v>
      </c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314</v>
      </c>
      <c r="C117" s="93">
        <v>0</v>
      </c>
      <c r="D117" s="93">
        <v>0</v>
      </c>
      <c r="E117" s="93">
        <v>0</v>
      </c>
      <c r="F117" s="93">
        <v>0</v>
      </c>
      <c r="G117" s="93">
        <v>0</v>
      </c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0.96</v>
      </c>
      <c r="D118" s="42">
        <f>D115*'(ne pas modifier) BDD_REF'!$B$207 + (D116+D117)*'(ne pas modifier) BDD_REF'!$B$208</f>
        <v>0.96</v>
      </c>
      <c r="E118" s="42">
        <f>E115*'(ne pas modifier) BDD_REF'!$B$207 + (E116+E117)*'(ne pas modifier) BDD_REF'!$B$208</f>
        <v>0.96</v>
      </c>
      <c r="F118" s="42">
        <f>F115*'(ne pas modifier) BDD_REF'!$B$207 + (F116+F117)*'(ne pas modifier) BDD_REF'!$B$208</f>
        <v>0.96</v>
      </c>
      <c r="G118" s="42">
        <f>G115*'(ne pas modifier) BDD_REF'!$B$207 + (G116+G117)*'(ne pas modifier) BDD_REF'!$B$208</f>
        <v>0.96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4.8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6.6000000000000003E-2</v>
      </c>
      <c r="D119" s="42">
        <f>((D115*'(ne pas modifier) BDD_REF'!$B$220)+('RECeff + REIamont (2)'!D116+'RECeff + REIamont (2)'!D117)*'(ne pas modifier) BDD_REF'!$B$221)*'(ne pas modifier) BDD_REF'!$B$209</f>
        <v>6.6000000000000003E-2</v>
      </c>
      <c r="E119" s="42">
        <f>((E115*'(ne pas modifier) BDD_REF'!$B$220)+('RECeff + REIamont (2)'!E116+'RECeff + REIamont (2)'!E117)*'(ne pas modifier) BDD_REF'!$B$221)*'(ne pas modifier) BDD_REF'!$B$209</f>
        <v>6.6000000000000003E-2</v>
      </c>
      <c r="F119" s="42">
        <f>((F115*'(ne pas modifier) BDD_REF'!$B$220)+('RECeff + REIamont (2)'!F116+'RECeff + REIamont (2)'!F117)*'(ne pas modifier) BDD_REF'!$B$221)*'(ne pas modifier) BDD_REF'!$B$209</f>
        <v>6.6000000000000003E-2</v>
      </c>
      <c r="G119" s="42">
        <f>((G115*'(ne pas modifier) BDD_REF'!$B$220)+('RECeff + REIamont (2)'!G116+'RECeff + REIamont (2)'!G117)*'(ne pas modifier) BDD_REF'!$B$221)*'(ne pas modifier) BDD_REF'!$B$209</f>
        <v>6.6000000000000003E-2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0.33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0.15839999999999999</v>
      </c>
      <c r="D120" s="42">
        <f>(D115+D116+D117)*'(ne pas modifier) BDD_REF'!$B$222*'(ne pas modifier) BDD_REF'!$B$210</f>
        <v>0.15839999999999999</v>
      </c>
      <c r="E120" s="42">
        <f>(E115+E116+E117)*'(ne pas modifier) BDD_REF'!$B$222*'(ne pas modifier) BDD_REF'!$B$210</f>
        <v>0.15839999999999999</v>
      </c>
      <c r="F120" s="42">
        <f>(F115+F116+F117)*'(ne pas modifier) BDD_REF'!$B$222*'(ne pas modifier) BDD_REF'!$B$210</f>
        <v>0.15839999999999999</v>
      </c>
      <c r="G120" s="42">
        <f>(G115+G116+G117)*'(ne pas modifier) BDD_REF'!$B$222*'(ne pas modifier) BDD_REF'!$B$210</f>
        <v>0.15839999999999999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0.79199999999999993</v>
      </c>
    </row>
    <row r="121" spans="1:108" x14ac:dyDescent="0.3">
      <c r="B121" s="7" t="s">
        <v>315</v>
      </c>
      <c r="C121" s="93">
        <v>0</v>
      </c>
      <c r="D121" s="93">
        <v>0</v>
      </c>
      <c r="E121" s="93">
        <v>0</v>
      </c>
      <c r="F121" s="93">
        <v>0</v>
      </c>
      <c r="G121" s="93">
        <v>0</v>
      </c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v>50</v>
      </c>
      <c r="D122" s="93">
        <v>50</v>
      </c>
      <c r="E122" s="93">
        <v>50</v>
      </c>
      <c r="F122" s="93">
        <v>50</v>
      </c>
      <c r="G122" s="93">
        <v>50</v>
      </c>
      <c r="H122" s="93"/>
      <c r="I122" s="93"/>
      <c r="J122" s="93"/>
      <c r="K122" s="93"/>
      <c r="L122" s="93"/>
      <c r="M122" s="42">
        <f t="shared" si="10"/>
        <v>250</v>
      </c>
    </row>
    <row r="123" spans="1:108" x14ac:dyDescent="0.3">
      <c r="B123" s="7" t="s">
        <v>317</v>
      </c>
      <c r="C123" s="93">
        <v>0</v>
      </c>
      <c r="D123" s="93">
        <v>0</v>
      </c>
      <c r="E123" s="93">
        <v>0</v>
      </c>
      <c r="F123" s="93">
        <v>0</v>
      </c>
      <c r="G123" s="93">
        <v>0</v>
      </c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0.15354999999999999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0.15354999999999999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0.15354999999999999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0.15354999999999999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0.15354999999999999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0.76774999999999993</v>
      </c>
    </row>
    <row r="128" spans="1:108" x14ac:dyDescent="0.3">
      <c r="B128" s="7" t="s">
        <v>321</v>
      </c>
      <c r="C128" s="93">
        <v>1000</v>
      </c>
      <c r="D128" s="93">
        <v>1000</v>
      </c>
      <c r="E128" s="93">
        <v>1000</v>
      </c>
      <c r="F128" s="93">
        <v>1000</v>
      </c>
      <c r="G128" s="93">
        <v>1000</v>
      </c>
      <c r="H128" s="93"/>
      <c r="I128" s="93"/>
      <c r="J128" s="93"/>
      <c r="K128" s="93"/>
      <c r="L128" s="93"/>
      <c r="M128" s="42">
        <f t="shared" si="10"/>
        <v>5000</v>
      </c>
    </row>
    <row r="129" spans="1:108" x14ac:dyDescent="0.3">
      <c r="B129" s="3" t="s">
        <v>184</v>
      </c>
      <c r="C129" s="42">
        <f>(C128*'(ne pas modifier) BDD_REF'!$B$211)/1000</f>
        <v>5.7000000000000002E-2</v>
      </c>
      <c r="D129" s="42">
        <f>(D128*'(ne pas modifier) BDD_REF'!$B$211)/1000</f>
        <v>5.7000000000000002E-2</v>
      </c>
      <c r="E129" s="42">
        <f>(E128*'(ne pas modifier) BDD_REF'!$B$211)/1000</f>
        <v>5.7000000000000002E-2</v>
      </c>
      <c r="F129" s="42">
        <f>(F128*'(ne pas modifier) BDD_REF'!$B$211)/1000</f>
        <v>5.7000000000000002E-2</v>
      </c>
      <c r="G129" s="42">
        <f>(G128*'(ne pas modifier) BDD_REF'!$B$211)/1000</f>
        <v>5.7000000000000002E-2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0.28500000000000003</v>
      </c>
    </row>
    <row r="130" spans="1:108" s="17" customFormat="1" x14ac:dyDescent="0.3">
      <c r="A130" s="19"/>
      <c r="B130" s="20" t="s">
        <v>185</v>
      </c>
      <c r="C130" s="94">
        <f>C127+C129</f>
        <v>0.21054999999999999</v>
      </c>
      <c r="D130" s="94">
        <f t="shared" ref="D130:L130" si="12">D127+D129</f>
        <v>0.21054999999999999</v>
      </c>
      <c r="E130" s="94">
        <f t="shared" si="12"/>
        <v>0.21054999999999999</v>
      </c>
      <c r="F130" s="94">
        <f t="shared" si="12"/>
        <v>0.21054999999999999</v>
      </c>
      <c r="G130" s="94">
        <f t="shared" si="12"/>
        <v>0.21054999999999999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1.0527499999999999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>
        <v>40</v>
      </c>
      <c r="D131" s="93">
        <v>40</v>
      </c>
      <c r="E131" s="93">
        <v>40</v>
      </c>
      <c r="F131" s="93">
        <v>40</v>
      </c>
      <c r="G131" s="93">
        <v>40</v>
      </c>
      <c r="H131" s="93"/>
      <c r="I131" s="93"/>
      <c r="J131" s="93"/>
      <c r="K131" s="93"/>
      <c r="L131" s="93"/>
      <c r="M131" s="42">
        <f t="shared" si="10"/>
        <v>200</v>
      </c>
    </row>
    <row r="132" spans="1:108" x14ac:dyDescent="0.3">
      <c r="B132" s="7" t="s">
        <v>323</v>
      </c>
      <c r="C132" s="93">
        <v>40</v>
      </c>
      <c r="D132" s="93">
        <v>40</v>
      </c>
      <c r="E132" s="93">
        <v>40</v>
      </c>
      <c r="F132" s="93">
        <v>40</v>
      </c>
      <c r="G132" s="93">
        <v>40</v>
      </c>
      <c r="H132" s="93"/>
      <c r="I132" s="93"/>
      <c r="J132" s="93"/>
      <c r="K132" s="93"/>
      <c r="L132" s="93"/>
      <c r="M132" s="42">
        <f t="shared" si="10"/>
        <v>200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0.35699999999999993</v>
      </c>
      <c r="D133" s="42">
        <f>(D115*'(ne pas modifier) BDD_REF'!$B$212+'RECeff + REIamont (2)'!D131*'(ne pas modifier) BDD_REF'!$B$213+'RECeff + REIamont (2)'!D132*'(ne pas modifier) BDD_REF'!$B$214)/1000</f>
        <v>0.35699999999999993</v>
      </c>
      <c r="E133" s="42">
        <f>(E115*'(ne pas modifier) BDD_REF'!$B$212+'RECeff + REIamont (2)'!E131*'(ne pas modifier) BDD_REF'!$B$213+'RECeff + REIamont (2)'!E132*'(ne pas modifier) BDD_REF'!$B$214)/1000</f>
        <v>0.35699999999999993</v>
      </c>
      <c r="F133" s="42">
        <f>(F115*'(ne pas modifier) BDD_REF'!$B$212+'RECeff + REIamont (2)'!F131*'(ne pas modifier) BDD_REF'!$B$213+'RECeff + REIamont (2)'!F132*'(ne pas modifier) BDD_REF'!$B$214)/1000</f>
        <v>0.35699999999999993</v>
      </c>
      <c r="G133" s="42">
        <f>(G115*'(ne pas modifier) BDD_REF'!$B$212+'RECeff + REIamont (2)'!G131*'(ne pas modifier) BDD_REF'!$B$213+'RECeff + REIamont (2)'!G132*'(ne pas modifier) BDD_REF'!$B$214)/1000</f>
        <v>0.35699999999999993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1.7849999999999997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>
        <v>0.2</v>
      </c>
      <c r="D135" s="93">
        <v>0.2</v>
      </c>
      <c r="E135" s="93">
        <v>0.2</v>
      </c>
      <c r="F135" s="93">
        <v>0.2</v>
      </c>
      <c r="G135" s="93">
        <v>0.2</v>
      </c>
      <c r="H135" s="93"/>
      <c r="I135" s="93"/>
      <c r="J135" s="93"/>
      <c r="K135" s="93"/>
      <c r="L135" s="93"/>
      <c r="M135" s="42">
        <f t="shared" ref="M135:M142" si="13">SUM(C135:L135)</f>
        <v>1</v>
      </c>
    </row>
    <row r="136" spans="1:108" x14ac:dyDescent="0.3">
      <c r="B136" s="7" t="s">
        <v>325</v>
      </c>
      <c r="C136" s="93">
        <v>0.09</v>
      </c>
      <c r="D136" s="93">
        <v>0.09</v>
      </c>
      <c r="E136" s="93">
        <v>0.09</v>
      </c>
      <c r="F136" s="93">
        <v>0.09</v>
      </c>
      <c r="G136" s="93">
        <v>0.09</v>
      </c>
      <c r="H136" s="93"/>
      <c r="I136" s="93"/>
      <c r="J136" s="93"/>
      <c r="K136" s="93"/>
      <c r="L136" s="93"/>
      <c r="M136" s="42">
        <f t="shared" si="13"/>
        <v>0.44999999999999996</v>
      </c>
    </row>
    <row r="137" spans="1:108" x14ac:dyDescent="0.3">
      <c r="B137" s="7" t="s">
        <v>326</v>
      </c>
      <c r="C137" s="93">
        <v>2.5000000000000001E-2</v>
      </c>
      <c r="D137" s="93">
        <v>2.5000000000000001E-2</v>
      </c>
      <c r="E137" s="93">
        <v>2.5000000000000001E-2</v>
      </c>
      <c r="F137" s="93">
        <v>2.5000000000000001E-2</v>
      </c>
      <c r="G137" s="93">
        <v>2.5000000000000001E-2</v>
      </c>
      <c r="H137" s="93"/>
      <c r="I137" s="93"/>
      <c r="J137" s="93"/>
      <c r="K137" s="93"/>
      <c r="L137" s="93"/>
      <c r="M137" s="42">
        <f t="shared" si="13"/>
        <v>0.125</v>
      </c>
    </row>
    <row r="138" spans="1:108" x14ac:dyDescent="0.3">
      <c r="B138" s="7" t="s">
        <v>327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2.6388000000000002E-3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2.6388000000000002E-3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2.6388000000000002E-3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2.6388000000000002E-3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2.6388000000000002E-3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1.3194000000000001E-2</v>
      </c>
    </row>
    <row r="140" spans="1:108" s="17" customFormat="1" x14ac:dyDescent="0.3">
      <c r="A140" s="19"/>
      <c r="B140" s="20" t="s">
        <v>186</v>
      </c>
      <c r="C140" s="94">
        <f>C133+C134+C139</f>
        <v>0.35963879999999993</v>
      </c>
      <c r="D140" s="94">
        <f t="shared" ref="D140:L140" si="14">D133+D134+D139</f>
        <v>0.35963879999999993</v>
      </c>
      <c r="E140" s="94">
        <f t="shared" si="14"/>
        <v>0.35963879999999993</v>
      </c>
      <c r="F140" s="94">
        <f t="shared" si="14"/>
        <v>0.35963879999999993</v>
      </c>
      <c r="G140" s="94">
        <f t="shared" si="14"/>
        <v>0.35963879999999993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1.7981939999999996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1.0634068000000001</v>
      </c>
      <c r="D141" s="96">
        <f>((D118+D119+D120)/1000*44/28*'(ne pas modifier) BDD_REF'!$B$232)+'RECeff + REIamont (2)'!D130+'RECeff + REIamont (2)'!D140</f>
        <v>1.0634068000000001</v>
      </c>
      <c r="E141" s="96">
        <f>((E118+E119+E120)/1000*44/28*'(ne pas modifier) BDD_REF'!$B$232)+'RECeff + REIamont (2)'!E130+'RECeff + REIamont (2)'!E140</f>
        <v>1.0634068000000001</v>
      </c>
      <c r="F141" s="96">
        <f>((F118+F119+F120)/1000*44/28*'(ne pas modifier) BDD_REF'!$B$232)+'RECeff + REIamont (2)'!F130+'RECeff + REIamont (2)'!F140</f>
        <v>1.0634068000000001</v>
      </c>
      <c r="G141" s="96">
        <f>((G118+G119+G120)/1000*44/28*'(ne pas modifier) BDD_REF'!$B$232)+'RECeff + REIamont (2)'!G130+'RECeff + REIamont (2)'!G140</f>
        <v>1.0634068000000001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5.3170340000000005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2.8980600999999999</v>
      </c>
      <c r="D142" s="97">
        <f t="shared" ref="D142:L142" si="15">D33+D60+D87+D114+D141</f>
        <v>2.8980600999999999</v>
      </c>
      <c r="E142" s="97">
        <f t="shared" si="15"/>
        <v>2.8980600999999999</v>
      </c>
      <c r="F142" s="97">
        <f t="shared" si="15"/>
        <v>2.8980600999999999</v>
      </c>
      <c r="G142" s="97">
        <f t="shared" si="15"/>
        <v>2.8980600999999999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14.4903005</v>
      </c>
    </row>
    <row r="143" spans="1:108" x14ac:dyDescent="0.3">
      <c r="B143" s="79" t="s">
        <v>222</v>
      </c>
      <c r="C143" s="97">
        <f>(C142-C5*5)</f>
        <v>-10.031629057444169</v>
      </c>
      <c r="D143" s="97">
        <f t="shared" ref="D143:L143" si="16">(D142-D5*5)</f>
        <v>-10.031629057444169</v>
      </c>
      <c r="E143" s="97">
        <f t="shared" si="16"/>
        <v>-10.031629057444169</v>
      </c>
      <c r="F143" s="97">
        <f t="shared" si="16"/>
        <v>-10.031629057444169</v>
      </c>
      <c r="G143" s="97">
        <f t="shared" si="16"/>
        <v>-10.031629057444169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-15.819879023589454</v>
      </c>
      <c r="D144" s="91">
        <f>D143*Eligibilité_projet!C8</f>
        <v>-13.181560581481639</v>
      </c>
      <c r="E144" s="91">
        <f>E143*Eligibilité_projet!D8</f>
        <v>-118.3732228778412</v>
      </c>
      <c r="F144" s="91">
        <f>F143*Eligibilité_projet!E8</f>
        <v>-16.191049298714891</v>
      </c>
      <c r="G144" s="91">
        <f>G143*Eligibilité_projet!F8</f>
        <v>-4.6647075117115389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-168.23041929333871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2.7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2.7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13.5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4.2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4.2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21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5.6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5.6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28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7.1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7.1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35.5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7.4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7.4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37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8.6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8.6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43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9.8000000000000007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9.8000000000000007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49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11.1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11.1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55.5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12.3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12.3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61.5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13.5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13.5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67.5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13.9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13.9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69.5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14.3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14.3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71.5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14.7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14.7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73.5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15.1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15.1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75.5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15.6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15.6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78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15.6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15.6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78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15.7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15.7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78.5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15.8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15.8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79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15.9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15.9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79.5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16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16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80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234.9</v>
      </c>
      <c r="F25" s="23">
        <f>SUMIF($A5:$A24,"&lt;"&amp;Eligibilité_projet!E14+1,F5:F24)</f>
        <v>234.9</v>
      </c>
      <c r="G25" s="23">
        <f>SUMIF($A5:$A24,"&lt;"&amp;Eligibilité_projet!F14+1,G5:G24)</f>
        <v>234.9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1174.5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21</v>
      </c>
      <c r="G27" s="43">
        <f>Eligibilité_projet!F14 + 1</f>
        <v>21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110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64.679528571428577</v>
      </c>
      <c r="D28" s="25">
        <f>((D25/D27)-D26)*Eligibilité_projet!C8*44/12</f>
        <v>53.892771428571429</v>
      </c>
      <c r="E28" s="25">
        <f>((E25/E27)-E26)*Eligibilité_projet!D8*44/12</f>
        <v>483.96857142857152</v>
      </c>
      <c r="F28" s="25">
        <f>((F25/F27)-F26)*Eligibilité_projet!E8*44/12</f>
        <v>66.197057142857162</v>
      </c>
      <c r="G28" s="25">
        <f>((G25/G27)-G26)*Eligibilité_projet!F8*44/12</f>
        <v>19.071642857142859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687.80957142857153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52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52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260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47</v>
      </c>
      <c r="D6" s="23">
        <f>IF(Eligibilité_projet!C13="Hors climat Mediterranéen",'(ne pas modifier) BDD_REF'!$C$272,IF(Eligibilité_projet!C13="",0,'(ne pas modifier) BDD_REF'!$B$272))</f>
        <v>47</v>
      </c>
      <c r="E6" s="23">
        <f>IF(Eligibilité_projet!D13="Hors climat Mediterranéen",'(ne pas modifier) BDD_REF'!$C$272,IF(Eligibilité_projet!D13="",0,'(ne pas modifier) BDD_REF'!$B$272))</f>
        <v>47</v>
      </c>
      <c r="F6" s="23">
        <f>IF(Eligibilité_projet!E13="Hors climat Mediterranéen",'(ne pas modifier) BDD_REF'!$C$272,IF(Eligibilité_projet!E13="",0,'(ne pas modifier) BDD_REF'!$B$272))</f>
        <v>47</v>
      </c>
      <c r="G6" s="23">
        <f>IF(Eligibilité_projet!F13="Hors climat Mediterranéen",'(ne pas modifier) BDD_REF'!$C$272,IF(Eligibilité_projet!F13="",0,'(ne pas modifier) BDD_REF'!$B$272))</f>
        <v>47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235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0.85</v>
      </c>
      <c r="D7" s="23">
        <f>Eligibilité_projet!C15</f>
        <v>0.85</v>
      </c>
      <c r="E7" s="23">
        <f>Eligibilité_projet!D15</f>
        <v>0.85</v>
      </c>
      <c r="F7" s="23">
        <f>Eligibilité_projet!E15</f>
        <v>0.85</v>
      </c>
      <c r="G7" s="23">
        <f>Eligibilité_projet!F15</f>
        <v>0.85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4.25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20</v>
      </c>
      <c r="G8" s="23">
        <f>Eligibilité_projet!F14</f>
        <v>20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100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19.25517</v>
      </c>
      <c r="D9" s="22">
        <f>((D6-D5)+('(ne pas modifier) BDD_REF'!$B$276*D7*D8))*Eligibilité_projet!C8*44/12</f>
        <v>16.043940000000003</v>
      </c>
      <c r="E9" s="22">
        <f>((E6-E5)+('(ne pas modifier) BDD_REF'!$B$276*E7*E8))*Eligibilité_projet!D8*44/12</f>
        <v>144.078</v>
      </c>
      <c r="F9" s="22">
        <f>((F6-F5)+('(ne pas modifier) BDD_REF'!$B$276*F7*F8))*Eligibilité_projet!E8*44/12</f>
        <v>19.706939999999999</v>
      </c>
      <c r="G9" s="22">
        <f>((G6-G5)+('(ne pas modifier) BDD_REF'!$B$276*G7*G8))*Eligibilité_projet!F8*44/12</f>
        <v>5.6776499999999999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204.76170000000002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-168.23041929333871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687.80957142857153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204.76170000000002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1060.8016907219103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-168.23041929333871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619.02861428571441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204.76170000000002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741.41128285714296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909.64170215048171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D467CF-3246-4AB9-AB7F-A23B00E72609}"/>
</file>

<file path=customXml/itemProps2.xml><?xml version="1.0" encoding="utf-8"?>
<ds:datastoreItem xmlns:ds="http://schemas.openxmlformats.org/officeDocument/2006/customXml" ds:itemID="{0C86E36A-DA5B-4DD3-B3A7-B4A55FE875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Océane MONTEL MARQUIS</cp:lastModifiedBy>
  <dcterms:created xsi:type="dcterms:W3CDTF">2020-09-28T09:31:11Z</dcterms:created>
  <dcterms:modified xsi:type="dcterms:W3CDTF">2024-05-16T09:32:34Z</dcterms:modified>
</cp:coreProperties>
</file>