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Saison 2025_2026\Boisement Naudet_Casteljaloux (47)\Dossier d_instruction\"/>
    </mc:Choice>
  </mc:AlternateContent>
  <xr:revisionPtr revIDLastSave="0" documentId="13_ncr:1_{D18DADE2-6E74-47CA-B97F-BBEB3888F47B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<sst xmlns="http://schemas.openxmlformats.org/spreadsheetml/2006/main" count="1173" uniqueCount="325">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</sst>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1.4520684238735979</c:v>
                </c:pt>
                <c:pt idx="2">
                  <c:v>1.7207660719813633</c:v>
                </c:pt>
                <c:pt idx="3">
                  <c:v>2.0393739068590597</c:v>
                </c:pt>
                <c:pt idx="4">
                  <c:v>2.4171959719738663</c:v>
                </c:pt>
                <c:pt idx="5">
                  <c:v>2.8652765730080141</c:v>
                </c:pt>
                <c:pt idx="6">
                  <c:v>3.3967268041333631</c:v>
                </c:pt>
                <c:pt idx="7">
                  <c:v>4.0271125185068684</c:v>
                </c:pt>
                <c:pt idx="8">
                  <c:v>4.7749153361823318</c:v>
                </c:pt>
                <c:pt idx="9">
                  <c:v>5.6620804753706784</c:v>
                </c:pt>
                <c:pt idx="10">
                  <c:v>6.7146678013763434</c:v>
                </c:pt>
                <c:pt idx="11">
                  <c:v>7.9636255905434084</c:v>
                </c:pt>
                <c:pt idx="12">
                  <c:v>9.4457101981376859</c:v>
                </c:pt>
                <c:pt idx="13">
                  <c:v>11.204579211133842</c:v>
                </c:pt>
                <c:pt idx="14">
                  <c:v>13.292090892531059</c:v>
                </c:pt>
                <c:pt idx="15">
                  <c:v>15.769848941606844</c:v>
                </c:pt>
                <c:pt idx="16">
                  <c:v>18.711038993153302</c:v>
                </c:pt>
                <c:pt idx="17">
                  <c:v>22.202612082896238</c:v>
                </c:pt>
                <c:pt idx="18">
                  <c:v>26.347880783466511</c:v>
                </c:pt>
                <c:pt idx="19">
                  <c:v>31.269606183956878</c:v>
                </c:pt>
                <c:pt idx="20">
                  <c:v>37.113668725462496</c:v>
                </c:pt>
                <c:pt idx="21">
                  <c:v>44.053433566596844</c:v>
                </c:pt>
                <c:pt idx="22">
                  <c:v>52.29494217445324</c:v>
                </c:pt>
                <c:pt idx="23">
                  <c:v>62.083086858091036</c:v>
                </c:pt>
                <c:pt idx="24">
                  <c:v>73.708954745788986</c:v>
                </c:pt>
                <c:pt idx="25">
                  <c:v>87.518563161990201</c:v>
                </c:pt>
                <c:pt idx="26">
                  <c:v>103.92325056637264</c:v>
                </c:pt>
                <c:pt idx="27">
                  <c:v>123.41203746361634</c:v>
                </c:pt>
                <c:pt idx="28">
                  <c:v>146.56633151197664</c:v>
                </c:pt>
                <c:pt idx="29">
                  <c:v>174.07742227848928</c:v>
                </c:pt>
                <c:pt idx="30">
                  <c:v>206.7672958843763</c:v>
                </c:pt>
                <c:pt idx="31">
                  <c:v>225.55333750966852</c:v>
                </c:pt>
                <c:pt idx="32">
                  <c:v>244.30353923844874</c:v>
                </c:pt>
                <c:pt idx="33">
                  <c:v>263.0210385882076</c:v>
                </c:pt>
                <c:pt idx="34">
                  <c:v>281.70848984177968</c:v>
                </c:pt>
                <c:pt idx="35">
                  <c:v>300.36816628023394</c:v>
                </c:pt>
                <c:pt idx="36">
                  <c:v>319.00203564644352</c:v>
                </c:pt>
                <c:pt idx="37">
                  <c:v>337.61181703512574</c:v>
                </c:pt>
                <c:pt idx="38">
                  <c:v>356.19902457341686</c:v>
                </c:pt>
                <c:pt idx="39">
                  <c:v>374.76500150228361</c:v>
                </c:pt>
                <c:pt idx="40">
                  <c:v>393.31094714884654</c:v>
                </c:pt>
                <c:pt idx="41">
                  <c:v>411.8379385444934</c:v>
                </c:pt>
                <c:pt idx="42">
                  <c:v>430.34694794947796</c:v>
                </c:pt>
                <c:pt idx="43">
                  <c:v>265.96047521147182</c:v>
                </c:pt>
                <c:pt idx="44">
                  <c:v>283.92181703710224</c:v>
                </c:pt>
                <c:pt idx="45">
                  <c:v>301.85772052923727</c:v>
                </c:pt>
                <c:pt idx="46">
                  <c:v>319.7699095518031</c:v>
                </c:pt>
                <c:pt idx="47">
                  <c:v>337.65989907488859</c:v>
                </c:pt>
                <c:pt idx="48">
                  <c:v>355.52903044618012</c:v>
                </c:pt>
                <c:pt idx="49">
                  <c:v>373.37849919705542</c:v>
                </c:pt>
                <c:pt idx="50">
                  <c:v>290.17689156470107</c:v>
                </c:pt>
                <c:pt idx="51">
                  <c:v>307.19128900189429</c:v>
                </c:pt>
                <c:pt idx="52">
                  <c:v>324.18475313165033</c:v>
                </c:pt>
                <c:pt idx="53">
                  <c:v>341.15853548769792</c:v>
                </c:pt>
                <c:pt idx="54">
                  <c:v>358.11375291080088</c:v>
                </c:pt>
                <c:pt idx="55">
                  <c:v>375.0514078686254</c:v>
                </c:pt>
                <c:pt idx="56">
                  <c:v>391.9724049121528</c:v>
                </c:pt>
                <c:pt idx="57">
                  <c:v>329.34849181873909</c:v>
                </c:pt>
                <c:pt idx="58">
                  <c:v>346.0039162114399</c:v>
                </c:pt>
                <c:pt idx="59">
                  <c:v>362.64174048971807</c:v>
                </c:pt>
                <c:pt idx="60">
                  <c:v>379.26288561245588</c:v>
                </c:pt>
                <c:pt idx="61">
                  <c:v>395.86818524413565</c:v>
                </c:pt>
                <c:pt idx="62">
                  <c:v>412.4583974198618</c:v>
                </c:pt>
                <c:pt idx="63">
                  <c:v>429.03421423555136</c:v>
                </c:pt>
                <c:pt idx="64">
                  <c:v>366.30832552298875</c:v>
                </c:pt>
                <c:pt idx="65">
                  <c:v>382.40124134467914</c:v>
                </c:pt>
                <c:pt idx="66">
                  <c:v>398.47943670815107</c:v>
                </c:pt>
                <c:pt idx="67">
                  <c:v>414.54358904010877</c:v>
                </c:pt>
                <c:pt idx="68">
                  <c:v>430.59431899383617</c:v>
                </c:pt>
                <c:pt idx="69">
                  <c:v>446.63219719007219</c:v>
                </c:pt>
                <c:pt idx="70">
                  <c:v>462.65774993928295</c:v>
                </c:pt>
                <c:pt idx="71">
                  <c:v>478.67146412990468</c:v>
                </c:pt>
                <c:pt idx="72">
                  <c:v>403.51162126040441</c:v>
                </c:pt>
                <c:pt idx="73">
                  <c:v>418.62622780308311</c:v>
                </c:pt>
                <c:pt idx="74">
                  <c:v>433.72907903143931</c:v>
                </c:pt>
                <c:pt idx="75">
                  <c:v>448.82064182719432</c:v>
                </c:pt>
                <c:pt idx="76">
                  <c:v>463.90134912079657</c:v>
                </c:pt>
                <c:pt idx="77">
                  <c:v>478.9716034067381</c:v>
                </c:pt>
                <c:pt idx="78">
                  <c:v>494.0317797934826</c:v>
                </c:pt>
                <c:pt idx="79">
                  <c:v>509.08222866221405</c:v>
                </c:pt>
                <c:pt idx="80">
                  <c:v>435.91143964431944</c:v>
                </c:pt>
                <c:pt idx="81">
                  <c:v>450.08988467491599</c:v>
                </c:pt>
                <c:pt idx="82">
                  <c:v>464.25877763500421</c:v>
                </c:pt>
                <c:pt idx="83">
                  <c:v>478.41845105234415</c:v>
                </c:pt>
                <c:pt idx="84">
                  <c:v>492.56921617021618</c:v>
                </c:pt>
                <c:pt idx="85">
                  <c:v>506.71136489489783</c:v>
                </c:pt>
                <c:pt idx="86">
                  <c:v>520.84517151445755</c:v>
                </c:pt>
                <c:pt idx="87">
                  <c:v>534.97089422132069</c:v>
                </c:pt>
                <c:pt idx="88">
                  <c:v>460.21005877790441</c:v>
                </c:pt>
                <c:pt idx="89">
                  <c:v>473.32533535321909</c:v>
                </c:pt>
                <c:pt idx="90">
                  <c:v>486.43287863333552</c:v>
                </c:pt>
                <c:pt idx="91">
                  <c:v>499.53292632968987</c:v>
                </c:pt>
                <c:pt idx="92">
                  <c:v>512.62570267134527</c:v>
                </c:pt>
                <c:pt idx="93">
                  <c:v>525.71141950172057</c:v>
                </c:pt>
                <c:pt idx="94">
                  <c:v>538.79027726046297</c:v>
                </c:pt>
                <c:pt idx="95">
                  <c:v>551.86246586504762</c:v>
                </c:pt>
                <c:pt idx="96">
                  <c:v>292.79584206799075</c:v>
                </c:pt>
                <c:pt idx="97">
                  <c:v>301.32167171377864</c:v>
                </c:pt>
                <c:pt idx="98">
                  <c:v>309.84213160247918</c:v>
                </c:pt>
                <c:pt idx="99">
                  <c:v>318.35739034793215</c:v>
                </c:pt>
                <c:pt idx="100">
                  <c:v>326.86760680028488</c:v>
                </c:pt>
                <c:pt idx="101">
                  <c:v>335.37293085642199</c:v>
                </c:pt>
                <c:pt idx="102">
                  <c:v>343.87350418383835</c:v>
                </c:pt>
                <c:pt idx="103">
                  <c:v>352.36946086915287</c:v>
                </c:pt>
                <c:pt idx="104">
                  <c:v>360.86092800077699</c:v>
                </c:pt>
                <c:pt idx="105">
                  <c:v>369.34802619384533</c:v>
                </c:pt>
                <c:pt idx="106">
                  <c:v>5.5310691019807896</c:v>
                </c:pt>
                <c:pt idx="107">
                  <c:v>5.5310691019807896</c:v>
                </c:pt>
                <c:pt idx="108">
                  <c:v>5.5310691019807896</c:v>
                </c:pt>
                <c:pt idx="109">
                  <c:v>5.5310691019807896</c:v>
                </c:pt>
                <c:pt idx="110">
                  <c:v>5.5310691019807896</c:v>
                </c:pt>
                <c:pt idx="111">
                  <c:v>5.5310691019807896</c:v>
                </c:pt>
                <c:pt idx="112">
                  <c:v>5.5310691019807896</c:v>
                </c:pt>
                <c:pt idx="113">
                  <c:v>5.5310691019807896</c:v>
                </c:pt>
                <c:pt idx="114">
                  <c:v>5.5310691019807896</c:v>
                </c:pt>
                <c:pt idx="115">
                  <c:v>5.5310691019807896</c:v>
                </c:pt>
                <c:pt idx="116">
                  <c:v>5.5310691019807896</c:v>
                </c:pt>
                <c:pt idx="117">
                  <c:v>5.5310691019807896</c:v>
                </c:pt>
                <c:pt idx="118">
                  <c:v>5.5310691019807896</c:v>
                </c:pt>
                <c:pt idx="119">
                  <c:v>5.5310691019807896</c:v>
                </c:pt>
                <c:pt idx="120">
                  <c:v>5.5310691019807896</c:v>
                </c:pt>
                <c:pt idx="121">
                  <c:v>5.5310691019807896</c:v>
                </c:pt>
                <c:pt idx="122">
                  <c:v>5.5310691019807896</c:v>
                </c:pt>
                <c:pt idx="123">
                  <c:v>5.5310691019807896</c:v>
                </c:pt>
                <c:pt idx="124">
                  <c:v>5.5310691019807896</c:v>
                </c:pt>
                <c:pt idx="125">
                  <c:v>5.5310691019807896</c:v>
                </c:pt>
                <c:pt idx="126">
                  <c:v>5.5310691019807896</c:v>
                </c:pt>
                <c:pt idx="127">
                  <c:v>5.5310691019807896</c:v>
                </c:pt>
                <c:pt idx="128">
                  <c:v>5.5310691019807896</c:v>
                </c:pt>
                <c:pt idx="129">
                  <c:v>5.5310691019807896</c:v>
                </c:pt>
                <c:pt idx="130">
                  <c:v>5.5310691019807896</c:v>
                </c:pt>
                <c:pt idx="131">
                  <c:v>5.5310691019807896</c:v>
                </c:pt>
                <c:pt idx="132">
                  <c:v>5.5310691019807896</c:v>
                </c:pt>
                <c:pt idx="133">
                  <c:v>5.5310691019807896</c:v>
                </c:pt>
                <c:pt idx="134">
                  <c:v>5.5310691019807896</c:v>
                </c:pt>
                <c:pt idx="135">
                  <c:v>5.5310691019807896</c:v>
                </c:pt>
                <c:pt idx="136">
                  <c:v>5.5310691019807896</c:v>
                </c:pt>
                <c:pt idx="137">
                  <c:v>5.5310691019807896</c:v>
                </c:pt>
                <c:pt idx="138">
                  <c:v>5.5310691019807896</c:v>
                </c:pt>
                <c:pt idx="139">
                  <c:v>5.5310691019807896</c:v>
                </c:pt>
                <c:pt idx="140">
                  <c:v>5.5310691019807896</c:v>
                </c:pt>
                <c:pt idx="141">
                  <c:v>5.5310691019807896</c:v>
                </c:pt>
                <c:pt idx="142">
                  <c:v>5.5310691019807896</c:v>
                </c:pt>
                <c:pt idx="143">
                  <c:v>5.5310691019807896</c:v>
                </c:pt>
                <c:pt idx="144">
                  <c:v>5.5310691019807896</c:v>
                </c:pt>
                <c:pt idx="145">
                  <c:v>5.5310691019807896</c:v>
                </c:pt>
                <c:pt idx="146">
                  <c:v>5.5310691019807896</c:v>
                </c:pt>
                <c:pt idx="147">
                  <c:v>5.5310691019807896</c:v>
                </c:pt>
                <c:pt idx="148">
                  <c:v>5.5310691019807896</c:v>
                </c:pt>
                <c:pt idx="149">
                  <c:v>5.5310691019807896</c:v>
                </c:pt>
                <c:pt idx="150">
                  <c:v>5.5310691019807896</c:v>
                </c:pt>
                <c:pt idx="151">
                  <c:v>5.5310691019807896</c:v>
                </c:pt>
                <c:pt idx="152">
                  <c:v>5.5310691019807896</c:v>
                </c:pt>
                <c:pt idx="153">
                  <c:v>5.5310691019807896</c:v>
                </c:pt>
                <c:pt idx="154">
                  <c:v>5.5310691019807896</c:v>
                </c:pt>
                <c:pt idx="155">
                  <c:v>5.5310691019807896</c:v>
                </c:pt>
                <c:pt idx="156">
                  <c:v>5.5310691019807896</c:v>
                </c:pt>
                <c:pt idx="157">
                  <c:v>5.5310691019807896</c:v>
                </c:pt>
                <c:pt idx="158">
                  <c:v>5.5310691019807896</c:v>
                </c:pt>
                <c:pt idx="159">
                  <c:v>5.5310691019807896</c:v>
                </c:pt>
                <c:pt idx="160">
                  <c:v>5.5310691019807896</c:v>
                </c:pt>
                <c:pt idx="161">
                  <c:v>5.5310691019807896</c:v>
                </c:pt>
                <c:pt idx="162">
                  <c:v>5.5310691019807896</c:v>
                </c:pt>
                <c:pt idx="163">
                  <c:v>5.5310691019807896</c:v>
                </c:pt>
                <c:pt idx="164">
                  <c:v>5.5310691019807896</c:v>
                </c:pt>
                <c:pt idx="165">
                  <c:v>5.5310691019807896</c:v>
                </c:pt>
                <c:pt idx="166">
                  <c:v>5.5310691019807896</c:v>
                </c:pt>
                <c:pt idx="167">
                  <c:v>5.5310691019807896</c:v>
                </c:pt>
                <c:pt idx="168">
                  <c:v>5.5310691019807896</c:v>
                </c:pt>
                <c:pt idx="169">
                  <c:v>5.5310691019807896</c:v>
                </c:pt>
                <c:pt idx="170">
                  <c:v>5.5310691019807896</c:v>
                </c:pt>
                <c:pt idx="171">
                  <c:v>5.5310691019807896</c:v>
                </c:pt>
                <c:pt idx="172">
                  <c:v>5.5310691019807896</c:v>
                </c:pt>
                <c:pt idx="173">
                  <c:v>5.5310691019807896</c:v>
                </c:pt>
                <c:pt idx="174">
                  <c:v>5.5310691019807896</c:v>
                </c:pt>
                <c:pt idx="175">
                  <c:v>5.5310691019807896</c:v>
                </c:pt>
                <c:pt idx="176">
                  <c:v>5.5310691019807896</c:v>
                </c:pt>
                <c:pt idx="177">
                  <c:v>5.5310691019807896</c:v>
                </c:pt>
                <c:pt idx="178">
                  <c:v>5.5310691019807896</c:v>
                </c:pt>
                <c:pt idx="179">
                  <c:v>5.5310691019807896</c:v>
                </c:pt>
                <c:pt idx="180">
                  <c:v>5.5310691019807896</c:v>
                </c:pt>
                <c:pt idx="181">
                  <c:v>5.5310691019807896</c:v>
                </c:pt>
                <c:pt idx="182">
                  <c:v>5.5310691019807896</c:v>
                </c:pt>
                <c:pt idx="183">
                  <c:v>5.5310691019807896</c:v>
                </c:pt>
                <c:pt idx="184">
                  <c:v>5.5310691019807896</c:v>
                </c:pt>
                <c:pt idx="185">
                  <c:v>5.5310691019807896</c:v>
                </c:pt>
                <c:pt idx="186">
                  <c:v>5.5310691019807896</c:v>
                </c:pt>
                <c:pt idx="187">
                  <c:v>5.5310691019807896</c:v>
                </c:pt>
                <c:pt idx="188">
                  <c:v>5.5310691019807896</c:v>
                </c:pt>
                <c:pt idx="189">
                  <c:v>5.5310691019807896</c:v>
                </c:pt>
                <c:pt idx="190">
                  <c:v>5.5310691019807896</c:v>
                </c:pt>
                <c:pt idx="191">
                  <c:v>5.5310691019807896</c:v>
                </c:pt>
                <c:pt idx="192">
                  <c:v>5.5310691019807896</c:v>
                </c:pt>
                <c:pt idx="193">
                  <c:v>5.5310691019807896</c:v>
                </c:pt>
                <c:pt idx="194">
                  <c:v>5.5310691019807896</c:v>
                </c:pt>
                <c:pt idx="195">
                  <c:v>5.5310691019807896</c:v>
                </c:pt>
                <c:pt idx="196">
                  <c:v>5.5310691019807896</c:v>
                </c:pt>
                <c:pt idx="197">
                  <c:v>5.5310691019807896</c:v>
                </c:pt>
                <c:pt idx="198">
                  <c:v>5.5310691019807896</c:v>
                </c:pt>
                <c:pt idx="199">
                  <c:v>5.5310691019807896</c:v>
                </c:pt>
                <c:pt idx="200">
                  <c:v>5.5310691019807896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1" sqref="E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1.74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13</v>
      </c>
      <c r="C9" s="264">
        <v>0.5</v>
      </c>
      <c r="D9" s="33">
        <f t="shared" ref="D9:D18" si="0">C9*$C$5</f>
        <v>0.87</v>
      </c>
      <c r="E9" s="265">
        <v>100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164</v>
      </c>
      <c r="C10" s="264">
        <v>0.5</v>
      </c>
      <c r="D10" s="33">
        <f t="shared" si="0"/>
        <v>0.87</v>
      </c>
      <c r="E10" s="265">
        <v>105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1.74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10</v>
      </c>
      <c r="B36" s="259">
        <v>29</v>
      </c>
      <c r="C36" s="259"/>
      <c r="D36" s="259">
        <v>0</v>
      </c>
      <c r="E36" s="260"/>
      <c r="F36" s="260"/>
      <c r="G36" s="260"/>
      <c r="H36" s="260"/>
      <c r="I36" s="49">
        <f>IFERROR(B36/A36,"")</f>
        <v>2.9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15</v>
      </c>
      <c r="B37" s="259">
        <v>73</v>
      </c>
      <c r="C37" s="259"/>
      <c r="D37" s="259">
        <v>0</v>
      </c>
      <c r="E37" s="260"/>
      <c r="F37" s="260"/>
      <c r="G37" s="260"/>
      <c r="H37" s="260"/>
      <c r="I37" s="53">
        <f t="shared" ref="I37:I55" si="1">IF(A37&lt;&gt;0,(B37-(B36-D36))/(A37-A36),"")</f>
        <v>8.8000000000000007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20</v>
      </c>
      <c r="B38" s="259">
        <v>129</v>
      </c>
      <c r="C38" s="259">
        <v>1</v>
      </c>
      <c r="D38" s="259">
        <v>54</v>
      </c>
      <c r="E38" s="260"/>
      <c r="F38" s="260"/>
      <c r="G38" s="260"/>
      <c r="H38" s="260">
        <v>1</v>
      </c>
      <c r="I38" s="53">
        <f t="shared" si="1"/>
        <v>11.2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25</v>
      </c>
      <c r="B39" s="259">
        <v>126</v>
      </c>
      <c r="C39" s="259">
        <v>2</v>
      </c>
      <c r="D39" s="259">
        <v>26</v>
      </c>
      <c r="E39" s="260"/>
      <c r="F39" s="260"/>
      <c r="G39" s="260"/>
      <c r="H39" s="260">
        <v>1</v>
      </c>
      <c r="I39" s="49">
        <f t="shared" si="1"/>
        <v>10.199999999999999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30</v>
      </c>
      <c r="B40" s="259">
        <v>149</v>
      </c>
      <c r="C40" s="259">
        <v>3</v>
      </c>
      <c r="D40" s="259">
        <v>27</v>
      </c>
      <c r="E40" s="260"/>
      <c r="F40" s="260"/>
      <c r="G40" s="260"/>
      <c r="H40" s="260">
        <v>1</v>
      </c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35</v>
      </c>
      <c r="B41" s="259">
        <v>168</v>
      </c>
      <c r="C41" s="259">
        <v>4</v>
      </c>
      <c r="D41" s="259">
        <v>27</v>
      </c>
      <c r="E41" s="260">
        <v>1</v>
      </c>
      <c r="F41" s="260"/>
      <c r="G41" s="260"/>
      <c r="H41" s="260"/>
      <c r="I41" s="53">
        <f t="shared" si="1"/>
        <v>9.1999999999999993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40</v>
      </c>
      <c r="B42" s="259">
        <v>185</v>
      </c>
      <c r="C42" s="259">
        <v>5</v>
      </c>
      <c r="D42" s="259">
        <v>27</v>
      </c>
      <c r="E42" s="260">
        <v>1</v>
      </c>
      <c r="F42" s="260"/>
      <c r="G42" s="260"/>
      <c r="H42" s="260"/>
      <c r="I42" s="53">
        <f t="shared" si="1"/>
        <v>8.8000000000000007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45</v>
      </c>
      <c r="B43" s="259">
        <v>198</v>
      </c>
      <c r="C43" s="259">
        <v>6</v>
      </c>
      <c r="D43" s="259">
        <v>26</v>
      </c>
      <c r="E43" s="260">
        <v>1</v>
      </c>
      <c r="F43" s="260"/>
      <c r="G43" s="260"/>
      <c r="H43" s="260"/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50</v>
      </c>
      <c r="B44" s="259">
        <v>209</v>
      </c>
      <c r="C44" s="259">
        <v>7</v>
      </c>
      <c r="D44" s="259">
        <v>24</v>
      </c>
      <c r="E44" s="260">
        <v>1</v>
      </c>
      <c r="F44" s="260"/>
      <c r="G44" s="260"/>
      <c r="H44" s="260"/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55</v>
      </c>
      <c r="B45" s="261">
        <v>218</v>
      </c>
      <c r="C45" s="259">
        <v>8</v>
      </c>
      <c r="D45" s="261">
        <v>23</v>
      </c>
      <c r="E45" s="260">
        <v>1</v>
      </c>
      <c r="F45" s="260"/>
      <c r="G45" s="260"/>
      <c r="H45" s="260"/>
      <c r="I45" s="49">
        <f t="shared" si="1"/>
        <v>6.6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60</v>
      </c>
      <c r="B46" s="262">
        <v>225</v>
      </c>
      <c r="C46" s="259">
        <v>9</v>
      </c>
      <c r="D46" s="262">
        <v>21</v>
      </c>
      <c r="E46" s="260">
        <v>1</v>
      </c>
      <c r="F46" s="260"/>
      <c r="G46" s="260"/>
      <c r="H46" s="260"/>
      <c r="I46" s="49">
        <f t="shared" si="1"/>
        <v>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65</v>
      </c>
      <c r="B47" s="261">
        <v>232</v>
      </c>
      <c r="C47" s="259">
        <v>10</v>
      </c>
      <c r="D47" s="261">
        <v>20</v>
      </c>
      <c r="E47" s="260">
        <v>1</v>
      </c>
      <c r="F47" s="260"/>
      <c r="G47" s="260"/>
      <c r="H47" s="260"/>
      <c r="I47" s="49">
        <f t="shared" si="1"/>
        <v>5.6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70</v>
      </c>
      <c r="B48" s="261">
        <v>237</v>
      </c>
      <c r="C48" s="259">
        <v>11</v>
      </c>
      <c r="D48" s="261">
        <v>18</v>
      </c>
      <c r="E48" s="260">
        <v>1</v>
      </c>
      <c r="F48" s="260"/>
      <c r="G48" s="260"/>
      <c r="H48" s="260"/>
      <c r="I48" s="49">
        <f t="shared" si="1"/>
        <v>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75</v>
      </c>
      <c r="B49" s="261">
        <v>241</v>
      </c>
      <c r="C49" s="259">
        <v>12</v>
      </c>
      <c r="D49" s="261">
        <v>16</v>
      </c>
      <c r="E49" s="260">
        <v>1</v>
      </c>
      <c r="F49" s="260"/>
      <c r="G49" s="260"/>
      <c r="H49" s="260"/>
      <c r="I49" s="49">
        <f t="shared" si="1"/>
        <v>4.4000000000000004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80</v>
      </c>
      <c r="B50" s="261">
        <v>245</v>
      </c>
      <c r="C50" s="261">
        <v>13</v>
      </c>
      <c r="D50" s="261">
        <v>15</v>
      </c>
      <c r="E50" s="260">
        <v>1</v>
      </c>
      <c r="F50" s="260"/>
      <c r="G50" s="260"/>
      <c r="H50" s="260"/>
      <c r="I50" s="49">
        <f t="shared" si="1"/>
        <v>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85</v>
      </c>
      <c r="B51" s="261">
        <v>248</v>
      </c>
      <c r="C51" s="261">
        <v>14</v>
      </c>
      <c r="D51" s="261">
        <v>14</v>
      </c>
      <c r="E51" s="260">
        <v>1</v>
      </c>
      <c r="F51" s="260"/>
      <c r="G51" s="260"/>
      <c r="H51" s="260"/>
      <c r="I51" s="49">
        <f t="shared" si="1"/>
        <v>3.6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90</v>
      </c>
      <c r="B52" s="261">
        <v>249</v>
      </c>
      <c r="C52" s="261">
        <v>15</v>
      </c>
      <c r="D52" s="261">
        <v>12</v>
      </c>
      <c r="E52" s="260">
        <v>1</v>
      </c>
      <c r="F52" s="260"/>
      <c r="G52" s="260"/>
      <c r="H52" s="260"/>
      <c r="I52" s="49">
        <f t="shared" si="1"/>
        <v>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95</v>
      </c>
      <c r="B53" s="261">
        <v>252</v>
      </c>
      <c r="C53" s="261">
        <v>16</v>
      </c>
      <c r="D53" s="261">
        <v>12</v>
      </c>
      <c r="E53" s="260">
        <v>1</v>
      </c>
      <c r="F53" s="260"/>
      <c r="G53" s="260"/>
      <c r="H53" s="260"/>
      <c r="I53" s="49">
        <f t="shared" si="1"/>
        <v>3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100</v>
      </c>
      <c r="B54" s="261">
        <v>255</v>
      </c>
      <c r="C54" s="261">
        <v>17</v>
      </c>
      <c r="D54" s="261">
        <v>12</v>
      </c>
      <c r="E54" s="260">
        <v>1</v>
      </c>
      <c r="F54" s="260"/>
      <c r="G54" s="260"/>
      <c r="H54" s="260"/>
      <c r="I54" s="49">
        <f t="shared" si="1"/>
        <v>3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199.46</v>
      </c>
      <c r="C62" s="261"/>
      <c r="D62" s="261"/>
      <c r="E62" s="260"/>
      <c r="F62" s="260"/>
      <c r="G62" s="260"/>
      <c r="H62" s="260"/>
      <c r="I62" s="53">
        <f>IFERROR(B62/A62,"")</f>
        <v>6.6486666666666672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422.7</v>
      </c>
      <c r="C63" s="261">
        <v>1</v>
      </c>
      <c r="D63" s="261">
        <v>182.39</v>
      </c>
      <c r="E63" s="260">
        <v>1</v>
      </c>
      <c r="F63" s="260"/>
      <c r="G63" s="260"/>
      <c r="H63" s="260"/>
      <c r="I63" s="49">
        <f>IF(A63&lt;&gt;0,(B63-(B62-D62))/(A63-A62),"")</f>
        <v>18.603333333333332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49</v>
      </c>
      <c r="B64" s="261">
        <v>365.5</v>
      </c>
      <c r="C64" s="261">
        <v>2</v>
      </c>
      <c r="D64" s="261">
        <v>100.16</v>
      </c>
      <c r="E64" s="260">
        <v>1</v>
      </c>
      <c r="F64" s="260"/>
      <c r="G64" s="260"/>
      <c r="H64" s="260"/>
      <c r="I64" s="49">
        <f>IF(A64&lt;&gt;0,(B64-(B63-D63))/(A64-A63),"")</f>
        <v>17.884285714285713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56</v>
      </c>
      <c r="B65" s="261">
        <v>384.15</v>
      </c>
      <c r="C65" s="261">
        <v>3</v>
      </c>
      <c r="D65" s="261">
        <v>79.39</v>
      </c>
      <c r="E65" s="260">
        <v>1</v>
      </c>
      <c r="F65" s="260"/>
      <c r="G65" s="260"/>
      <c r="H65" s="260"/>
      <c r="I65" s="49">
        <f>IF(A65&lt;&gt;0,(B65-(B64-D64))/(A65-A64),"")</f>
        <v>16.972857142857134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63</v>
      </c>
      <c r="B66" s="261">
        <v>421.38</v>
      </c>
      <c r="C66" s="261">
        <v>4</v>
      </c>
      <c r="D66" s="261">
        <v>79.099999999999994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16.66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71</v>
      </c>
      <c r="B67" s="261">
        <v>471.35</v>
      </c>
      <c r="C67" s="261">
        <v>5</v>
      </c>
      <c r="D67" s="261">
        <v>90.8</v>
      </c>
      <c r="E67" s="260">
        <v>1</v>
      </c>
      <c r="F67" s="260"/>
      <c r="G67" s="260"/>
      <c r="H67" s="260"/>
      <c r="I67" s="49">
        <f t="shared" si="2"/>
        <v>16.133750000000006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79</v>
      </c>
      <c r="B68" s="261">
        <v>502.02</v>
      </c>
      <c r="C68" s="261">
        <v>6</v>
      </c>
      <c r="D68" s="261">
        <v>87.99</v>
      </c>
      <c r="E68" s="260">
        <v>1</v>
      </c>
      <c r="F68" s="260"/>
      <c r="G68" s="260"/>
      <c r="H68" s="260"/>
      <c r="I68" s="49">
        <f t="shared" si="2"/>
        <v>15.183749999999996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87</v>
      </c>
      <c r="B69" s="261">
        <v>528.16</v>
      </c>
      <c r="C69" s="261">
        <v>7</v>
      </c>
      <c r="D69" s="261">
        <v>88.62</v>
      </c>
      <c r="E69" s="260">
        <v>1</v>
      </c>
      <c r="F69" s="260"/>
      <c r="G69" s="260"/>
      <c r="H69" s="260"/>
      <c r="I69" s="49">
        <f t="shared" si="2"/>
        <v>14.266249999999999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95</v>
      </c>
      <c r="B70" s="261">
        <v>545.23</v>
      </c>
      <c r="C70" s="261">
        <v>8</v>
      </c>
      <c r="D70" s="261">
        <v>268.81</v>
      </c>
      <c r="E70" s="260">
        <v>1</v>
      </c>
      <c r="F70" s="260"/>
      <c r="G70" s="260"/>
      <c r="H70" s="260"/>
      <c r="I70" s="49">
        <f t="shared" si="2"/>
        <v>13.211250000000007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105</v>
      </c>
      <c r="B71" s="261">
        <v>361.46</v>
      </c>
      <c r="C71" s="261">
        <v>9</v>
      </c>
      <c r="D71" s="261">
        <v>356.68</v>
      </c>
      <c r="E71" s="260">
        <v>1</v>
      </c>
      <c r="F71" s="260"/>
      <c r="G71" s="260"/>
      <c r="H71" s="260"/>
      <c r="I71" s="49">
        <f t="shared" si="2"/>
        <v>8.503999999999996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rouge d'Amérique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Cèdre de l'Atlas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354.24684313982857</v>
      </c>
      <c r="T3" s="59">
        <f>IF('Données projet'!E9&gt;30,$R$33-$H$33,LOOKUP('Données projet'!$E$9,$A$3:$A$203,R3:R203)-LOOKUP('Données projet'!$E$9,$A$3:$A$203,$H$3:$H$203))</f>
        <v>322.65043486962185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321.82962838167799</v>
      </c>
      <c r="AO3" s="59">
        <f>IF('Données projet'!E10&gt;30,$AM$33-$H$33,LOOKUP('Données projet'!$E$10,$A$3:$A$203,AM3:AM203)-LOOKUP('Données projet'!$E$10,$A$3:$A$203,$H$3:$H$203))</f>
        <v>243.43396255104295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</v>
      </c>
      <c r="N4" s="13">
        <f>IF('Données projet'!$A$36&gt;35,N3+M4-V3,IF(A4&lt;'Données projet'!$A$36,$K$205^A4,IF(A4='Données projet'!$A$36,'Données projet'!$B$36,N3+M4-V3)))</f>
        <v>1.4003603312913959</v>
      </c>
      <c r="O4" s="13">
        <f>N4*VLOOKUP('Données projet'!$B$9,Paramètres!$A$1:$I$89,3,0)*VLOOKUP('Données projet'!$B$9,Paramètres!$A$1:$I$89,5,0)</f>
        <v>1.2233547854161635</v>
      </c>
      <c r="P4" s="13">
        <f>EXP(-1.0587+0.8836*LN(O4)+0.284)</f>
        <v>0.55069785861405296</v>
      </c>
      <c r="Q4" s="20">
        <f t="shared" ref="Q4:Q34" si="2">(O4+P4)*0.475*44/12</f>
        <v>3.0898083550192936</v>
      </c>
      <c r="R4" s="59">
        <f t="shared" si="0"/>
        <v>260.97869724390813</v>
      </c>
      <c r="S4" s="59">
        <f ca="1">AVERAGE(OFFSET($R$3,0,0,'Données projet'!$E$9+1,1))-AVERAGE(OFFSET($H$3,0,0,'Données projet'!$E$9+1,1))</f>
        <v>354.24684313982857</v>
      </c>
      <c r="T4" s="59">
        <f>$T$3</f>
        <v>322.65043486962185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6.6486666666666672</v>
      </c>
      <c r="AI4" s="13">
        <f>IF('Données projet'!$A$62&gt;35,AI3+AH4-AQ3,IF(A4&lt;'Données projet'!$A$62,$AF$205^A4,IF(A4='Données projet'!$A$62,'Données projet'!$B$62,AI3+AH4-AQ3)))</f>
        <v>1.1930588331123015</v>
      </c>
      <c r="AJ4" s="13">
        <f>AI4*VLOOKUP('Données projet'!$B$10,Paramètres!$A$1:$I$89,3,0)*VLOOKUP('Données projet'!$B$10,Paramètres!$A$1:$I$89,5,0)</f>
        <v>0.55835153389655712</v>
      </c>
      <c r="AK4" s="13">
        <f>EXP(-1.0587+0.8836*LN(AJ4)+0.284)</f>
        <v>0.27537196306436035</v>
      </c>
      <c r="AL4" s="20">
        <f t="shared" ref="AL4:AL67" si="4">(AJ4+AK4)*0.475*44/12</f>
        <v>1.4520684238735979</v>
      </c>
      <c r="AM4" s="59">
        <f t="shared" ref="AM4:AM67" si="5">AL4+(AD4+AE4)*44/12</f>
        <v>259.34095731276244</v>
      </c>
      <c r="AN4" s="59">
        <f ca="1">AVERAGE(OFFSET($AM$3,0,0,'Données projet'!$E$10+1,1))-AVERAGE(OFFSET($H$3,0,0,'Données projet'!$E$10+1,1))</f>
        <v>321.82962838167799</v>
      </c>
      <c r="AO4" s="59">
        <f>$AO$3</f>
        <v>243.43396255104295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</v>
      </c>
      <c r="N5" s="13">
        <f>IF('Données projet'!$A$36&gt;35,N4+M5-V4,IF(A5&lt;'Données projet'!$A$36,$K$205^A5,IF(A5='Données projet'!$A$36,'Données projet'!$B$36,N4+M5-V4)))</f>
        <v>1.9610090574545482</v>
      </c>
      <c r="O5" s="13">
        <f>N5*VLOOKUP('Données projet'!$B$9,Paramètres!$A$1:$I$89,3,0)*VLOOKUP('Données projet'!$B$9,Paramètres!$A$1:$I$89,5,0)</f>
        <v>1.7131375125922934</v>
      </c>
      <c r="P5" s="13">
        <f t="shared" ref="P5:P68" si="33">EXP(-1.0587+0.8836*LN(O5)+0.284)</f>
        <v>0.74153366912094132</v>
      </c>
      <c r="Q5" s="20">
        <f t="shared" si="2"/>
        <v>4.2752189748172169</v>
      </c>
      <c r="R5" s="59">
        <f t="shared" si="0"/>
        <v>263.38633008592836</v>
      </c>
      <c r="S5" s="59">
        <f ca="1">AVERAGE(OFFSET($R$3,0,0,'Données projet'!$E$9+1,1))-AVERAGE(OFFSET($H$3,0,0,'Données projet'!$E$9+1,1))</f>
        <v>354.24684313982857</v>
      </c>
      <c r="T5" s="59">
        <f t="shared" ref="T5:T68" si="34">$T$3</f>
        <v>322.65043486962185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6.6486666666666672</v>
      </c>
      <c r="AI5" s="13">
        <f>IF('Données projet'!$A$62&gt;35,AI4+AH5-AQ4,IF(A5&lt;'Données projet'!$A$62,$AF$205^A5,IF(A5='Données projet'!$A$62,'Données projet'!$B$62,AI4+AH5-AQ4)))</f>
        <v>1.4233893792672865</v>
      </c>
      <c r="AJ5" s="13">
        <f>AI5*VLOOKUP('Données projet'!$B$10,Paramètres!$A$1:$I$89,3,0)*VLOOKUP('Données projet'!$B$10,Paramètres!$A$1:$I$89,5,0)</f>
        <v>0.66614622949709001</v>
      </c>
      <c r="AK5" s="13">
        <f t="shared" ref="AK5:AK68" si="35">EXP(-1.0587+0.8836*LN(AJ5)+0.284)</f>
        <v>0.32185342905680275</v>
      </c>
      <c r="AL5" s="20">
        <f t="shared" si="4"/>
        <v>1.7207660719813633</v>
      </c>
      <c r="AM5" s="59">
        <f t="shared" si="5"/>
        <v>260.8318771830925</v>
      </c>
      <c r="AN5" s="59">
        <f ca="1">AVERAGE(OFFSET($AM$3,0,0,'Données projet'!$E$10+1,1))-AVERAGE(OFFSET($H$3,0,0,'Données projet'!$E$10+1,1))</f>
        <v>321.82962838167799</v>
      </c>
      <c r="AO5" s="59">
        <f t="shared" ref="AO5:AO68" si="36">$AO$3</f>
        <v>243.43396255104295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</v>
      </c>
      <c r="N6" s="13">
        <f>IF('Données projet'!$A$36&gt;35,N5+M6-V5,IF(A6&lt;'Données projet'!$A$36,$K$205^A6,IF(A6='Données projet'!$A$36,'Données projet'!$B$36,N5+M6-V5)))</f>
        <v>2.7461192933624794</v>
      </c>
      <c r="O6" s="13">
        <f>N6*VLOOKUP('Données projet'!$B$9,Paramètres!$A$1:$I$89,3,0)*VLOOKUP('Données projet'!$B$9,Paramètres!$A$1:$I$89,5,0)</f>
        <v>2.3990098146814622</v>
      </c>
      <c r="P6" s="13">
        <f t="shared" si="33"/>
        <v>0.99850067298942213</v>
      </c>
      <c r="Q6" s="20">
        <f t="shared" si="2"/>
        <v>5.9173307660267902</v>
      </c>
      <c r="R6" s="59">
        <f t="shared" si="0"/>
        <v>266.25066409936011</v>
      </c>
      <c r="S6" s="59">
        <f ca="1">AVERAGE(OFFSET($R$3,0,0,'Données projet'!$E$9+1,1))-AVERAGE(OFFSET($H$3,0,0,'Données projet'!$E$9+1,1))</f>
        <v>354.24684313982857</v>
      </c>
      <c r="T6" s="59">
        <f t="shared" si="34"/>
        <v>322.65043486962185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6.6486666666666672</v>
      </c>
      <c r="AI6" s="13">
        <f>IF('Données projet'!$A$62&gt;35,AI5+AH6-AQ5,IF(A6&lt;'Données projet'!$A$62,$AF$205^A6,IF(A6='Données projet'!$A$62,'Données projet'!$B$62,AI5+AH6-AQ5)))</f>
        <v>1.6981872718930719</v>
      </c>
      <c r="AJ6" s="13">
        <f>AI6*VLOOKUP('Données projet'!$B$10,Paramètres!$A$1:$I$89,3,0)*VLOOKUP('Données projet'!$B$10,Paramètres!$A$1:$I$89,5,0)</f>
        <v>0.79475164324595771</v>
      </c>
      <c r="AK6" s="13">
        <f t="shared" si="35"/>
        <v>0.3761807434673779</v>
      </c>
      <c r="AL6" s="20">
        <f t="shared" si="4"/>
        <v>2.0393739068590597</v>
      </c>
      <c r="AM6" s="59">
        <f t="shared" si="5"/>
        <v>262.37270724019237</v>
      </c>
      <c r="AN6" s="59">
        <f ca="1">AVERAGE(OFFSET($AM$3,0,0,'Données projet'!$E$10+1,1))-AVERAGE(OFFSET($H$3,0,0,'Données projet'!$E$10+1,1))</f>
        <v>321.82962838167799</v>
      </c>
      <c r="AO6" s="59">
        <f t="shared" si="36"/>
        <v>243.43396255104295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</v>
      </c>
      <c r="N7" s="13">
        <f>IF('Données projet'!$A$36&gt;35,N6+M7-V6,IF(A7&lt;'Données projet'!$A$36,$K$205^A7,IF(A7='Données projet'!$A$36,'Données projet'!$B$36,N6+M7-V6)))</f>
        <v>3.8455565234187756</v>
      </c>
      <c r="O7" s="13">
        <f>N7*VLOOKUP('Données projet'!$B$9,Paramètres!$A$1:$I$89,3,0)*VLOOKUP('Données projet'!$B$9,Paramètres!$A$1:$I$89,5,0)</f>
        <v>3.3594781788586427</v>
      </c>
      <c r="P7" s="13">
        <f t="shared" si="33"/>
        <v>1.3445156106562728</v>
      </c>
      <c r="Q7" s="20">
        <f t="shared" si="2"/>
        <v>8.1927891834051447</v>
      </c>
      <c r="R7" s="59">
        <f t="shared" si="0"/>
        <v>269.74834473896067</v>
      </c>
      <c r="S7" s="59">
        <f ca="1">AVERAGE(OFFSET($R$3,0,0,'Données projet'!$E$9+1,1))-AVERAGE(OFFSET($H$3,0,0,'Données projet'!$E$9+1,1))</f>
        <v>354.24684313982857</v>
      </c>
      <c r="T7" s="59">
        <f t="shared" si="34"/>
        <v>322.65043486962185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6.6486666666666672</v>
      </c>
      <c r="AI7" s="13">
        <f>IF('Données projet'!$A$62&gt;35,AI6+AH7-AQ6,IF(A7&lt;'Données projet'!$A$62,$AF$205^A7,IF(A7='Données projet'!$A$62,'Données projet'!$B$62,AI6+AH7-AQ6)))</f>
        <v>2.0260373250109112</v>
      </c>
      <c r="AJ7" s="13">
        <f>AI7*VLOOKUP('Données projet'!$B$10,Paramètres!$A$1:$I$89,3,0)*VLOOKUP('Données projet'!$B$10,Paramètres!$A$1:$I$89,5,0)</f>
        <v>0.9481854681051064</v>
      </c>
      <c r="AK7" s="13">
        <f t="shared" si="35"/>
        <v>0.43967824786074972</v>
      </c>
      <c r="AL7" s="20">
        <f t="shared" si="4"/>
        <v>2.4171959719738663</v>
      </c>
      <c r="AM7" s="59">
        <f t="shared" si="5"/>
        <v>263.9727515275294</v>
      </c>
      <c r="AN7" s="59">
        <f ca="1">AVERAGE(OFFSET($AM$3,0,0,'Données projet'!$E$10+1,1))-AVERAGE(OFFSET($H$3,0,0,'Données projet'!$E$10+1,1))</f>
        <v>321.82962838167799</v>
      </c>
      <c r="AO7" s="59">
        <f t="shared" si="36"/>
        <v>243.43396255104295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</v>
      </c>
      <c r="N8" s="13">
        <f>IF('Données projet'!$A$36&gt;35,N7+M8-V7,IF(A8&lt;'Données projet'!$A$36,$K$205^A8,IF(A8='Données projet'!$A$36,'Données projet'!$B$36,N7+M8-V7)))</f>
        <v>5.3851648071345055</v>
      </c>
      <c r="O8" s="13">
        <f>N8*VLOOKUP('Données projet'!$B$9,Paramètres!$A$1:$I$89,3,0)*VLOOKUP('Données projet'!$B$9,Paramètres!$A$1:$I$89,5,0)</f>
        <v>4.7044799755127045</v>
      </c>
      <c r="P8" s="13">
        <f t="shared" si="33"/>
        <v>1.8104366638895204</v>
      </c>
      <c r="Q8" s="20">
        <f t="shared" si="2"/>
        <v>11.346813146958874</v>
      </c>
      <c r="R8" s="59">
        <f t="shared" si="0"/>
        <v>274.12459092473665</v>
      </c>
      <c r="S8" s="59">
        <f ca="1">AVERAGE(OFFSET($R$3,0,0,'Données projet'!$E$9+1,1))-AVERAGE(OFFSET($H$3,0,0,'Données projet'!$E$9+1,1))</f>
        <v>354.24684313982857</v>
      </c>
      <c r="T8" s="59">
        <f t="shared" si="34"/>
        <v>322.65043486962185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6.6486666666666672</v>
      </c>
      <c r="AI8" s="13">
        <f>IF('Données projet'!$A$62&gt;35,AI7+AH8-AQ7,IF(A8&lt;'Données projet'!$A$62,$AF$205^A8,IF(A8='Données projet'!$A$62,'Données projet'!$B$62,AI7+AH8-AQ7)))</f>
        <v>2.4171817268194866</v>
      </c>
      <c r="AJ8" s="13">
        <f>AI8*VLOOKUP('Données projet'!$B$10,Paramètres!$A$1:$I$89,3,0)*VLOOKUP('Données projet'!$B$10,Paramètres!$A$1:$I$89,5,0)</f>
        <v>1.1312410481515196</v>
      </c>
      <c r="AK8" s="13">
        <f t="shared" si="35"/>
        <v>0.51389382630284253</v>
      </c>
      <c r="AL8" s="20">
        <f t="shared" si="4"/>
        <v>2.8652765730080141</v>
      </c>
      <c r="AM8" s="59">
        <f t="shared" si="5"/>
        <v>265.6430543507858</v>
      </c>
      <c r="AN8" s="59">
        <f ca="1">AVERAGE(OFFSET($AM$3,0,0,'Données projet'!$E$10+1,1))-AVERAGE(OFFSET($H$3,0,0,'Données projet'!$E$10+1,1))</f>
        <v>321.82962838167799</v>
      </c>
      <c r="AO8" s="59">
        <f t="shared" si="36"/>
        <v>243.43396255104295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</v>
      </c>
      <c r="N9" s="13">
        <f>IF('Données projet'!$A$36&gt;35,N8+M9-V8,IF(A9&lt;'Données projet'!$A$36,$K$205^A9,IF(A9='Données projet'!$A$36,'Données projet'!$B$36,N8+M9-V8)))</f>
        <v>7.5411711733776423</v>
      </c>
      <c r="O9" s="13">
        <f>N9*VLOOKUP('Données projet'!$B$9,Paramètres!$A$1:$I$89,3,0)*VLOOKUP('Données projet'!$B$9,Paramètres!$A$1:$I$89,5,0)</f>
        <v>6.5879671370627086</v>
      </c>
      <c r="P9" s="13">
        <f t="shared" si="33"/>
        <v>2.4378154392387783</v>
      </c>
      <c r="Q9" s="20">
        <f t="shared" si="2"/>
        <v>15.71990465372509</v>
      </c>
      <c r="R9" s="59">
        <f t="shared" si="0"/>
        <v>279.71990465372511</v>
      </c>
      <c r="S9" s="59">
        <f ca="1">AVERAGE(OFFSET($R$3,0,0,'Données projet'!$E$9+1,1))-AVERAGE(OFFSET($H$3,0,0,'Données projet'!$E$9+1,1))</f>
        <v>354.24684313982857</v>
      </c>
      <c r="T9" s="59">
        <f t="shared" si="34"/>
        <v>322.65043486962185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6.6486666666666672</v>
      </c>
      <c r="AI9" s="13">
        <f>IF('Données projet'!$A$62&gt;35,AI8+AH9-AQ8,IF(A9&lt;'Données projet'!$A$62,$AF$205^A9,IF(A9='Données projet'!$A$62,'Données projet'!$B$62,AI8+AH9-AQ8)))</f>
        <v>2.8838400104196342</v>
      </c>
      <c r="AJ9" s="13">
        <f>AI9*VLOOKUP('Données projet'!$B$10,Paramètres!$A$1:$I$89,3,0)*VLOOKUP('Données projet'!$B$10,Paramètres!$A$1:$I$89,5,0)</f>
        <v>1.3496371248763888</v>
      </c>
      <c r="AK9" s="13">
        <f t="shared" si="35"/>
        <v>0.60063663826238434</v>
      </c>
      <c r="AL9" s="20">
        <f t="shared" si="4"/>
        <v>3.3967268041333631</v>
      </c>
      <c r="AM9" s="59">
        <f t="shared" si="5"/>
        <v>267.39672680413338</v>
      </c>
      <c r="AN9" s="59">
        <f ca="1">AVERAGE(OFFSET($AM$3,0,0,'Données projet'!$E$10+1,1))-AVERAGE(OFFSET($H$3,0,0,'Données projet'!$E$10+1,1))</f>
        <v>321.82962838167799</v>
      </c>
      <c r="AO9" s="59">
        <f t="shared" si="36"/>
        <v>243.43396255104295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</v>
      </c>
      <c r="N10" s="13">
        <f>IF('Données projet'!$A$36&gt;35,N9+M10-V9,IF(A10&lt;'Données projet'!$A$36,$K$205^A10,IF(A10='Données projet'!$A$36,'Données projet'!$B$36,N9+M10-V9)))</f>
        <v>10.560356962676241</v>
      </c>
      <c r="O10" s="13">
        <f>N10*VLOOKUP('Données projet'!$B$9,Paramètres!$A$1:$I$89,3,0)*VLOOKUP('Données projet'!$B$9,Paramètres!$A$1:$I$89,5,0)</f>
        <v>9.2255278425939657</v>
      </c>
      <c r="P10" s="13">
        <f t="shared" si="33"/>
        <v>3.282602608711652</v>
      </c>
      <c r="Q10" s="20">
        <f t="shared" si="2"/>
        <v>21.784993869357283</v>
      </c>
      <c r="R10" s="59">
        <f t="shared" si="0"/>
        <v>287.00721609157949</v>
      </c>
      <c r="S10" s="59">
        <f ca="1">AVERAGE(OFFSET($R$3,0,0,'Données projet'!$E$9+1,1))-AVERAGE(OFFSET($H$3,0,0,'Données projet'!$E$9+1,1))</f>
        <v>354.24684313982857</v>
      </c>
      <c r="T10" s="59">
        <f t="shared" si="34"/>
        <v>322.65043486962185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6.6486666666666672</v>
      </c>
      <c r="AI10" s="13">
        <f>IF('Données projet'!$A$62&gt;35,AI9+AH10-AQ9,IF(A10&lt;'Données projet'!$A$62,$AF$205^A10,IF(A10='Données projet'!$A$62,'Données projet'!$B$62,AI9+AH10-AQ9)))</f>
        <v>3.4405907977138162</v>
      </c>
      <c r="AJ10" s="13">
        <f>AI10*VLOOKUP('Données projet'!$B$10,Paramètres!$A$1:$I$89,3,0)*VLOOKUP('Données projet'!$B$10,Paramètres!$A$1:$I$89,5,0)</f>
        <v>1.6101964933300661</v>
      </c>
      <c r="AK10" s="13">
        <f t="shared" si="35"/>
        <v>0.70202122064516981</v>
      </c>
      <c r="AL10" s="20">
        <f t="shared" si="4"/>
        <v>4.0271125185068684</v>
      </c>
      <c r="AM10" s="59">
        <f t="shared" si="5"/>
        <v>269.24933474072907</v>
      </c>
      <c r="AN10" s="59">
        <f ca="1">AVERAGE(OFFSET($AM$3,0,0,'Données projet'!$E$10+1,1))-AVERAGE(OFFSET($H$3,0,0,'Données projet'!$E$10+1,1))</f>
        <v>321.82962838167799</v>
      </c>
      <c r="AO10" s="59">
        <f t="shared" si="36"/>
        <v>243.43396255104295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</v>
      </c>
      <c r="N11" s="13">
        <f>IF('Données projet'!$A$36&gt;35,N10+M11-V10,IF(A11&lt;'Données projet'!$A$36,$K$205^A11,IF(A11='Données projet'!$A$36,'Données projet'!$B$36,N10+M11-V10)))</f>
        <v>14.7883049748087</v>
      </c>
      <c r="O11" s="13">
        <f>N11*VLOOKUP('Données projet'!$B$9,Paramètres!$A$1:$I$89,3,0)*VLOOKUP('Données projet'!$B$9,Paramètres!$A$1:$I$89,5,0)</f>
        <v>12.919063225992881</v>
      </c>
      <c r="P11" s="13">
        <f t="shared" si="33"/>
        <v>4.4201376828121335</v>
      </c>
      <c r="Q11" s="20">
        <f t="shared" si="2"/>
        <v>30.199108249502064</v>
      </c>
      <c r="R11" s="59">
        <f t="shared" si="0"/>
        <v>296.6435526939465</v>
      </c>
      <c r="S11" s="59">
        <f ca="1">AVERAGE(OFFSET($R$3,0,0,'Données projet'!$E$9+1,1))-AVERAGE(OFFSET($H$3,0,0,'Données projet'!$E$9+1,1))</f>
        <v>354.24684313982857</v>
      </c>
      <c r="T11" s="59">
        <f t="shared" si="34"/>
        <v>322.65043486962185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6.6486666666666672</v>
      </c>
      <c r="AI11" s="13">
        <f>IF('Données projet'!$A$62&gt;35,AI10+AH11-AQ10,IF(A11&lt;'Données projet'!$A$62,$AF$205^A11,IF(A11='Données projet'!$A$62,'Données projet'!$B$62,AI10+AH11-AQ10)))</f>
        <v>4.1048272423373682</v>
      </c>
      <c r="AJ11" s="13">
        <f>AI11*VLOOKUP('Données projet'!$B$10,Paramètres!$A$1:$I$89,3,0)*VLOOKUP('Données projet'!$B$10,Paramètres!$A$1:$I$89,5,0)</f>
        <v>1.9210591494138882</v>
      </c>
      <c r="AK11" s="13">
        <f t="shared" si="35"/>
        <v>0.82051903404008264</v>
      </c>
      <c r="AL11" s="20">
        <f t="shared" si="4"/>
        <v>4.7749153361823318</v>
      </c>
      <c r="AM11" s="59">
        <f t="shared" si="5"/>
        <v>271.2193597806268</v>
      </c>
      <c r="AN11" s="59">
        <f ca="1">AVERAGE(OFFSET($AM$3,0,0,'Données projet'!$E$10+1,1))-AVERAGE(OFFSET($H$3,0,0,'Données projet'!$E$10+1,1))</f>
        <v>321.82962838167799</v>
      </c>
      <c r="AO11" s="59">
        <f t="shared" si="36"/>
        <v>243.43396255104295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</v>
      </c>
      <c r="N12" s="13">
        <f>IF('Données projet'!$A$36&gt;35,N11+M12-V11,IF(A12&lt;'Données projet'!$A$36,$K$205^A12,IF(A12='Données projet'!$A$36,'Données projet'!$B$36,N11+M12-V11)))</f>
        <v>20.708955653761308</v>
      </c>
      <c r="O12" s="13">
        <f>N12*VLOOKUP('Données projet'!$B$9,Paramètres!$A$1:$I$89,3,0)*VLOOKUP('Données projet'!$B$9,Paramètres!$A$1:$I$89,5,0)</f>
        <v>18.091343659125879</v>
      </c>
      <c r="P12" s="13">
        <f t="shared" si="33"/>
        <v>5.9518679121149844</v>
      </c>
      <c r="Q12" s="20">
        <f t="shared" si="2"/>
        <v>41.875260153244504</v>
      </c>
      <c r="R12" s="59">
        <f t="shared" si="0"/>
        <v>309.54192681991117</v>
      </c>
      <c r="S12" s="59">
        <f ca="1">AVERAGE(OFFSET($R$3,0,0,'Données projet'!$E$9+1,1))-AVERAGE(OFFSET($H$3,0,0,'Données projet'!$E$9+1,1))</f>
        <v>354.24684313982857</v>
      </c>
      <c r="T12" s="59">
        <f t="shared" si="34"/>
        <v>322.65043486962185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6.6486666666666672</v>
      </c>
      <c r="AI12" s="13">
        <f>IF('Données projet'!$A$62&gt;35,AI11+AH12-AQ11,IF(A12&lt;'Données projet'!$A$62,$AF$205^A12,IF(A12='Données projet'!$A$62,'Données projet'!$B$62,AI11+AH12-AQ11)))</f>
        <v>4.8973003998706073</v>
      </c>
      <c r="AJ12" s="13">
        <f>AI12*VLOOKUP('Données projet'!$B$10,Paramètres!$A$1:$I$89,3,0)*VLOOKUP('Données projet'!$B$10,Paramètres!$A$1:$I$89,5,0)</f>
        <v>2.2919365871394444</v>
      </c>
      <c r="AK12" s="13">
        <f t="shared" si="35"/>
        <v>0.95901870972410275</v>
      </c>
      <c r="AL12" s="20">
        <f t="shared" si="4"/>
        <v>5.6620804753706784</v>
      </c>
      <c r="AM12" s="59">
        <f t="shared" si="5"/>
        <v>273.32874714203734</v>
      </c>
      <c r="AN12" s="59">
        <f ca="1">AVERAGE(OFFSET($AM$3,0,0,'Données projet'!$E$10+1,1))-AVERAGE(OFFSET($H$3,0,0,'Données projet'!$E$10+1,1))</f>
        <v>321.82962838167799</v>
      </c>
      <c r="AO12" s="59">
        <f t="shared" si="36"/>
        <v>243.43396255104295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29</v>
      </c>
      <c r="L13" s="12">
        <f>VLOOKUP(A13,'Données projet'!$A$35:$I$55,9,0)</f>
        <v>2.9</v>
      </c>
      <c r="M13" s="12">
        <f t="array" ref="M13">INDEX(L:L,MIN(IF(ISNUMBER(L13:L209),ROW(L13:L209),"")))</f>
        <v>2.9</v>
      </c>
      <c r="N13" s="13">
        <f>IF('Données projet'!$A$36&gt;35,N12+M13-V12,IF(A13&lt;'Données projet'!$A$36,$K$205^A13,IF(A13='Données projet'!$A$36,'Données projet'!$B$36,N12+M13-V12)))</f>
        <v>29</v>
      </c>
      <c r="O13" s="13">
        <f>N13*VLOOKUP('Données projet'!$B$9,Paramètres!$A$1:$I$89,3,0)*VLOOKUP('Données projet'!$B$9,Paramètres!$A$1:$I$89,5,0)</f>
        <v>25.334400000000002</v>
      </c>
      <c r="P13" s="13">
        <f t="shared" si="33"/>
        <v>8.0143955200794572</v>
      </c>
      <c r="Q13" s="20">
        <f t="shared" si="2"/>
        <v>58.082485530805059</v>
      </c>
      <c r="R13" s="59">
        <f t="shared" si="0"/>
        <v>326.97137441969392</v>
      </c>
      <c r="S13" s="59">
        <f ca="1">AVERAGE(OFFSET($R$3,0,0,'Données projet'!$E$9+1,1))-AVERAGE(OFFSET($H$3,0,0,'Données projet'!$E$9+1,1))</f>
        <v>354.24684313982857</v>
      </c>
      <c r="T13" s="59">
        <f t="shared" si="34"/>
        <v>322.65043486962185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6.6486666666666672</v>
      </c>
      <c r="AI13" s="13">
        <f>IF('Données projet'!$A$62&gt;35,AI12+AH13-AQ12,IF(A13&lt;'Données projet'!$A$62,$AF$205^A13,IF(A13='Données projet'!$A$62,'Données projet'!$B$62,AI12+AH13-AQ12)))</f>
        <v>5.8427675004700337</v>
      </c>
      <c r="AJ13" s="13">
        <f>AI13*VLOOKUP('Données projet'!$B$10,Paramètres!$A$1:$I$89,3,0)*VLOOKUP('Données projet'!$B$10,Paramètres!$A$1:$I$89,5,0)</f>
        <v>2.734415190219976</v>
      </c>
      <c r="AK13" s="13">
        <f t="shared" si="35"/>
        <v>1.1208964660726617</v>
      </c>
      <c r="AL13" s="20">
        <f t="shared" si="4"/>
        <v>6.7146678013763434</v>
      </c>
      <c r="AM13" s="59">
        <f t="shared" si="5"/>
        <v>275.60355669026518</v>
      </c>
      <c r="AN13" s="59">
        <f ca="1">AVERAGE(OFFSET($AM$3,0,0,'Données projet'!$E$10+1,1))-AVERAGE(OFFSET($H$3,0,0,'Données projet'!$E$10+1,1))</f>
        <v>321.82962838167799</v>
      </c>
      <c r="AO13" s="59">
        <f t="shared" si="36"/>
        <v>243.43396255104295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8.8000000000000007</v>
      </c>
      <c r="N14" s="13">
        <f>IF('Données projet'!$A$36&gt;35,N13+M14-V13,IF(A14&lt;'Données projet'!$A$36,$K$205^A14,IF(A14='Données projet'!$A$36,'Données projet'!$B$36,N13+M14-V13)))</f>
        <v>37.799999999999997</v>
      </c>
      <c r="O14" s="13">
        <f>N14*VLOOKUP('Données projet'!$B$9,Paramètres!$A$1:$I$89,3,0)*VLOOKUP('Données projet'!$B$9,Paramètres!$A$1:$I$89,5,0)</f>
        <v>33.022080000000003</v>
      </c>
      <c r="P14" s="13">
        <f t="shared" si="33"/>
        <v>10.129025278332465</v>
      </c>
      <c r="Q14" s="20">
        <f t="shared" si="2"/>
        <v>75.154841693095705</v>
      </c>
      <c r="R14" s="59">
        <f t="shared" si="0"/>
        <v>345.26595280420685</v>
      </c>
      <c r="S14" s="59">
        <f ca="1">AVERAGE(OFFSET($R$3,0,0,'Données projet'!$E$9+1,1))-AVERAGE(OFFSET($H$3,0,0,'Données projet'!$E$9+1,1))</f>
        <v>354.24684313982857</v>
      </c>
      <c r="T14" s="59">
        <f t="shared" si="34"/>
        <v>322.65043486962185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6.6486666666666672</v>
      </c>
      <c r="AI14" s="13">
        <f>IF('Données projet'!$A$62&gt;35,AI13+AH14-AQ13,IF(A14&lt;'Données projet'!$A$62,$AF$205^A14,IF(A14='Données projet'!$A$62,'Données projet'!$B$62,AI13+AH14-AQ13)))</f>
        <v>6.9707653762572566</v>
      </c>
      <c r="AJ14" s="13">
        <f>AI14*VLOOKUP('Données projet'!$B$10,Paramètres!$A$1:$I$89,3,0)*VLOOKUP('Données projet'!$B$10,Paramètres!$A$1:$I$89,5,0)</f>
        <v>3.2623181960883958</v>
      </c>
      <c r="AK14" s="13">
        <f t="shared" si="35"/>
        <v>1.3100984109221749</v>
      </c>
      <c r="AL14" s="20">
        <f t="shared" si="4"/>
        <v>7.9636255905434084</v>
      </c>
      <c r="AM14" s="59">
        <f t="shared" si="5"/>
        <v>278.07473670165456</v>
      </c>
      <c r="AN14" s="59">
        <f ca="1">AVERAGE(OFFSET($AM$3,0,0,'Données projet'!$E$10+1,1))-AVERAGE(OFFSET($H$3,0,0,'Données projet'!$E$10+1,1))</f>
        <v>321.82962838167799</v>
      </c>
      <c r="AO14" s="59">
        <f t="shared" si="36"/>
        <v>243.43396255104295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8.8000000000000007</v>
      </c>
      <c r="N15" s="13">
        <f>IF('Données projet'!$A$36&gt;35,N14+M15-V14,IF(A15&lt;'Données projet'!$A$36,$K$205^A15,IF(A15='Données projet'!$A$36,'Données projet'!$B$36,N14+M15-V14)))</f>
        <v>46.599999999999994</v>
      </c>
      <c r="O15" s="13">
        <f>N15*VLOOKUP('Données projet'!$B$9,Paramètres!$A$1:$I$89,3,0)*VLOOKUP('Données projet'!$B$9,Paramètres!$A$1:$I$89,5,0)</f>
        <v>40.709760000000003</v>
      </c>
      <c r="P15" s="13">
        <f t="shared" si="33"/>
        <v>12.186575870088381</v>
      </c>
      <c r="Q15" s="20">
        <f t="shared" si="2"/>
        <v>92.127784973737278</v>
      </c>
      <c r="R15" s="59">
        <f t="shared" si="0"/>
        <v>363.46111830707059</v>
      </c>
      <c r="S15" s="59">
        <f ca="1">AVERAGE(OFFSET($R$3,0,0,'Données projet'!$E$9+1,1))-AVERAGE(OFFSET($H$3,0,0,'Données projet'!$E$9+1,1))</f>
        <v>354.24684313982857</v>
      </c>
      <c r="T15" s="59">
        <f t="shared" si="34"/>
        <v>322.65043486962185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6.6486666666666672</v>
      </c>
      <c r="AI15" s="13">
        <f>IF('Données projet'!$A$62&gt;35,AI14+AH15-AQ14,IF(A15&lt;'Données projet'!$A$62,$AF$205^A15,IF(A15='Données projet'!$A$62,'Données projet'!$B$62,AI14+AH15-AQ14)))</f>
        <v>8.316533205697116</v>
      </c>
      <c r="AJ15" s="13">
        <f>AI15*VLOOKUP('Données projet'!$B$10,Paramètres!$A$1:$I$89,3,0)*VLOOKUP('Données projet'!$B$10,Paramètres!$A$1:$I$89,5,0)</f>
        <v>3.8921375402662504</v>
      </c>
      <c r="AK15" s="13">
        <f t="shared" si="35"/>
        <v>1.5312367361764403</v>
      </c>
      <c r="AL15" s="20">
        <f t="shared" si="4"/>
        <v>9.4457101981376859</v>
      </c>
      <c r="AM15" s="59">
        <f t="shared" si="5"/>
        <v>280.77904353147102</v>
      </c>
      <c r="AN15" s="59">
        <f ca="1">AVERAGE(OFFSET($AM$3,0,0,'Données projet'!$E$10+1,1))-AVERAGE(OFFSET($H$3,0,0,'Données projet'!$E$10+1,1))</f>
        <v>321.82962838167799</v>
      </c>
      <c r="AO15" s="59">
        <f t="shared" si="36"/>
        <v>243.43396255104295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8.8000000000000007</v>
      </c>
      <c r="N16" s="13">
        <f>IF('Données projet'!$A$36&gt;35,N15+M16-V15,IF(A16&lt;'Données projet'!$A$36,$K$205^A16,IF(A16='Données projet'!$A$36,'Données projet'!$B$36,N15+M16-V15)))</f>
        <v>55.399999999999991</v>
      </c>
      <c r="O16" s="13">
        <f>N16*VLOOKUP('Données projet'!$B$9,Paramètres!$A$1:$I$89,3,0)*VLOOKUP('Données projet'!$B$9,Paramètres!$A$1:$I$89,5,0)</f>
        <v>48.397439999999996</v>
      </c>
      <c r="P16" s="13">
        <f t="shared" si="33"/>
        <v>14.199110166340073</v>
      </c>
      <c r="Q16" s="20">
        <f t="shared" si="2"/>
        <v>109.02232487304228</v>
      </c>
      <c r="R16" s="59">
        <f t="shared" si="0"/>
        <v>381.57788042859784</v>
      </c>
      <c r="S16" s="59">
        <f ca="1">AVERAGE(OFFSET($R$3,0,0,'Données projet'!$E$9+1,1))-AVERAGE(OFFSET($H$3,0,0,'Données projet'!$E$9+1,1))</f>
        <v>354.24684313982857</v>
      </c>
      <c r="T16" s="59">
        <f t="shared" si="34"/>
        <v>322.65043486962185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6.6486666666666672</v>
      </c>
      <c r="AI16" s="13">
        <f>IF('Données projet'!$A$62&gt;35,AI15+AH16-AQ15,IF(A16&lt;'Données projet'!$A$62,$AF$205^A16,IF(A16='Données projet'!$A$62,'Données projet'!$B$62,AI15+AH16-AQ15)))</f>
        <v>9.9221134019287103</v>
      </c>
      <c r="AJ16" s="13">
        <f>AI16*VLOOKUP('Données projet'!$B$10,Paramètres!$A$1:$I$89,3,0)*VLOOKUP('Données projet'!$B$10,Paramètres!$A$1:$I$89,5,0)</f>
        <v>4.6435490721026369</v>
      </c>
      <c r="AK16" s="13">
        <f t="shared" si="35"/>
        <v>1.7897021496010046</v>
      </c>
      <c r="AL16" s="20">
        <f t="shared" si="4"/>
        <v>11.204579211133842</v>
      </c>
      <c r="AM16" s="59">
        <f t="shared" si="5"/>
        <v>283.76013476668936</v>
      </c>
      <c r="AN16" s="59">
        <f ca="1">AVERAGE(OFFSET($AM$3,0,0,'Données projet'!$E$10+1,1))-AVERAGE(OFFSET($H$3,0,0,'Données projet'!$E$10+1,1))</f>
        <v>321.82962838167799</v>
      </c>
      <c r="AO16" s="59">
        <f t="shared" si="36"/>
        <v>243.43396255104295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8.8000000000000007</v>
      </c>
      <c r="N17" s="13">
        <f>IF('Données projet'!$A$36&gt;35,N16+M17-V16,IF(A17&lt;'Données projet'!$A$36,$K$205^A17,IF(A17='Données projet'!$A$36,'Données projet'!$B$36,N16+M17-V16)))</f>
        <v>64.199999999999989</v>
      </c>
      <c r="O17" s="13">
        <f>N17*VLOOKUP('Données projet'!$B$9,Paramètres!$A$1:$I$89,3,0)*VLOOKUP('Données projet'!$B$9,Paramètres!$A$1:$I$89,5,0)</f>
        <v>56.085119999999996</v>
      </c>
      <c r="P17" s="13">
        <f t="shared" si="33"/>
        <v>16.174611252215492</v>
      </c>
      <c r="Q17" s="20">
        <f t="shared" si="2"/>
        <v>125.85236526427531</v>
      </c>
      <c r="R17" s="59">
        <f t="shared" si="0"/>
        <v>399.63014304205308</v>
      </c>
      <c r="S17" s="59">
        <f ca="1">AVERAGE(OFFSET($R$3,0,0,'Données projet'!$E$9+1,1))-AVERAGE(OFFSET($H$3,0,0,'Données projet'!$E$9+1,1))</f>
        <v>354.24684313982857</v>
      </c>
      <c r="T17" s="59">
        <f t="shared" si="34"/>
        <v>322.65043486962185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6.6486666666666672</v>
      </c>
      <c r="AI17" s="13">
        <f>IF('Données projet'!$A$62&gt;35,AI16+AH17-AQ16,IF(A17&lt;'Données projet'!$A$62,$AF$205^A17,IF(A17='Données projet'!$A$62,'Données projet'!$B$62,AI16+AH17-AQ16)))</f>
        <v>11.837665037312995</v>
      </c>
      <c r="AJ17" s="13">
        <f>AI17*VLOOKUP('Données projet'!$B$10,Paramètres!$A$1:$I$89,3,0)*VLOOKUP('Données projet'!$B$10,Paramètres!$A$1:$I$89,5,0)</f>
        <v>5.5400272374624819</v>
      </c>
      <c r="AK17" s="13">
        <f t="shared" si="35"/>
        <v>2.0917952845649208</v>
      </c>
      <c r="AL17" s="20">
        <f t="shared" si="4"/>
        <v>13.292090892531059</v>
      </c>
      <c r="AM17" s="59">
        <f t="shared" si="5"/>
        <v>287.06986867030884</v>
      </c>
      <c r="AN17" s="59">
        <f ca="1">AVERAGE(OFFSET($AM$3,0,0,'Données projet'!$E$10+1,1))-AVERAGE(OFFSET($H$3,0,0,'Données projet'!$E$10+1,1))</f>
        <v>321.82962838167799</v>
      </c>
      <c r="AO17" s="59">
        <f t="shared" si="36"/>
        <v>243.43396255104295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73</v>
      </c>
      <c r="L18" s="12">
        <f>VLOOKUP(A18,'Données projet'!$A$35:$I$55,9,0)</f>
        <v>8.8000000000000007</v>
      </c>
      <c r="M18" s="12">
        <f t="array" ref="M18">INDEX(L:L,MIN(IF(ISNUMBER(L18:L214),ROW(L18:L214),"")))</f>
        <v>8.8000000000000007</v>
      </c>
      <c r="N18" s="13">
        <f>IF('Données projet'!$A$36&gt;35,N17+M18-V17,IF(A18&lt;'Données projet'!$A$36,$K$205^A18,IF(A18='Données projet'!$A$36,'Données projet'!$B$36,N17+M18-V17)))</f>
        <v>72.999999999999986</v>
      </c>
      <c r="O18" s="13">
        <f>N18*VLOOKUP('Données projet'!$B$9,Paramètres!$A$1:$I$89,3,0)*VLOOKUP('Données projet'!$B$9,Paramètres!$A$1:$I$89,5,0)</f>
        <v>63.772799999999997</v>
      </c>
      <c r="P18" s="13">
        <f t="shared" si="33"/>
        <v>18.118739450759566</v>
      </c>
      <c r="Q18" s="20">
        <f t="shared" si="2"/>
        <v>142.62776454340624</v>
      </c>
      <c r="R18" s="59">
        <f t="shared" si="0"/>
        <v>417.62776454340622</v>
      </c>
      <c r="S18" s="59">
        <f ca="1">AVERAGE(OFFSET($R$3,0,0,'Données projet'!$E$9+1,1))-AVERAGE(OFFSET($H$3,0,0,'Données projet'!$E$9+1,1))</f>
        <v>354.24684313982857</v>
      </c>
      <c r="T18" s="59">
        <f t="shared" si="34"/>
        <v>322.65043486962185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6.6486666666666672</v>
      </c>
      <c r="AI18" s="13">
        <f>IF('Données projet'!$A$62&gt;35,AI17+AH18-AQ17,IF(A18&lt;'Données projet'!$A$62,$AF$205^A18,IF(A18='Données projet'!$A$62,'Données projet'!$B$62,AI17+AH18-AQ17)))</f>
        <v>14.12303083619093</v>
      </c>
      <c r="AJ18" s="13">
        <f>AI18*VLOOKUP('Données projet'!$B$10,Paramètres!$A$1:$I$89,3,0)*VLOOKUP('Données projet'!$B$10,Paramètres!$A$1:$I$89,5,0)</f>
        <v>6.6095784313373542</v>
      </c>
      <c r="AK18" s="13">
        <f t="shared" si="35"/>
        <v>2.4448802911163354</v>
      </c>
      <c r="AL18" s="20">
        <f t="shared" si="4"/>
        <v>15.769848941606844</v>
      </c>
      <c r="AM18" s="59">
        <f t="shared" si="5"/>
        <v>290.76984894160682</v>
      </c>
      <c r="AN18" s="59">
        <f ca="1">AVERAGE(OFFSET($AM$3,0,0,'Données projet'!$E$10+1,1))-AVERAGE(OFFSET($H$3,0,0,'Données projet'!$E$10+1,1))</f>
        <v>321.82962838167799</v>
      </c>
      <c r="AO18" s="59">
        <f t="shared" si="36"/>
        <v>243.43396255104295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</v>
      </c>
      <c r="N19" s="13">
        <f>IF('Données projet'!$A$36&gt;35,N18+M19-V18,IF(A19&lt;'Données projet'!$A$36,$K$205^A19,IF(A19='Données projet'!$A$36,'Données projet'!$B$36,N18+M19-V18)))</f>
        <v>84.199999999999989</v>
      </c>
      <c r="O19" s="13">
        <f>N19*VLOOKUP('Données projet'!$B$9,Paramètres!$A$1:$I$89,3,0)*VLOOKUP('Données projet'!$B$9,Paramètres!$A$1:$I$89,5,0)</f>
        <v>73.557119999999998</v>
      </c>
      <c r="P19" s="13">
        <f t="shared" si="33"/>
        <v>20.554251427792224</v>
      </c>
      <c r="Q19" s="20">
        <f t="shared" si="2"/>
        <v>163.91063857007143</v>
      </c>
      <c r="R19" s="59">
        <f t="shared" si="0"/>
        <v>440.13286079229363</v>
      </c>
      <c r="S19" s="59">
        <f ca="1">AVERAGE(OFFSET($R$3,0,0,'Données projet'!$E$9+1,1))-AVERAGE(OFFSET($H$3,0,0,'Données projet'!$E$9+1,1))</f>
        <v>354.24684313982857</v>
      </c>
      <c r="T19" s="59">
        <f t="shared" si="34"/>
        <v>322.65043486962185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6.6486666666666672</v>
      </c>
      <c r="AI19" s="13">
        <f>IF('Données projet'!$A$62&gt;35,AI18+AH19-AQ18,IF(A19&lt;'Données projet'!$A$62,$AF$205^A19,IF(A19='Données projet'!$A$62,'Données projet'!$B$62,AI18+AH19-AQ18)))</f>
        <v>16.849606689435003</v>
      </c>
      <c r="AJ19" s="13">
        <f>AI19*VLOOKUP('Données projet'!$B$10,Paramètres!$A$1:$I$89,3,0)*VLOOKUP('Données projet'!$B$10,Paramètres!$A$1:$I$89,5,0)</f>
        <v>7.8856159306555806</v>
      </c>
      <c r="AK19" s="13">
        <f t="shared" si="35"/>
        <v>2.8575643524946415</v>
      </c>
      <c r="AL19" s="20">
        <f t="shared" si="4"/>
        <v>18.711038993153302</v>
      </c>
      <c r="AM19" s="59">
        <f t="shared" si="5"/>
        <v>294.93326121537552</v>
      </c>
      <c r="AN19" s="59">
        <f ca="1">AVERAGE(OFFSET($AM$3,0,0,'Données projet'!$E$10+1,1))-AVERAGE(OFFSET($H$3,0,0,'Données projet'!$E$10+1,1))</f>
        <v>321.82962838167799</v>
      </c>
      <c r="AO19" s="59">
        <f t="shared" si="36"/>
        <v>243.43396255104295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</v>
      </c>
      <c r="N20" s="13">
        <f>IF('Données projet'!$A$36&gt;35,N19+M20-V19,IF(A20&lt;'Données projet'!$A$36,$K$205^A20,IF(A20='Données projet'!$A$36,'Données projet'!$B$36,N19+M20-V19)))</f>
        <v>95.399999999999991</v>
      </c>
      <c r="O20" s="13">
        <f>N20*VLOOKUP('Données projet'!$B$9,Paramètres!$A$1:$I$89,3,0)*VLOOKUP('Données projet'!$B$9,Paramètres!$A$1:$I$89,5,0)</f>
        <v>83.341440000000006</v>
      </c>
      <c r="P20" s="13">
        <f t="shared" si="33"/>
        <v>22.952227742446681</v>
      </c>
      <c r="Q20" s="20">
        <f t="shared" si="2"/>
        <v>185.12813798476131</v>
      </c>
      <c r="R20" s="59">
        <f t="shared" si="0"/>
        <v>462.5725824292058</v>
      </c>
      <c r="S20" s="59">
        <f ca="1">AVERAGE(OFFSET($R$3,0,0,'Données projet'!$E$9+1,1))-AVERAGE(OFFSET($H$3,0,0,'Données projet'!$E$9+1,1))</f>
        <v>354.24684313982857</v>
      </c>
      <c r="T20" s="59">
        <f t="shared" si="34"/>
        <v>322.65043486962185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6.6486666666666672</v>
      </c>
      <c r="AI20" s="13">
        <f>IF('Données projet'!$A$62&gt;35,AI19+AH20-AQ19,IF(A20&lt;'Données projet'!$A$62,$AF$205^A20,IF(A20='Données projet'!$A$62,'Données projet'!$B$62,AI19+AH20-AQ19)))</f>
        <v>20.102572095298555</v>
      </c>
      <c r="AJ20" s="13">
        <f>AI20*VLOOKUP('Données projet'!$B$10,Paramètres!$A$1:$I$89,3,0)*VLOOKUP('Données projet'!$B$10,Paramètres!$A$1:$I$89,5,0)</f>
        <v>9.4080037405997246</v>
      </c>
      <c r="AK20" s="13">
        <f t="shared" si="35"/>
        <v>3.3399075031684502</v>
      </c>
      <c r="AL20" s="20">
        <f t="shared" si="4"/>
        <v>22.202612082896238</v>
      </c>
      <c r="AM20" s="59">
        <f t="shared" si="5"/>
        <v>299.64705652734068</v>
      </c>
      <c r="AN20" s="59">
        <f ca="1">AVERAGE(OFFSET($AM$3,0,0,'Données projet'!$E$10+1,1))-AVERAGE(OFFSET($H$3,0,0,'Données projet'!$E$10+1,1))</f>
        <v>321.82962838167799</v>
      </c>
      <c r="AO20" s="59">
        <f t="shared" si="36"/>
        <v>243.43396255104295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11.2</v>
      </c>
      <c r="N21" s="13">
        <f>IF('Données projet'!$A$36&gt;35,N20+M21-V20,IF(A21&lt;'Données projet'!$A$36,$K$205^A21,IF(A21='Données projet'!$A$36,'Données projet'!$B$36,N20+M21-V20)))</f>
        <v>106.6</v>
      </c>
      <c r="O21" s="13">
        <f>N21*VLOOKUP('Données projet'!$B$9,Paramètres!$A$1:$I$89,3,0)*VLOOKUP('Données projet'!$B$9,Paramètres!$A$1:$I$89,5,0)</f>
        <v>93.125760000000014</v>
      </c>
      <c r="P21" s="13">
        <f t="shared" si="33"/>
        <v>25.317578585717406</v>
      </c>
      <c r="Q21" s="20">
        <f t="shared" si="2"/>
        <v>206.2888147034578</v>
      </c>
      <c r="R21" s="59">
        <f t="shared" si="0"/>
        <v>484.95548137012452</v>
      </c>
      <c r="S21" s="59">
        <f ca="1">AVERAGE(OFFSET($R$3,0,0,'Données projet'!$E$9+1,1))-AVERAGE(OFFSET($H$3,0,0,'Données projet'!$E$9+1,1))</f>
        <v>354.24684313982857</v>
      </c>
      <c r="T21" s="59">
        <f t="shared" si="34"/>
        <v>322.65043486962185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6.6486666666666672</v>
      </c>
      <c r="AI21" s="13">
        <f>IF('Données projet'!$A$62&gt;35,AI20+AH21-AQ20,IF(A21&lt;'Données projet'!$A$62,$AF$205^A21,IF(A21='Données projet'!$A$62,'Données projet'!$B$62,AI20+AH21-AQ20)))</f>
        <v>23.983551206572805</v>
      </c>
      <c r="AJ21" s="13">
        <f>AI21*VLOOKUP('Données projet'!$B$10,Paramètres!$A$1:$I$89,3,0)*VLOOKUP('Données projet'!$B$10,Paramètres!$A$1:$I$89,5,0)</f>
        <v>11.224301964676073</v>
      </c>
      <c r="AK21" s="13">
        <f t="shared" si="35"/>
        <v>3.9036678631515893</v>
      </c>
      <c r="AL21" s="20">
        <f t="shared" si="4"/>
        <v>26.347880783466511</v>
      </c>
      <c r="AM21" s="59">
        <f t="shared" si="5"/>
        <v>305.01454745013319</v>
      </c>
      <c r="AN21" s="59">
        <f ca="1">AVERAGE(OFFSET($AM$3,0,0,'Données projet'!$E$10+1,1))-AVERAGE(OFFSET($H$3,0,0,'Données projet'!$E$10+1,1))</f>
        <v>321.82962838167799</v>
      </c>
      <c r="AO21" s="59">
        <f t="shared" si="36"/>
        <v>243.43396255104295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11.2</v>
      </c>
      <c r="N22" s="13">
        <f>IF('Données projet'!$A$36&gt;35,N21+M22-V21,IF(A22&lt;'Données projet'!$A$36,$K$205^A22,IF(A22='Données projet'!$A$36,'Données projet'!$B$36,N21+M22-V21)))</f>
        <v>117.8</v>
      </c>
      <c r="O22" s="13">
        <f>N22*VLOOKUP('Données projet'!$B$9,Paramètres!$A$1:$I$89,3,0)*VLOOKUP('Données projet'!$B$9,Paramètres!$A$1:$I$89,5,0)</f>
        <v>102.91008000000001</v>
      </c>
      <c r="P22" s="13">
        <f t="shared" si="33"/>
        <v>27.654122306790427</v>
      </c>
      <c r="Q22" s="20">
        <f t="shared" si="2"/>
        <v>227.39931901765999</v>
      </c>
      <c r="R22" s="59">
        <f t="shared" si="0"/>
        <v>507.28820790654885</v>
      </c>
      <c r="S22" s="59">
        <f ca="1">AVERAGE(OFFSET($R$3,0,0,'Données projet'!$E$9+1,1))-AVERAGE(OFFSET($H$3,0,0,'Données projet'!$E$9+1,1))</f>
        <v>354.24684313982857</v>
      </c>
      <c r="T22" s="59">
        <f t="shared" si="34"/>
        <v>322.65043486962185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6.6486666666666672</v>
      </c>
      <c r="AI22" s="13">
        <f>IF('Données projet'!$A$62&gt;35,AI21+AH22-AQ21,IF(A22&lt;'Données projet'!$A$62,$AF$205^A22,IF(A22='Données projet'!$A$62,'Données projet'!$B$62,AI21+AH22-AQ21)))</f>
        <v>28.613787616402885</v>
      </c>
      <c r="AJ22" s="13">
        <f>AI22*VLOOKUP('Données projet'!$B$10,Paramètres!$A$1:$I$89,3,0)*VLOOKUP('Données projet'!$B$10,Paramètres!$A$1:$I$89,5,0)</f>
        <v>13.391252604476549</v>
      </c>
      <c r="AK22" s="13">
        <f t="shared" si="35"/>
        <v>4.5625882666948625</v>
      </c>
      <c r="AL22" s="20">
        <f t="shared" si="4"/>
        <v>31.269606183956878</v>
      </c>
      <c r="AM22" s="59">
        <f t="shared" si="5"/>
        <v>311.15849507284571</v>
      </c>
      <c r="AN22" s="59">
        <f ca="1">AVERAGE(OFFSET($AM$3,0,0,'Données projet'!$E$10+1,1))-AVERAGE(OFFSET($H$3,0,0,'Données projet'!$E$10+1,1))</f>
        <v>321.82962838167799</v>
      </c>
      <c r="AO22" s="59">
        <f t="shared" si="36"/>
        <v>243.43396255104295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129</v>
      </c>
      <c r="L23" s="12">
        <f>VLOOKUP(A23,'Données projet'!$A$35:$I$55,9,0)</f>
        <v>11.2</v>
      </c>
      <c r="M23" s="12">
        <f t="array" ref="M23">INDEX(L:L,MIN(IF(ISNUMBER(L23:L219),ROW(L23:L219),"")))</f>
        <v>11.2</v>
      </c>
      <c r="N23" s="13">
        <f>IF('Données projet'!$A$36&gt;35,N22+M23-V22,IF(A23&lt;'Données projet'!$A$36,$K$205^A23,IF(A23='Données projet'!$A$36,'Données projet'!$B$36,N22+M23-V22)))</f>
        <v>129</v>
      </c>
      <c r="O23" s="13">
        <f>N23*VLOOKUP('Données projet'!$B$9,Paramètres!$A$1:$I$89,3,0)*VLOOKUP('Données projet'!$B$9,Paramètres!$A$1:$I$89,5,0)</f>
        <v>112.69440000000002</v>
      </c>
      <c r="P23" s="13">
        <f t="shared" si="33"/>
        <v>29.964909381330632</v>
      </c>
      <c r="Q23" s="20">
        <f t="shared" si="2"/>
        <v>248.46496383915087</v>
      </c>
      <c r="R23" s="59">
        <f t="shared" si="0"/>
        <v>529.57607495026195</v>
      </c>
      <c r="S23" s="59">
        <f ca="1">AVERAGE(OFFSET($R$3,0,0,'Données projet'!$E$9+1,1))-AVERAGE(OFFSET($H$3,0,0,'Données projet'!$E$9+1,1))</f>
        <v>354.24684313982857</v>
      </c>
      <c r="T23" s="59">
        <f t="shared" si="34"/>
        <v>322.65043486962185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54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6.6486666666666672</v>
      </c>
      <c r="AI23" s="13">
        <f>IF('Données projet'!$A$62&gt;35,AI22+AH23-AQ22,IF(A23&lt;'Données projet'!$A$62,$AF$205^A23,IF(A23='Données projet'!$A$62,'Données projet'!$B$62,AI22+AH23-AQ22)))</f>
        <v>34.137932064548849</v>
      </c>
      <c r="AJ23" s="13">
        <f>AI23*VLOOKUP('Données projet'!$B$10,Paramètres!$A$1:$I$89,3,0)*VLOOKUP('Données projet'!$B$10,Paramètres!$A$1:$I$89,5,0)</f>
        <v>15.97655220620886</v>
      </c>
      <c r="AK23" s="13">
        <f t="shared" si="35"/>
        <v>5.3327312725255887</v>
      </c>
      <c r="AL23" s="20">
        <f t="shared" si="4"/>
        <v>37.113668725462496</v>
      </c>
      <c r="AM23" s="59">
        <f t="shared" si="5"/>
        <v>318.22477983657365</v>
      </c>
      <c r="AN23" s="59">
        <f ca="1">AVERAGE(OFFSET($AM$3,0,0,'Données projet'!$E$10+1,1))-AVERAGE(OFFSET($H$3,0,0,'Données projet'!$E$10+1,1))</f>
        <v>321.82962838167799</v>
      </c>
      <c r="AO23" s="59">
        <f t="shared" si="36"/>
        <v>243.43396255104295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10.199999999999999</v>
      </c>
      <c r="N24" s="13">
        <f>IF('Données projet'!$A$36&gt;35,N23+M24-V23,IF(A24&lt;'Données projet'!$A$36,$K$205^A24,IF(A24='Données projet'!$A$36,'Données projet'!$B$36,N23+M24-V23)))</f>
        <v>85.199999999999989</v>
      </c>
      <c r="O24" s="13">
        <f>N24*VLOOKUP('Données projet'!$B$9,Paramètres!$A$1:$I$89,3,0)*VLOOKUP('Données projet'!$B$9,Paramètres!$A$1:$I$89,5,0)</f>
        <v>74.430719999999994</v>
      </c>
      <c r="P24" s="13">
        <f t="shared" si="33"/>
        <v>20.76980057385482</v>
      </c>
      <c r="Q24" s="20">
        <f t="shared" si="2"/>
        <v>165.80757333279712</v>
      </c>
      <c r="R24" s="59">
        <f t="shared" si="0"/>
        <v>448.14090666613043</v>
      </c>
      <c r="S24" s="59">
        <f ca="1">AVERAGE(OFFSET($R$3,0,0,'Données projet'!$E$9+1,1))-AVERAGE(OFFSET($H$3,0,0,'Données projet'!$E$9+1,1))</f>
        <v>354.24684313982857</v>
      </c>
      <c r="T24" s="59">
        <f t="shared" si="34"/>
        <v>322.65043486962185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6.6486666666666672</v>
      </c>
      <c r="AI24" s="13">
        <f>IF('Données projet'!$A$62&gt;35,AI23+AH24-AQ23,IF(A24&lt;'Données projet'!$A$62,$AF$205^A24,IF(A24='Données projet'!$A$62,'Données projet'!$B$62,AI23+AH24-AQ23)))</f>
        <v>40.728561393797676</v>
      </c>
      <c r="AJ24" s="13">
        <f>AI24*VLOOKUP('Données projet'!$B$10,Paramètres!$A$1:$I$89,3,0)*VLOOKUP('Données projet'!$B$10,Paramètres!$A$1:$I$89,5,0)</f>
        <v>19.060966732297313</v>
      </c>
      <c r="AK24" s="13">
        <f t="shared" si="35"/>
        <v>6.2328707222080526</v>
      </c>
      <c r="AL24" s="20">
        <f t="shared" si="4"/>
        <v>44.053433566596844</v>
      </c>
      <c r="AM24" s="59">
        <f t="shared" si="5"/>
        <v>326.38676689993014</v>
      </c>
      <c r="AN24" s="59">
        <f ca="1">AVERAGE(OFFSET($AM$3,0,0,'Données projet'!$E$10+1,1))-AVERAGE(OFFSET($H$3,0,0,'Données projet'!$E$10+1,1))</f>
        <v>321.82962838167799</v>
      </c>
      <c r="AO24" s="59">
        <f t="shared" si="36"/>
        <v>243.43396255104295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10.199999999999999</v>
      </c>
      <c r="N25" s="13">
        <f>IF('Données projet'!$A$36&gt;35,N24+M25-V24,IF(A25&lt;'Données projet'!$A$36,$K$205^A25,IF(A25='Données projet'!$A$36,'Données projet'!$B$36,N24+M25-V24)))</f>
        <v>95.399999999999991</v>
      </c>
      <c r="O25" s="13">
        <f>N25*VLOOKUP('Données projet'!$B$9,Paramètres!$A$1:$I$89,3,0)*VLOOKUP('Données projet'!$B$9,Paramètres!$A$1:$I$89,5,0)</f>
        <v>83.341440000000006</v>
      </c>
      <c r="P25" s="13">
        <f t="shared" si="33"/>
        <v>22.952227742446681</v>
      </c>
      <c r="Q25" s="20">
        <f t="shared" si="2"/>
        <v>185.12813798476131</v>
      </c>
      <c r="R25" s="59">
        <f t="shared" si="0"/>
        <v>468.68369354031688</v>
      </c>
      <c r="S25" s="59">
        <f ca="1">AVERAGE(OFFSET($R$3,0,0,'Données projet'!$E$9+1,1))-AVERAGE(OFFSET($H$3,0,0,'Données projet'!$E$9+1,1))</f>
        <v>354.24684313982857</v>
      </c>
      <c r="T25" s="59">
        <f t="shared" si="34"/>
        <v>322.65043486962185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6.6486666666666672</v>
      </c>
      <c r="AI25" s="13">
        <f>IF('Données projet'!$A$62&gt;35,AI24+AH25-AQ24,IF(A25&lt;'Données projet'!$A$62,$AF$205^A25,IF(A25='Données projet'!$A$62,'Données projet'!$B$62,AI24+AH25-AQ24)))</f>
        <v>48.591569930826978</v>
      </c>
      <c r="AJ25" s="13">
        <f>AI25*VLOOKUP('Données projet'!$B$10,Paramètres!$A$1:$I$89,3,0)*VLOOKUP('Données projet'!$B$10,Paramètres!$A$1:$I$89,5,0)</f>
        <v>22.740854727627028</v>
      </c>
      <c r="AK25" s="13">
        <f t="shared" si="35"/>
        <v>7.2849493916762684</v>
      </c>
      <c r="AL25" s="20">
        <f t="shared" si="4"/>
        <v>52.29494217445324</v>
      </c>
      <c r="AM25" s="59">
        <f t="shared" si="5"/>
        <v>335.85049773000878</v>
      </c>
      <c r="AN25" s="59">
        <f ca="1">AVERAGE(OFFSET($AM$3,0,0,'Données projet'!$E$10+1,1))-AVERAGE(OFFSET($H$3,0,0,'Données projet'!$E$10+1,1))</f>
        <v>321.82962838167799</v>
      </c>
      <c r="AO25" s="59">
        <f t="shared" si="36"/>
        <v>243.43396255104295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10.199999999999999</v>
      </c>
      <c r="N26" s="13">
        <f>IF('Données projet'!$A$36&gt;35,N25+M26-V25,IF(A26&lt;'Données projet'!$A$36,$K$205^A26,IF(A26='Données projet'!$A$36,'Données projet'!$B$36,N25+M26-V25)))</f>
        <v>105.6</v>
      </c>
      <c r="O26" s="13">
        <f>N26*VLOOKUP('Données projet'!$B$9,Paramètres!$A$1:$I$89,3,0)*VLOOKUP('Données projet'!$B$9,Paramètres!$A$1:$I$89,5,0)</f>
        <v>92.252160000000003</v>
      </c>
      <c r="P26" s="13">
        <f t="shared" si="33"/>
        <v>25.107607958259987</v>
      </c>
      <c r="Q26" s="20">
        <f t="shared" si="2"/>
        <v>204.40159586063612</v>
      </c>
      <c r="R26" s="59">
        <f t="shared" si="0"/>
        <v>489.17937363841389</v>
      </c>
      <c r="S26" s="59">
        <f ca="1">AVERAGE(OFFSET($R$3,0,0,'Données projet'!$E$9+1,1))-AVERAGE(OFFSET($H$3,0,0,'Données projet'!$E$9+1,1))</f>
        <v>354.24684313982857</v>
      </c>
      <c r="T26" s="59">
        <f t="shared" si="34"/>
        <v>322.65043486962185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6.6486666666666672</v>
      </c>
      <c r="AI26" s="13">
        <f>IF('Données projet'!$A$62&gt;35,AI25+AH26-AQ25,IF(A26&lt;'Données projet'!$A$62,$AF$205^A26,IF(A26='Données projet'!$A$62,'Données projet'!$B$62,AI25+AH26-AQ25)))</f>
        <v>57.97260172076723</v>
      </c>
      <c r="AJ26" s="13">
        <f>AI26*VLOOKUP('Données projet'!$B$10,Paramètres!$A$1:$I$89,3,0)*VLOOKUP('Données projet'!$B$10,Paramètres!$A$1:$I$89,5,0)</f>
        <v>27.131177605319063</v>
      </c>
      <c r="AK26" s="13">
        <f t="shared" si="35"/>
        <v>8.5146138921494803</v>
      </c>
      <c r="AL26" s="20">
        <f t="shared" si="4"/>
        <v>62.083086858091036</v>
      </c>
      <c r="AM26" s="59">
        <f t="shared" si="5"/>
        <v>346.86086463586878</v>
      </c>
      <c r="AN26" s="59">
        <f ca="1">AVERAGE(OFFSET($AM$3,0,0,'Données projet'!$E$10+1,1))-AVERAGE(OFFSET($H$3,0,0,'Données projet'!$E$10+1,1))</f>
        <v>321.82962838167799</v>
      </c>
      <c r="AO26" s="59">
        <f t="shared" si="36"/>
        <v>243.43396255104295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10.199999999999999</v>
      </c>
      <c r="N27" s="13">
        <f>IF('Données projet'!$A$36&gt;35,N26+M27-V26,IF(A27&lt;'Données projet'!$A$36,$K$205^A27,IF(A27='Données projet'!$A$36,'Données projet'!$B$36,N26+M27-V26)))</f>
        <v>115.8</v>
      </c>
      <c r="O27" s="13">
        <f>N27*VLOOKUP('Données projet'!$B$9,Paramètres!$A$1:$I$89,3,0)*VLOOKUP('Données projet'!$B$9,Paramètres!$A$1:$I$89,5,0)</f>
        <v>101.16288</v>
      </c>
      <c r="P27" s="13">
        <f t="shared" si="33"/>
        <v>27.238850979377386</v>
      </c>
      <c r="Q27" s="20">
        <f t="shared" si="2"/>
        <v>223.63301478908227</v>
      </c>
      <c r="R27" s="59">
        <f t="shared" si="0"/>
        <v>509.63301478908227</v>
      </c>
      <c r="S27" s="59">
        <f ca="1">AVERAGE(OFFSET($R$3,0,0,'Données projet'!$E$9+1,1))-AVERAGE(OFFSET($H$3,0,0,'Données projet'!$E$9+1,1))</f>
        <v>354.24684313982857</v>
      </c>
      <c r="T27" s="59">
        <f t="shared" si="34"/>
        <v>322.65043486962185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6.6486666666666672</v>
      </c>
      <c r="AI27" s="13">
        <f>IF('Données projet'!$A$62&gt;35,AI26+AH27-AQ26,IF(A27&lt;'Données projet'!$A$62,$AF$205^A27,IF(A27='Données projet'!$A$62,'Données projet'!$B$62,AI26+AH27-AQ26)))</f>
        <v>69.164724561462748</v>
      </c>
      <c r="AJ27" s="13">
        <f>AI27*VLOOKUP('Données projet'!$B$10,Paramètres!$A$1:$I$89,3,0)*VLOOKUP('Données projet'!$B$10,Paramètres!$A$1:$I$89,5,0)</f>
        <v>32.36909109476457</v>
      </c>
      <c r="AK27" s="13">
        <f t="shared" si="35"/>
        <v>9.9518398597554256</v>
      </c>
      <c r="AL27" s="20">
        <f t="shared" si="4"/>
        <v>73.708954745788986</v>
      </c>
      <c r="AM27" s="59">
        <f t="shared" si="5"/>
        <v>359.70895474578901</v>
      </c>
      <c r="AN27" s="59">
        <f ca="1">AVERAGE(OFFSET($AM$3,0,0,'Données projet'!$E$10+1,1))-AVERAGE(OFFSET($H$3,0,0,'Données projet'!$E$10+1,1))</f>
        <v>321.82962838167799</v>
      </c>
      <c r="AO27" s="59">
        <f t="shared" si="36"/>
        <v>243.43396255104295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126</v>
      </c>
      <c r="L28" s="12">
        <f>VLOOKUP(A28,'Données projet'!$A$35:$I$55,9,0)</f>
        <v>10.199999999999999</v>
      </c>
      <c r="M28" s="12">
        <f t="array" ref="M28">INDEX(L:L,MIN(IF(ISNUMBER(L28:L224),ROW(L28:L224),"")))</f>
        <v>10.199999999999999</v>
      </c>
      <c r="N28" s="13">
        <f>IF('Données projet'!$A$36&gt;35,N27+M28-V27,IF(A28&lt;'Données projet'!$A$36,$K$205^A28,IF(A28='Données projet'!$A$36,'Données projet'!$B$36,N27+M28-V27)))</f>
        <v>126</v>
      </c>
      <c r="O28" s="13">
        <f>N28*VLOOKUP('Données projet'!$B$9,Paramètres!$A$1:$I$89,3,0)*VLOOKUP('Données projet'!$B$9,Paramètres!$A$1:$I$89,5,0)</f>
        <v>110.07360000000001</v>
      </c>
      <c r="P28" s="13">
        <f t="shared" si="33"/>
        <v>29.348324631518828</v>
      </c>
      <c r="Q28" s="20">
        <f t="shared" si="2"/>
        <v>242.8265187332286</v>
      </c>
      <c r="R28" s="59">
        <f t="shared" si="0"/>
        <v>530.04874095545085</v>
      </c>
      <c r="S28" s="59">
        <f ca="1">AVERAGE(OFFSET($R$3,0,0,'Données projet'!$E$9+1,1))-AVERAGE(OFFSET($H$3,0,0,'Données projet'!$E$9+1,1))</f>
        <v>354.24684313982857</v>
      </c>
      <c r="T28" s="59">
        <f t="shared" si="34"/>
        <v>322.65043486962185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6.6486666666666672</v>
      </c>
      <c r="AI28" s="13">
        <f>IF('Données projet'!$A$62&gt;35,AI27+AH28-AQ27,IF(A28&lt;'Données projet'!$A$62,$AF$205^A28,IF(A28='Données projet'!$A$62,'Données projet'!$B$62,AI27+AH28-AQ27)))</f>
        <v>82.517585577832506</v>
      </c>
      <c r="AJ28" s="13">
        <f>AI28*VLOOKUP('Données projet'!$B$10,Paramètres!$A$1:$I$89,3,0)*VLOOKUP('Données projet'!$B$10,Paramètres!$A$1:$I$89,5,0)</f>
        <v>38.618230050425609</v>
      </c>
      <c r="AK28" s="13">
        <f t="shared" si="35"/>
        <v>11.631662674162071</v>
      </c>
      <c r="AL28" s="20">
        <f t="shared" si="4"/>
        <v>87.518563161990201</v>
      </c>
      <c r="AM28" s="59">
        <f t="shared" si="5"/>
        <v>374.74078538421242</v>
      </c>
      <c r="AN28" s="59">
        <f ca="1">AVERAGE(OFFSET($AM$3,0,0,'Données projet'!$E$10+1,1))-AVERAGE(OFFSET($H$3,0,0,'Données projet'!$E$10+1,1))</f>
        <v>321.82962838167799</v>
      </c>
      <c r="AO28" s="59">
        <f t="shared" si="36"/>
        <v>243.43396255104295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9.8000000000000007</v>
      </c>
      <c r="N29" s="13">
        <f>IF('Données projet'!$A$36&gt;35,N28+M29-V28,IF(A29&lt;'Données projet'!$A$36,$K$205^A29,IF(A29='Données projet'!$A$36,'Données projet'!$B$36,N28+M29-V28)))</f>
        <v>109.80000000000001</v>
      </c>
      <c r="O29" s="13">
        <f>N29*VLOOKUP('Données projet'!$B$9,Paramètres!$A$1:$I$89,3,0)*VLOOKUP('Données projet'!$B$9,Paramètres!$A$1:$I$89,5,0)</f>
        <v>95.921280000000024</v>
      </c>
      <c r="P29" s="13">
        <f t="shared" si="33"/>
        <v>25.98795633328076</v>
      </c>
      <c r="Q29" s="20">
        <f t="shared" si="2"/>
        <v>212.32525328046404</v>
      </c>
      <c r="R29" s="59">
        <f t="shared" si="0"/>
        <v>500.7696977249085</v>
      </c>
      <c r="S29" s="59">
        <f ca="1">AVERAGE(OFFSET($R$3,0,0,'Données projet'!$E$9+1,1))-AVERAGE(OFFSET($H$3,0,0,'Données projet'!$E$9+1,1))</f>
        <v>354.24684313982857</v>
      </c>
      <c r="T29" s="59">
        <f t="shared" si="34"/>
        <v>322.65043486962185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6.6486666666666672</v>
      </c>
      <c r="AI29" s="13">
        <f>IF('Données projet'!$A$62&gt;35,AI28+AH29-AQ28,IF(A29&lt;'Données projet'!$A$62,$AF$205^A29,IF(A29='Données projet'!$A$62,'Données projet'!$B$62,AI28+AH29-AQ28)))</f>
        <v>98.448334360733313</v>
      </c>
      <c r="AJ29" s="13">
        <f>AI29*VLOOKUP('Données projet'!$B$10,Paramètres!$A$1:$I$89,3,0)*VLOOKUP('Données projet'!$B$10,Paramètres!$A$1:$I$89,5,0)</f>
        <v>46.073820480823194</v>
      </c>
      <c r="AK29" s="13">
        <f t="shared" si="35"/>
        <v>13.595031519007989</v>
      </c>
      <c r="AL29" s="20">
        <f t="shared" si="4"/>
        <v>103.92325056637264</v>
      </c>
      <c r="AM29" s="59">
        <f t="shared" si="5"/>
        <v>392.3676950108171</v>
      </c>
      <c r="AN29" s="59">
        <f ca="1">AVERAGE(OFFSET($AM$3,0,0,'Données projet'!$E$10+1,1))-AVERAGE(OFFSET($H$3,0,0,'Données projet'!$E$10+1,1))</f>
        <v>321.82962838167799</v>
      </c>
      <c r="AO29" s="59">
        <f t="shared" si="36"/>
        <v>243.43396255104295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9.8000000000000007</v>
      </c>
      <c r="N30" s="13">
        <f>IF('Données projet'!$A$36&gt;35,N29+M30-V29,IF(A30&lt;'Données projet'!$A$36,$K$205^A30,IF(A30='Données projet'!$A$36,'Données projet'!$B$36,N29+M30-V29)))</f>
        <v>119.60000000000001</v>
      </c>
      <c r="O30" s="13">
        <f>N30*VLOOKUP('Données projet'!$B$9,Paramètres!$A$1:$I$89,3,0)*VLOOKUP('Données projet'!$B$9,Paramètres!$A$1:$I$89,5,0)</f>
        <v>104.48256000000002</v>
      </c>
      <c r="P30" s="13">
        <f t="shared" si="33"/>
        <v>28.02716504477474</v>
      </c>
      <c r="Q30" s="20">
        <f t="shared" si="2"/>
        <v>230.78777111964939</v>
      </c>
      <c r="R30" s="59">
        <f t="shared" si="0"/>
        <v>520.45443778631602</v>
      </c>
      <c r="S30" s="59">
        <f ca="1">AVERAGE(OFFSET($R$3,0,0,'Données projet'!$E$9+1,1))-AVERAGE(OFFSET($H$3,0,0,'Données projet'!$E$9+1,1))</f>
        <v>354.24684313982857</v>
      </c>
      <c r="T30" s="59">
        <f t="shared" si="34"/>
        <v>322.65043486962185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6.6486666666666672</v>
      </c>
      <c r="AI30" s="13">
        <f>IF('Données projet'!$A$62&gt;35,AI29+AH30-AQ29,IF(A30&lt;'Données projet'!$A$62,$AF$205^A30,IF(A30='Données projet'!$A$62,'Données projet'!$B$62,AI29+AH30-AQ29)))</f>
        <v>117.45465491426617</v>
      </c>
      <c r="AJ30" s="13">
        <f>AI30*VLOOKUP('Données projet'!$B$10,Paramètres!$A$1:$I$89,3,0)*VLOOKUP('Données projet'!$B$10,Paramètres!$A$1:$I$89,5,0)</f>
        <v>54.968778499876564</v>
      </c>
      <c r="AK30" s="13">
        <f t="shared" si="35"/>
        <v>15.889807603635226</v>
      </c>
      <c r="AL30" s="20">
        <f t="shared" si="4"/>
        <v>123.41203746361634</v>
      </c>
      <c r="AM30" s="59">
        <f t="shared" si="5"/>
        <v>413.07870413028303</v>
      </c>
      <c r="AN30" s="59">
        <f ca="1">AVERAGE(OFFSET($AM$3,0,0,'Données projet'!$E$10+1,1))-AVERAGE(OFFSET($H$3,0,0,'Données projet'!$E$10+1,1))</f>
        <v>321.82962838167799</v>
      </c>
      <c r="AO30" s="59">
        <f t="shared" si="36"/>
        <v>243.43396255104295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9.8000000000000007</v>
      </c>
      <c r="N31" s="13">
        <f>IF('Données projet'!$A$36&gt;35,N30+M31-V30,IF(A31&lt;'Données projet'!$A$36,$K$205^A31,IF(A31='Données projet'!$A$36,'Données projet'!$B$36,N30+M31-V30)))</f>
        <v>129.4</v>
      </c>
      <c r="O31" s="13">
        <f>N31*VLOOKUP('Données projet'!$B$9,Paramètres!$A$1:$I$89,3,0)*VLOOKUP('Données projet'!$B$9,Paramètres!$A$1:$I$89,5,0)</f>
        <v>113.04384000000002</v>
      </c>
      <c r="P31" s="13">
        <f t="shared" si="33"/>
        <v>30.046993788338579</v>
      </c>
      <c r="Q31" s="20">
        <f t="shared" si="2"/>
        <v>249.2165355146897</v>
      </c>
      <c r="R31" s="59">
        <f t="shared" si="0"/>
        <v>540.10542440357858</v>
      </c>
      <c r="S31" s="59">
        <f ca="1">AVERAGE(OFFSET($R$3,0,0,'Données projet'!$E$9+1,1))-AVERAGE(OFFSET($H$3,0,0,'Données projet'!$E$9+1,1))</f>
        <v>354.24684313982857</v>
      </c>
      <c r="T31" s="59">
        <f t="shared" si="34"/>
        <v>322.65043486962185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6.6486666666666672</v>
      </c>
      <c r="AI31" s="13">
        <f>IF('Données projet'!$A$62&gt;35,AI30+AH31-AQ30,IF(A31&lt;'Données projet'!$A$62,$AF$205^A31,IF(A31='Données projet'!$A$62,'Données projet'!$B$62,AI30+AH31-AQ30)))</f>
        <v>140.13031353562246</v>
      </c>
      <c r="AJ31" s="13">
        <f>AI31*VLOOKUP('Données projet'!$B$10,Paramètres!$A$1:$I$89,3,0)*VLOOKUP('Données projet'!$B$10,Paramètres!$A$1:$I$89,5,0)</f>
        <v>65.580986734671313</v>
      </c>
      <c r="AK31" s="13">
        <f t="shared" si="35"/>
        <v>18.571930879860723</v>
      </c>
      <c r="AL31" s="20">
        <f t="shared" si="4"/>
        <v>146.56633151197664</v>
      </c>
      <c r="AM31" s="59">
        <f t="shared" si="5"/>
        <v>437.45522040086553</v>
      </c>
      <c r="AN31" s="59">
        <f ca="1">AVERAGE(OFFSET($AM$3,0,0,'Données projet'!$E$10+1,1))-AVERAGE(OFFSET($H$3,0,0,'Données projet'!$E$10+1,1))</f>
        <v>321.82962838167799</v>
      </c>
      <c r="AO31" s="59">
        <f t="shared" si="36"/>
        <v>243.43396255104295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9.8000000000000007</v>
      </c>
      <c r="N32" s="13">
        <f>IF('Données projet'!$A$36&gt;35,N31+M32-V31,IF(A32&lt;'Données projet'!$A$36,$K$205^A32,IF(A32='Données projet'!$A$36,'Données projet'!$B$36,N31+M32-V31)))</f>
        <v>139.20000000000002</v>
      </c>
      <c r="O32" s="13">
        <f>N32*VLOOKUP('Données projet'!$B$9,Paramètres!$A$1:$I$89,3,0)*VLOOKUP('Données projet'!$B$9,Paramètres!$A$1:$I$89,5,0)</f>
        <v>121.60512000000003</v>
      </c>
      <c r="P32" s="13">
        <f t="shared" si="33"/>
        <v>32.049077176455789</v>
      </c>
      <c r="Q32" s="20">
        <f t="shared" si="2"/>
        <v>267.61439341566057</v>
      </c>
      <c r="R32" s="59">
        <f t="shared" si="0"/>
        <v>559.72550452677172</v>
      </c>
      <c r="S32" s="59">
        <f ca="1">AVERAGE(OFFSET($R$3,0,0,'Données projet'!$E$9+1,1))-AVERAGE(OFFSET($H$3,0,0,'Données projet'!$E$9+1,1))</f>
        <v>354.24684313982857</v>
      </c>
      <c r="T32" s="59">
        <f t="shared" si="34"/>
        <v>322.65043486962185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6.6486666666666672</v>
      </c>
      <c r="AI32" s="13">
        <f>IF('Données projet'!$A$62&gt;35,AI31+AH32-AQ31,IF(A32&lt;'Données projet'!$A$62,$AF$205^A32,IF(A32='Données projet'!$A$62,'Données projet'!$B$62,AI31+AH32-AQ31)))</f>
        <v>167.18370835047068</v>
      </c>
      <c r="AJ32" s="13">
        <f>AI32*VLOOKUP('Données projet'!$B$10,Paramètres!$A$1:$I$89,3,0)*VLOOKUP('Données projet'!$B$10,Paramètres!$A$1:$I$89,5,0)</f>
        <v>78.241975508020275</v>
      </c>
      <c r="AK32" s="13">
        <f t="shared" si="35"/>
        <v>21.706783694940079</v>
      </c>
      <c r="AL32" s="20">
        <f t="shared" si="4"/>
        <v>174.07742227848928</v>
      </c>
      <c r="AM32" s="59">
        <f t="shared" si="5"/>
        <v>466.18853338960042</v>
      </c>
      <c r="AN32" s="59">
        <f ca="1">AVERAGE(OFFSET($AM$3,0,0,'Données projet'!$E$10+1,1))-AVERAGE(OFFSET($H$3,0,0,'Données projet'!$E$10+1,1))</f>
        <v>321.82962838167799</v>
      </c>
      <c r="AO32" s="59">
        <f t="shared" si="36"/>
        <v>243.43396255104295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9.8000000000000007</v>
      </c>
      <c r="M33" s="12">
        <f t="array" ref="M33">INDEX(L:L,MIN(IF(ISNUMBER(L33:L229),ROW(L33:L229),"")))</f>
        <v>9.8000000000000007</v>
      </c>
      <c r="N33" s="13">
        <f>IF('Données projet'!$A$36&gt;35,N32+M33-V32,IF(A33&lt;'Données projet'!$A$36,$K$205^A33,IF(A33='Données projet'!$A$36,'Données projet'!$B$36,N32+M33-V32)))</f>
        <v>149.00000000000003</v>
      </c>
      <c r="O33" s="13">
        <f>N33*VLOOKUP('Données projet'!$B$9,Paramètres!$A$1:$I$89,3,0)*VLOOKUP('Données projet'!$B$9,Paramètres!$A$1:$I$89,5,0)</f>
        <v>130.16640000000004</v>
      </c>
      <c r="P33" s="13">
        <f t="shared" si="33"/>
        <v>34.034806623706302</v>
      </c>
      <c r="Q33" s="20">
        <f t="shared" si="2"/>
        <v>285.98376820295522</v>
      </c>
      <c r="R33" s="59">
        <f t="shared" si="0"/>
        <v>579.31710153628853</v>
      </c>
      <c r="S33" s="59">
        <f ca="1">AVERAGE(OFFSET($R$3,0,0,'Données projet'!$E$9+1,1))-AVERAGE(OFFSET($H$3,0,0,'Données projet'!$E$9+1,1))</f>
        <v>354.24684313982857</v>
      </c>
      <c r="T33" s="59">
        <f t="shared" si="34"/>
        <v>322.65043486962185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199.46</v>
      </c>
      <c r="AG33" s="12">
        <f>VLOOKUP(A33,'Données projet'!$A$61:$I$81,9,0)</f>
        <v>6.6486666666666672</v>
      </c>
      <c r="AH33" s="12">
        <f t="array" ref="AH33">INDEX(AG:AG,MIN(IF(ISNUMBER(AG33:AG229),ROW(AG33:AG229),"")))</f>
        <v>6.6486666666666672</v>
      </c>
      <c r="AI33" s="13">
        <f>IF('Données projet'!$A$62&gt;35,AI32+AH33-AQ32,IF(A33&lt;'Données projet'!$A$62,$AF$205^A33,IF(A33='Données projet'!$A$62,'Données projet'!$B$62,AI32+AH33-AQ32)))</f>
        <v>199.46</v>
      </c>
      <c r="AJ33" s="13">
        <f>AI33*VLOOKUP('Données projet'!$B$10,Paramètres!$A$1:$I$89,3,0)*VLOOKUP('Données projet'!$B$10,Paramètres!$A$1:$I$89,5,0)</f>
        <v>93.347279999999998</v>
      </c>
      <c r="AK33" s="13">
        <f t="shared" si="35"/>
        <v>25.370784622608415</v>
      </c>
      <c r="AL33" s="20">
        <f t="shared" si="4"/>
        <v>206.7672958843763</v>
      </c>
      <c r="AM33" s="59">
        <f t="shared" si="5"/>
        <v>500.10062921770964</v>
      </c>
      <c r="AN33" s="59">
        <f ca="1">AVERAGE(OFFSET($AM$3,0,0,'Données projet'!$E$10+1,1))-AVERAGE(OFFSET($H$3,0,0,'Données projet'!$E$10+1,1))</f>
        <v>321.82962838167799</v>
      </c>
      <c r="AO33" s="59">
        <f t="shared" si="36"/>
        <v>243.43396255104295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9.1999999999999993</v>
      </c>
      <c r="N34" s="13">
        <f>IF('Données projet'!$A$36&gt;35,N33+M34-V33,IF(A34&lt;'Données projet'!$A$36,$K$205^A34,IF(A34='Données projet'!$A$36,'Données projet'!$B$36,N33+M34-V33)))</f>
        <v>131.20000000000002</v>
      </c>
      <c r="O34" s="13">
        <f>N34*VLOOKUP('Données projet'!$B$9,Paramètres!$A$1:$I$89,3,0)*VLOOKUP('Données projet'!$B$9,Paramètres!$A$1:$I$89,5,0)</f>
        <v>114.61632000000004</v>
      </c>
      <c r="P34" s="13">
        <f t="shared" si="33"/>
        <v>30.416009647934409</v>
      </c>
      <c r="Q34" s="20">
        <f t="shared" si="2"/>
        <v>252.59797413681915</v>
      </c>
      <c r="R34" s="59">
        <f t="shared" si="0"/>
        <v>545.93130747015243</v>
      </c>
      <c r="S34" s="59">
        <f ca="1">AVERAGE(OFFSET($R$3,0,0,'Données projet'!$E$9+1,1))-AVERAGE(OFFSET($H$3,0,0,'Données projet'!$E$9+1,1))</f>
        <v>354.24684313982857</v>
      </c>
      <c r="T34" s="59">
        <f t="shared" si="34"/>
        <v>322.65043486962185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18.603333333333332</v>
      </c>
      <c r="AI34" s="13">
        <f>IF('Données projet'!$A$62&gt;35,AI33+AH34-AQ33,IF(A34&lt;'Données projet'!$A$62,$AF$205^A34,IF(A34='Données projet'!$A$62,'Données projet'!$B$62,AI33+AH34-AQ33)))</f>
        <v>218.06333333333333</v>
      </c>
      <c r="AJ34" s="13">
        <f>AI34*VLOOKUP('Données projet'!$B$10,Paramètres!$A$1:$I$89,3,0)*VLOOKUP('Données projet'!$B$10,Paramètres!$A$1:$I$89,5,0)</f>
        <v>102.05364</v>
      </c>
      <c r="AK34" s="13">
        <f t="shared" si="35"/>
        <v>27.450668617991496</v>
      </c>
      <c r="AL34" s="20">
        <f t="shared" si="4"/>
        <v>225.55333750966852</v>
      </c>
      <c r="AM34" s="59">
        <f t="shared" si="5"/>
        <v>518.88667084300187</v>
      </c>
      <c r="AN34" s="59">
        <f ca="1">AVERAGE(OFFSET($AM$3,0,0,'Données projet'!$E$10+1,1))-AVERAGE(OFFSET($H$3,0,0,'Données projet'!$E$10+1,1))</f>
        <v>321.82962838167799</v>
      </c>
      <c r="AO34" s="59">
        <f t="shared" si="36"/>
        <v>243.43396255104295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9.1999999999999993</v>
      </c>
      <c r="N35" s="13">
        <f>IF('Données projet'!$A$36&gt;35,N34+M35-V34,IF(A35&lt;'Données projet'!$A$36,$K$205^A35,IF(A35='Données projet'!$A$36,'Données projet'!$B$36,N34+M35-V34)))</f>
        <v>140.4</v>
      </c>
      <c r="O35" s="13">
        <f>N35*VLOOKUP('Données projet'!$B$9,Paramètres!$A$1:$I$89,3,0)*VLOOKUP('Données projet'!$B$9,Paramètres!$A$1:$I$89,5,0)</f>
        <v>122.65344000000002</v>
      </c>
      <c r="P35" s="13">
        <f t="shared" si="33"/>
        <v>32.293080640759037</v>
      </c>
      <c r="Q35" s="20">
        <f t="shared" ref="Q35:Q66" si="53">(O35+P35)*0.475*44/12</f>
        <v>269.8651901159887</v>
      </c>
      <c r="R35" s="59">
        <f t="shared" si="0"/>
        <v>563.19852344932201</v>
      </c>
      <c r="S35" s="59">
        <f ca="1">AVERAGE(OFFSET($R$3,0,0,'Données projet'!$E$9+1,1))-AVERAGE(OFFSET($H$3,0,0,'Données projet'!$E$9+1,1))</f>
        <v>354.24684313982857</v>
      </c>
      <c r="T35" s="59">
        <f t="shared" si="34"/>
        <v>322.65043486962185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18.603333333333332</v>
      </c>
      <c r="AI35" s="13">
        <f>IF('Données projet'!$A$62&gt;35,AI34+AH35-AQ34,IF(A35&lt;'Données projet'!$A$62,$AF$205^A35,IF(A35='Données projet'!$A$62,'Données projet'!$B$62,AI34+AH35-AQ34)))</f>
        <v>236.66666666666666</v>
      </c>
      <c r="AJ35" s="13">
        <f>AI35*VLOOKUP('Données projet'!$B$10,Paramètres!$A$1:$I$89,3,0)*VLOOKUP('Données projet'!$B$10,Paramètres!$A$1:$I$89,5,0)</f>
        <v>110.75999999999999</v>
      </c>
      <c r="AK35" s="13">
        <f t="shared" si="35"/>
        <v>29.509974682362923</v>
      </c>
      <c r="AL35" s="20">
        <f t="shared" si="4"/>
        <v>244.30353923844874</v>
      </c>
      <c r="AM35" s="59">
        <f t="shared" si="5"/>
        <v>537.63687257178208</v>
      </c>
      <c r="AN35" s="59">
        <f ca="1">AVERAGE(OFFSET($AM$3,0,0,'Données projet'!$E$10+1,1))-AVERAGE(OFFSET($H$3,0,0,'Données projet'!$E$10+1,1))</f>
        <v>321.82962838167799</v>
      </c>
      <c r="AO35" s="59">
        <f t="shared" si="36"/>
        <v>243.43396255104295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9.1999999999999993</v>
      </c>
      <c r="N36" s="13">
        <f>IF('Données projet'!$A$36&gt;35,N35+M36-V35,IF(A36&lt;'Données projet'!$A$36,$K$205^A36,IF(A36='Données projet'!$A$36,'Données projet'!$B$36,N35+M36-V35)))</f>
        <v>149.6</v>
      </c>
      <c r="O36" s="13">
        <f>N36*VLOOKUP('Données projet'!$B$9,Paramètres!$A$1:$I$89,3,0)*VLOOKUP('Données projet'!$B$9,Paramètres!$A$1:$I$89,5,0)</f>
        <v>130.69056000000003</v>
      </c>
      <c r="P36" s="13">
        <f t="shared" si="33"/>
        <v>34.155878238422723</v>
      </c>
      <c r="Q36" s="20">
        <f t="shared" si="53"/>
        <v>287.10754659858628</v>
      </c>
      <c r="R36" s="59">
        <f t="shared" si="0"/>
        <v>580.44087993191965</v>
      </c>
      <c r="S36" s="59">
        <f ca="1">AVERAGE(OFFSET($R$3,0,0,'Données projet'!$E$9+1,1))-AVERAGE(OFFSET($H$3,0,0,'Données projet'!$E$9+1,1))</f>
        <v>354.24684313982857</v>
      </c>
      <c r="T36" s="59">
        <f t="shared" si="34"/>
        <v>322.65043486962185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18.603333333333332</v>
      </c>
      <c r="AI36" s="13">
        <f>IF('Données projet'!$A$62&gt;35,AI35+AH36-AQ35,IF(A36&lt;'Données projet'!$A$62,$AF$205^A36,IF(A36='Données projet'!$A$62,'Données projet'!$B$62,AI35+AH36-AQ35)))</f>
        <v>255.26999999999998</v>
      </c>
      <c r="AJ36" s="13">
        <f>AI36*VLOOKUP('Données projet'!$B$10,Paramètres!$A$1:$I$89,3,0)*VLOOKUP('Données projet'!$B$10,Paramètres!$A$1:$I$89,5,0)</f>
        <v>119.46635999999998</v>
      </c>
      <c r="AK36" s="13">
        <f t="shared" si="35"/>
        <v>31.550504261171852</v>
      </c>
      <c r="AL36" s="20">
        <f t="shared" si="4"/>
        <v>263.0210385882076</v>
      </c>
      <c r="AM36" s="59">
        <f t="shared" si="5"/>
        <v>556.35437192154086</v>
      </c>
      <c r="AN36" s="59">
        <f ca="1">AVERAGE(OFFSET($AM$3,0,0,'Données projet'!$E$10+1,1))-AVERAGE(OFFSET($H$3,0,0,'Données projet'!$E$10+1,1))</f>
        <v>321.82962838167799</v>
      </c>
      <c r="AO36" s="59">
        <f t="shared" si="36"/>
        <v>243.43396255104295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9.1999999999999993</v>
      </c>
      <c r="N37" s="13">
        <f>IF('Données projet'!$A$36&gt;35,N36+M37-V36,IF(A37&lt;'Données projet'!$A$36,$K$205^A37,IF(A37='Données projet'!$A$36,'Données projet'!$B$36,N36+M37-V36)))</f>
        <v>158.79999999999998</v>
      </c>
      <c r="O37" s="13">
        <f>N37*VLOOKUP('Données projet'!$B$9,Paramètres!$A$1:$I$89,3,0)*VLOOKUP('Données projet'!$B$9,Paramètres!$A$1:$I$89,5,0)</f>
        <v>138.72767999999999</v>
      </c>
      <c r="P37" s="13">
        <f t="shared" si="33"/>
        <v>36.005380160492741</v>
      </c>
      <c r="Q37" s="20">
        <f t="shared" si="53"/>
        <v>304.32674644619152</v>
      </c>
      <c r="R37" s="59">
        <f t="shared" si="0"/>
        <v>597.66007977952484</v>
      </c>
      <c r="S37" s="59">
        <f ca="1">AVERAGE(OFFSET($R$3,0,0,'Données projet'!$E$9+1,1))-AVERAGE(OFFSET($H$3,0,0,'Données projet'!$E$9+1,1))</f>
        <v>354.24684313982857</v>
      </c>
      <c r="T37" s="59">
        <f t="shared" si="34"/>
        <v>322.65043486962185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18.603333333333332</v>
      </c>
      <c r="AI37" s="13">
        <f>IF('Données projet'!$A$62&gt;35,AI36+AH37-AQ36,IF(A37&lt;'Données projet'!$A$62,$AF$205^A37,IF(A37='Données projet'!$A$62,'Données projet'!$B$62,AI36+AH37-AQ36)))</f>
        <v>273.87333333333333</v>
      </c>
      <c r="AJ37" s="13">
        <f>AI37*VLOOKUP('Données projet'!$B$10,Paramètres!$A$1:$I$89,3,0)*VLOOKUP('Données projet'!$B$10,Paramètres!$A$1:$I$89,5,0)</f>
        <v>128.17272</v>
      </c>
      <c r="AK37" s="13">
        <f t="shared" si="35"/>
        <v>33.573781344562491</v>
      </c>
      <c r="AL37" s="20">
        <f t="shared" si="4"/>
        <v>281.70848984177968</v>
      </c>
      <c r="AM37" s="59">
        <f t="shared" si="5"/>
        <v>575.041823175113</v>
      </c>
      <c r="AN37" s="59">
        <f ca="1">AVERAGE(OFFSET($AM$3,0,0,'Données projet'!$E$10+1,1))-AVERAGE(OFFSET($H$3,0,0,'Données projet'!$E$10+1,1))</f>
        <v>321.82962838167799</v>
      </c>
      <c r="AO37" s="59">
        <f t="shared" si="36"/>
        <v>243.43396255104295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168</v>
      </c>
      <c r="L38" s="12">
        <f>VLOOKUP(A38,'Données projet'!$A$35:$I$55,9,0)</f>
        <v>9.1999999999999993</v>
      </c>
      <c r="M38" s="12">
        <f t="array" ref="M38">INDEX(L:L,MIN(IF(ISNUMBER(L38:L234),ROW(L38:L234),"")))</f>
        <v>9.1999999999999993</v>
      </c>
      <c r="N38" s="13">
        <f>IF('Données projet'!$A$36&gt;35,N37+M38-V37,IF(A38&lt;'Données projet'!$A$36,$K$205^A38,IF(A38='Données projet'!$A$36,'Données projet'!$B$36,N37+M38-V37)))</f>
        <v>167.99999999999997</v>
      </c>
      <c r="O38" s="13">
        <f>N38*VLOOKUP('Données projet'!$B$9,Paramètres!$A$1:$I$89,3,0)*VLOOKUP('Données projet'!$B$9,Paramètres!$A$1:$I$89,5,0)</f>
        <v>146.76480000000001</v>
      </c>
      <c r="P38" s="13">
        <f t="shared" si="33"/>
        <v>37.842444439956665</v>
      </c>
      <c r="Q38" s="20">
        <f t="shared" si="53"/>
        <v>321.52428406625785</v>
      </c>
      <c r="R38" s="59">
        <f t="shared" si="0"/>
        <v>614.85761739959116</v>
      </c>
      <c r="S38" s="59">
        <f ca="1">AVERAGE(OFFSET($R$3,0,0,'Données projet'!$E$9+1,1))-AVERAGE(OFFSET($H$3,0,0,'Données projet'!$E$9+1,1))</f>
        <v>354.24684313982857</v>
      </c>
      <c r="T38" s="59">
        <f t="shared" si="34"/>
        <v>322.65043486962185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27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11.212228902531429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11.212228902531429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18.603333333333332</v>
      </c>
      <c r="AI38" s="13">
        <f>IF('Données projet'!$A$62&gt;35,AI37+AH38-AQ37,IF(A38&lt;'Données projet'!$A$62,$AF$205^A38,IF(A38='Données projet'!$A$62,'Données projet'!$B$62,AI37+AH38-AQ37)))</f>
        <v>292.47666666666669</v>
      </c>
      <c r="AJ38" s="13">
        <f>AI38*VLOOKUP('Données projet'!$B$10,Paramètres!$A$1:$I$89,3,0)*VLOOKUP('Données projet'!$B$10,Paramètres!$A$1:$I$89,5,0)</f>
        <v>136.87908000000002</v>
      </c>
      <c r="AK38" s="13">
        <f t="shared" si="35"/>
        <v>35.581111165684554</v>
      </c>
      <c r="AL38" s="20">
        <f t="shared" si="4"/>
        <v>300.36816628023394</v>
      </c>
      <c r="AM38" s="59">
        <f t="shared" si="5"/>
        <v>593.70149961356719</v>
      </c>
      <c r="AN38" s="59">
        <f ca="1">AVERAGE(OFFSET($AM$3,0,0,'Données projet'!$E$10+1,1))-AVERAGE(OFFSET($H$3,0,0,'Données projet'!$E$10+1,1))</f>
        <v>321.82962838167799</v>
      </c>
      <c r="AO38" s="59">
        <f t="shared" si="36"/>
        <v>243.43396255104295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8.8000000000000007</v>
      </c>
      <c r="N39" s="13">
        <f>IF('Données projet'!$A$36&gt;35,N38+M39-V38,IF(A39&lt;'Données projet'!$A$36,$K$205^A39,IF(A39='Données projet'!$A$36,'Données projet'!$B$36,N38+M39-V38)))</f>
        <v>149.79999999999998</v>
      </c>
      <c r="O39" s="13">
        <f>N39*VLOOKUP('Données projet'!$B$9,Paramètres!$A$1:$I$89,3,0)*VLOOKUP('Données projet'!$B$9,Paramètres!$A$1:$I$89,5,0)</f>
        <v>130.86528000000001</v>
      </c>
      <c r="P39" s="13">
        <f t="shared" si="33"/>
        <v>34.19622287336729</v>
      </c>
      <c r="Q39" s="20">
        <f t="shared" si="53"/>
        <v>287.48211750444801</v>
      </c>
      <c r="R39" s="59">
        <f t="shared" si="0"/>
        <v>580.81545083778133</v>
      </c>
      <c r="S39" s="59">
        <f ca="1">AVERAGE(OFFSET($R$3,0,0,'Données projet'!$E$9+1,1))-AVERAGE(OFFSET($H$3,0,0,'Données projet'!$E$9+1,1))</f>
        <v>354.24684313982857</v>
      </c>
      <c r="T39" s="59">
        <f t="shared" si="34"/>
        <v>322.65043486962185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10.992363932537144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10.992363932537144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18.603333333333332</v>
      </c>
      <c r="AI39" s="13">
        <f>IF('Données projet'!$A$62&gt;35,AI38+AH39-AQ38,IF(A39&lt;'Données projet'!$A$62,$AF$205^A39,IF(A39='Données projet'!$A$62,'Données projet'!$B$62,AI38+AH39-AQ38)))</f>
        <v>311.08000000000004</v>
      </c>
      <c r="AJ39" s="13">
        <f>AI39*VLOOKUP('Données projet'!$B$10,Paramètres!$A$1:$I$89,3,0)*VLOOKUP('Données projet'!$B$10,Paramètres!$A$1:$I$89,5,0)</f>
        <v>145.58544000000003</v>
      </c>
      <c r="AK39" s="13">
        <f t="shared" si="35"/>
        <v>37.573623529058466</v>
      </c>
      <c r="AL39" s="20">
        <f t="shared" si="4"/>
        <v>319.00203564644352</v>
      </c>
      <c r="AM39" s="59">
        <f t="shared" si="5"/>
        <v>612.33536897977683</v>
      </c>
      <c r="AN39" s="59">
        <f ca="1">AVERAGE(OFFSET($AM$3,0,0,'Données projet'!$E$10+1,1))-AVERAGE(OFFSET($H$3,0,0,'Données projet'!$E$10+1,1))</f>
        <v>321.82962838167799</v>
      </c>
      <c r="AO39" s="59">
        <f t="shared" si="36"/>
        <v>243.43396255104295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8.8000000000000007</v>
      </c>
      <c r="N40" s="13">
        <f>IF('Données projet'!$A$36&gt;35,N39+M40-V39,IF(A40&lt;'Données projet'!$A$36,$K$205^A40,IF(A40='Données projet'!$A$36,'Données projet'!$B$36,N39+M40-V39)))</f>
        <v>158.6</v>
      </c>
      <c r="O40" s="13">
        <f>N40*VLOOKUP('Données projet'!$B$9,Paramètres!$A$1:$I$89,3,0)*VLOOKUP('Données projet'!$B$9,Paramètres!$A$1:$I$89,5,0)</f>
        <v>138.55296000000001</v>
      </c>
      <c r="P40" s="13">
        <f t="shared" si="33"/>
        <v>35.965308766301796</v>
      </c>
      <c r="Q40" s="20">
        <f t="shared" si="53"/>
        <v>303.95265143464229</v>
      </c>
      <c r="R40" s="59">
        <f t="shared" si="0"/>
        <v>597.28598476797561</v>
      </c>
      <c r="S40" s="59">
        <f ca="1">AVERAGE(OFFSET($R$3,0,0,'Données projet'!$E$9+1,1))-AVERAGE(OFFSET($H$3,0,0,'Données projet'!$E$9+1,1))</f>
        <v>354.24684313982857</v>
      </c>
      <c r="T40" s="59">
        <f t="shared" si="34"/>
        <v>322.65043486962185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10.776810380500057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10.776810380500057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18.603333333333332</v>
      </c>
      <c r="AI40" s="13">
        <f>IF('Données projet'!$A$62&gt;35,AI39+AH40-AQ39,IF(A40&lt;'Données projet'!$A$62,$AF$205^A40,IF(A40='Données projet'!$A$62,'Données projet'!$B$62,AI39+AH40-AQ39)))</f>
        <v>329.68333333333339</v>
      </c>
      <c r="AJ40" s="13">
        <f>AI40*VLOOKUP('Données projet'!$B$10,Paramètres!$A$1:$I$89,3,0)*VLOOKUP('Données projet'!$B$10,Paramètres!$A$1:$I$89,5,0)</f>
        <v>154.29180000000002</v>
      </c>
      <c r="AK40" s="13">
        <f t="shared" si="35"/>
        <v>39.552305474713343</v>
      </c>
      <c r="AL40" s="20">
        <f t="shared" si="4"/>
        <v>337.61181703512574</v>
      </c>
      <c r="AM40" s="59">
        <f t="shared" si="5"/>
        <v>630.94515036845905</v>
      </c>
      <c r="AN40" s="59">
        <f ca="1">AVERAGE(OFFSET($AM$3,0,0,'Données projet'!$E$10+1,1))-AVERAGE(OFFSET($H$3,0,0,'Données projet'!$E$10+1,1))</f>
        <v>321.82962838167799</v>
      </c>
      <c r="AO40" s="59">
        <f t="shared" si="36"/>
        <v>243.43396255104295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8.8000000000000007</v>
      </c>
      <c r="N41" s="13">
        <f>IF('Données projet'!$A$36&gt;35,N40+M41-V40,IF(A41&lt;'Données projet'!$A$36,$K$205^A41,IF(A41='Données projet'!$A$36,'Données projet'!$B$36,N40+M41-V40)))</f>
        <v>167.4</v>
      </c>
      <c r="O41" s="13">
        <f>N41*VLOOKUP('Données projet'!$B$9,Paramètres!$A$1:$I$89,3,0)*VLOOKUP('Données projet'!$B$9,Paramètres!$A$1:$I$89,5,0)</f>
        <v>146.24064000000001</v>
      </c>
      <c r="P41" s="13">
        <f t="shared" si="33"/>
        <v>37.722999642090628</v>
      </c>
      <c r="Q41" s="20">
        <f t="shared" si="53"/>
        <v>320.40333904330788</v>
      </c>
      <c r="R41" s="59">
        <f t="shared" si="0"/>
        <v>613.7366723766412</v>
      </c>
      <c r="S41" s="59">
        <f ca="1">AVERAGE(OFFSET($R$3,0,0,'Données projet'!$E$9+1,1))-AVERAGE(OFFSET($H$3,0,0,'Données projet'!$E$9+1,1))</f>
        <v>354.24684313982857</v>
      </c>
      <c r="T41" s="59">
        <f t="shared" si="34"/>
        <v>322.65043486962185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10.565483702143734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10.565483702143734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18.603333333333332</v>
      </c>
      <c r="AI41" s="13">
        <f>IF('Données projet'!$A$62&gt;35,AI40+AH41-AQ40,IF(A41&lt;'Données projet'!$A$62,$AF$205^A41,IF(A41='Données projet'!$A$62,'Données projet'!$B$62,AI40+AH41-AQ40)))</f>
        <v>348.28666666666675</v>
      </c>
      <c r="AJ41" s="13">
        <f>AI41*VLOOKUP('Données projet'!$B$10,Paramètres!$A$1:$I$89,3,0)*VLOOKUP('Données projet'!$B$10,Paramètres!$A$1:$I$89,5,0)</f>
        <v>162.99816000000004</v>
      </c>
      <c r="AK41" s="13">
        <f t="shared" si="35"/>
        <v>41.518026357942645</v>
      </c>
      <c r="AL41" s="20">
        <f t="shared" si="4"/>
        <v>356.19902457341686</v>
      </c>
      <c r="AM41" s="59">
        <f t="shared" si="5"/>
        <v>649.53235790675012</v>
      </c>
      <c r="AN41" s="59">
        <f ca="1">AVERAGE(OFFSET($AM$3,0,0,'Données projet'!$E$10+1,1))-AVERAGE(OFFSET($H$3,0,0,'Données projet'!$E$10+1,1))</f>
        <v>321.82962838167799</v>
      </c>
      <c r="AO41" s="59">
        <f t="shared" si="36"/>
        <v>243.43396255104295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8.8000000000000007</v>
      </c>
      <c r="N42" s="13">
        <f>IF('Données projet'!$A$36&gt;35,N41+M42-V41,IF(A42&lt;'Données projet'!$A$36,$K$205^A42,IF(A42='Données projet'!$A$36,'Données projet'!$B$36,N41+M42-V41)))</f>
        <v>176.20000000000002</v>
      </c>
      <c r="O42" s="13">
        <f>N42*VLOOKUP('Données projet'!$B$9,Paramètres!$A$1:$I$89,3,0)*VLOOKUP('Données projet'!$B$9,Paramètres!$A$1:$I$89,5,0)</f>
        <v>153.92832000000004</v>
      </c>
      <c r="P42" s="13">
        <f t="shared" si="33"/>
        <v>39.469962836517794</v>
      </c>
      <c r="Q42" s="20">
        <f t="shared" si="53"/>
        <v>336.83534260693523</v>
      </c>
      <c r="R42" s="59">
        <f t="shared" si="0"/>
        <v>630.16867594026849</v>
      </c>
      <c r="S42" s="59">
        <f ca="1">AVERAGE(OFFSET($R$3,0,0,'Données projet'!$E$9+1,1))-AVERAGE(OFFSET($H$3,0,0,'Données projet'!$E$9+1,1))</f>
        <v>354.24684313982857</v>
      </c>
      <c r="T42" s="59">
        <f t="shared" si="34"/>
        <v>322.65043486962185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10.358301011053431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10.358301011053431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18.603333333333332</v>
      </c>
      <c r="AI42" s="13">
        <f>IF('Données projet'!$A$62&gt;35,AI41+AH42-AQ41,IF(A42&lt;'Données projet'!$A$62,$AF$205^A42,IF(A42='Données projet'!$A$62,'Données projet'!$B$62,AI41+AH42-AQ41)))</f>
        <v>366.8900000000001</v>
      </c>
      <c r="AJ42" s="13">
        <f>AI42*VLOOKUP('Données projet'!$B$10,Paramètres!$A$1:$I$89,3,0)*VLOOKUP('Données projet'!$B$10,Paramètres!$A$1:$I$89,5,0)</f>
        <v>171.70452000000003</v>
      </c>
      <c r="AK42" s="13">
        <f t="shared" si="35"/>
        <v>43.471557417579092</v>
      </c>
      <c r="AL42" s="20">
        <f t="shared" si="4"/>
        <v>374.76500150228361</v>
      </c>
      <c r="AM42" s="59">
        <f t="shared" si="5"/>
        <v>668.09833483561692</v>
      </c>
      <c r="AN42" s="59">
        <f ca="1">AVERAGE(OFFSET($AM$3,0,0,'Données projet'!$E$10+1,1))-AVERAGE(OFFSET($H$3,0,0,'Données projet'!$E$10+1,1))</f>
        <v>321.82962838167799</v>
      </c>
      <c r="AO42" s="59">
        <f t="shared" si="36"/>
        <v>243.43396255104295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185</v>
      </c>
      <c r="L43" s="12">
        <f>VLOOKUP(A43,'Données projet'!$A$35:$I$55,9,0)</f>
        <v>8.8000000000000007</v>
      </c>
      <c r="M43" s="12">
        <f t="array" ref="M43">INDEX(L:L,MIN(IF(ISNUMBER(L43:L239),ROW(L43:L239),"")))</f>
        <v>8.8000000000000007</v>
      </c>
      <c r="N43" s="13">
        <f>IF('Données projet'!$A$36&gt;35,N42+M43-V42,IF(A43&lt;'Données projet'!$A$36,$K$205^A43,IF(A43='Données projet'!$A$36,'Données projet'!$B$36,N42+M43-V42)))</f>
        <v>185.00000000000003</v>
      </c>
      <c r="O43" s="13">
        <f>N43*VLOOKUP('Données projet'!$B$9,Paramètres!$A$1:$I$89,3,0)*VLOOKUP('Données projet'!$B$9,Paramètres!$A$1:$I$89,5,0)</f>
        <v>161.61600000000004</v>
      </c>
      <c r="P43" s="13">
        <f t="shared" si="33"/>
        <v>41.20679526204917</v>
      </c>
      <c r="Q43" s="20">
        <f t="shared" si="53"/>
        <v>353.24970174806907</v>
      </c>
      <c r="R43" s="59">
        <f t="shared" si="0"/>
        <v>646.58303508140239</v>
      </c>
      <c r="S43" s="59">
        <f ca="1">AVERAGE(OFFSET($R$3,0,0,'Données projet'!$E$9+1,1))-AVERAGE(OFFSET($H$3,0,0,'Données projet'!$E$9+1,1))</f>
        <v>354.24684313982857</v>
      </c>
      <c r="T43" s="59">
        <f t="shared" si="34"/>
        <v>322.65043486962185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27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21.367409948697876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21.367409948697876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18.603333333333332</v>
      </c>
      <c r="AI43" s="13">
        <f>IF('Données projet'!$A$62&gt;35,AI42+AH43-AQ42,IF(A43&lt;'Données projet'!$A$62,$AF$205^A43,IF(A43='Données projet'!$A$62,'Données projet'!$B$62,AI42+AH43-AQ42)))</f>
        <v>385.49333333333345</v>
      </c>
      <c r="AJ43" s="13">
        <f>AI43*VLOOKUP('Données projet'!$B$10,Paramètres!$A$1:$I$89,3,0)*VLOOKUP('Données projet'!$B$10,Paramètres!$A$1:$I$89,5,0)</f>
        <v>180.41088000000005</v>
      </c>
      <c r="AK43" s="13">
        <f t="shared" si="35"/>
        <v>45.413587262495575</v>
      </c>
      <c r="AL43" s="20">
        <f t="shared" si="4"/>
        <v>393.31094714884654</v>
      </c>
      <c r="AM43" s="59">
        <f t="shared" si="5"/>
        <v>686.64428048217985</v>
      </c>
      <c r="AN43" s="59">
        <f ca="1">AVERAGE(OFFSET($AM$3,0,0,'Données projet'!$E$10+1,1))-AVERAGE(OFFSET($H$3,0,0,'Données projet'!$E$10+1,1))</f>
        <v>321.82962838167799</v>
      </c>
      <c r="AO43" s="59">
        <f t="shared" si="36"/>
        <v>243.43396255104295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</v>
      </c>
      <c r="N44" s="13">
        <f>IF('Données projet'!$A$36&gt;35,N43+M44-V43,IF(A44&lt;'Données projet'!$A$36,$K$205^A44,IF(A44='Données projet'!$A$36,'Données projet'!$B$36,N43+M44-V43)))</f>
        <v>166.00000000000003</v>
      </c>
      <c r="O44" s="13">
        <f>N44*VLOOKUP('Données projet'!$B$9,Paramètres!$A$1:$I$89,3,0)*VLOOKUP('Données projet'!$B$9,Paramètres!$A$1:$I$89,5,0)</f>
        <v>145.01760000000004</v>
      </c>
      <c r="P44" s="13">
        <f t="shared" si="33"/>
        <v>37.444100932065233</v>
      </c>
      <c r="Q44" s="20">
        <f t="shared" si="53"/>
        <v>317.78746245668032</v>
      </c>
      <c r="R44" s="59">
        <f t="shared" si="0"/>
        <v>611.12079579001363</v>
      </c>
      <c r="S44" s="59">
        <f ca="1">AVERAGE(OFFSET($R$3,0,0,'Données projet'!$E$9+1,1))-AVERAGE(OFFSET($H$3,0,0,'Données projet'!$E$9+1,1))</f>
        <v>354.24684313982857</v>
      </c>
      <c r="T44" s="59">
        <f t="shared" si="34"/>
        <v>322.65043486962185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20.948408072437093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20.948408072437093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18.603333333333332</v>
      </c>
      <c r="AI44" s="13">
        <f>IF('Données projet'!$A$62&gt;35,AI43+AH44-AQ43,IF(A44&lt;'Données projet'!$A$62,$AF$205^A44,IF(A44='Données projet'!$A$62,'Données projet'!$B$62,AI43+AH44-AQ43)))</f>
        <v>404.09666666666681</v>
      </c>
      <c r="AJ44" s="13">
        <f>AI44*VLOOKUP('Données projet'!$B$10,Paramètres!$A$1:$I$89,3,0)*VLOOKUP('Données projet'!$B$10,Paramètres!$A$1:$I$89,5,0)</f>
        <v>189.11724000000007</v>
      </c>
      <c r="AK44" s="13">
        <f t="shared" si="35"/>
        <v>47.344734283919593</v>
      </c>
      <c r="AL44" s="20">
        <f t="shared" si="4"/>
        <v>411.8379385444934</v>
      </c>
      <c r="AM44" s="59">
        <f t="shared" si="5"/>
        <v>705.17127187782671</v>
      </c>
      <c r="AN44" s="59">
        <f ca="1">AVERAGE(OFFSET($AM$3,0,0,'Données projet'!$E$10+1,1))-AVERAGE(OFFSET($H$3,0,0,'Données projet'!$E$10+1,1))</f>
        <v>321.82962838167799</v>
      </c>
      <c r="AO44" s="59">
        <f t="shared" si="36"/>
        <v>243.43396255104295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</v>
      </c>
      <c r="N45" s="13">
        <f>IF('Données projet'!$A$36&gt;35,N44+M45-V44,IF(A45&lt;'Données projet'!$A$36,$K$205^A45,IF(A45='Données projet'!$A$36,'Données projet'!$B$36,N44+M45-V44)))</f>
        <v>174.00000000000003</v>
      </c>
      <c r="O45" s="13">
        <f>N45*VLOOKUP('Données projet'!$B$9,Paramètres!$A$1:$I$89,3,0)*VLOOKUP('Données projet'!$B$9,Paramètres!$A$1:$I$89,5,0)</f>
        <v>152.00640000000004</v>
      </c>
      <c r="P45" s="13">
        <f t="shared" si="33"/>
        <v>39.034194016561486</v>
      </c>
      <c r="Q45" s="20">
        <f t="shared" si="53"/>
        <v>332.72903457884462</v>
      </c>
      <c r="R45" s="59">
        <f t="shared" si="0"/>
        <v>626.06236791217793</v>
      </c>
      <c r="S45" s="59">
        <f ca="1">AVERAGE(OFFSET($R$3,0,0,'Données projet'!$E$9+1,1))-AVERAGE(OFFSET($H$3,0,0,'Données projet'!$E$9+1,1))</f>
        <v>354.24684313982857</v>
      </c>
      <c r="T45" s="59">
        <f t="shared" si="34"/>
        <v>322.65043486962185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20.537622567403876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20.537622567403876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422.7</v>
      </c>
      <c r="AG45" s="12">
        <f>VLOOKUP(A45,'Données projet'!$A$61:$I$81,9,0)</f>
        <v>18.603333333333332</v>
      </c>
      <c r="AH45" s="12">
        <f t="array" ref="AH45">INDEX(AG:AG,MIN(IF(ISNUMBER(AG45:AG241),ROW(AG45:AG241),"")))</f>
        <v>18.603333333333332</v>
      </c>
      <c r="AI45" s="13">
        <f>IF('Données projet'!$A$62&gt;35,AI44+AH45-AQ44,IF(A45&lt;'Données projet'!$A$62,$AF$205^A45,IF(A45='Données projet'!$A$62,'Données projet'!$B$62,AI44+AH45-AQ44)))</f>
        <v>422.70000000000016</v>
      </c>
      <c r="AJ45" s="13">
        <f>AI45*VLOOKUP('Données projet'!$B$10,Paramètres!$A$1:$I$89,3,0)*VLOOKUP('Données projet'!$B$10,Paramètres!$A$1:$I$89,5,0)</f>
        <v>197.82360000000008</v>
      </c>
      <c r="AK45" s="13">
        <f t="shared" si="35"/>
        <v>49.265556717403577</v>
      </c>
      <c r="AL45" s="20">
        <f t="shared" si="4"/>
        <v>430.34694794947796</v>
      </c>
      <c r="AM45" s="59">
        <f t="shared" si="5"/>
        <v>723.68028128281128</v>
      </c>
      <c r="AN45" s="59">
        <f ca="1">AVERAGE(OFFSET($AM$3,0,0,'Données projet'!$E$10+1,1))-AVERAGE(OFFSET($H$3,0,0,'Données projet'!$E$10+1,1))</f>
        <v>321.82962838167799</v>
      </c>
      <c r="AO45" s="59">
        <f t="shared" si="36"/>
        <v>243.43396255104295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182.39</v>
      </c>
      <c r="AR45" s="16">
        <f>IF(ISNA(VLOOKUP(A45,'Données projet'!$A$61:$I$81,5,0)),0%,VLOOKUP(A45,'Données projet'!$A$61:$I$81,5,0)*VLOOKUP('Données projet'!$B$10,Paramètres!$A$1:$I$89,7,0))</f>
        <v>0.55000000000000004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62.2784682305088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62.2784682305088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</v>
      </c>
      <c r="N46" s="13">
        <f>IF('Données projet'!$A$36&gt;35,N45+M46-V45,IF(A46&lt;'Données projet'!$A$36,$K$205^A46,IF(A46='Données projet'!$A$36,'Données projet'!$B$36,N45+M46-V45)))</f>
        <v>182.00000000000003</v>
      </c>
      <c r="O46" s="13">
        <f>N46*VLOOKUP('Données projet'!$B$9,Paramètres!$A$1:$I$89,3,0)*VLOOKUP('Données projet'!$B$9,Paramètres!$A$1:$I$89,5,0)</f>
        <v>158.99520000000004</v>
      </c>
      <c r="P46" s="13">
        <f t="shared" si="33"/>
        <v>40.615796933386044</v>
      </c>
      <c r="Q46" s="20">
        <f t="shared" si="53"/>
        <v>347.65581965898076</v>
      </c>
      <c r="R46" s="59">
        <f t="shared" si="0"/>
        <v>640.98915299231408</v>
      </c>
      <c r="S46" s="59">
        <f ca="1">AVERAGE(OFFSET($R$3,0,0,'Données projet'!$E$9+1,1))-AVERAGE(OFFSET($H$3,0,0,'Données projet'!$E$9+1,1))</f>
        <v>354.24684313982857</v>
      </c>
      <c r="T46" s="59">
        <f t="shared" si="34"/>
        <v>322.65043486962185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20.134892315569942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20.134892315569942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17.884285714285713</v>
      </c>
      <c r="AI46" s="13">
        <f>IF('Données projet'!$A$62&gt;35,AI45+AH46-AQ45,IF(A46&lt;'Données projet'!$A$62,$AF$205^A46,IF(A46='Données projet'!$A$62,'Données projet'!$B$62,AI45+AH46-AQ45)))</f>
        <v>258.19428571428591</v>
      </c>
      <c r="AJ46" s="13">
        <f>AI46*VLOOKUP('Données projet'!$B$10,Paramètres!$A$1:$I$89,3,0)*VLOOKUP('Données projet'!$B$10,Paramètres!$A$1:$I$89,5,0)</f>
        <v>120.83492571428582</v>
      </c>
      <c r="AK46" s="13">
        <f t="shared" si="35"/>
        <v>31.86965335450185</v>
      </c>
      <c r="AL46" s="20">
        <f t="shared" si="4"/>
        <v>265.96047521147182</v>
      </c>
      <c r="AM46" s="59">
        <f t="shared" si="5"/>
        <v>559.29380854480519</v>
      </c>
      <c r="AN46" s="59">
        <f ca="1">AVERAGE(OFFSET($AM$3,0,0,'Données projet'!$E$10+1,1))-AVERAGE(OFFSET($H$3,0,0,'Données projet'!$E$10+1,1))</f>
        <v>321.82962838167799</v>
      </c>
      <c r="AO46" s="59">
        <f t="shared" si="36"/>
        <v>243.43396255104295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61.057225454623328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61.057225454623328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</v>
      </c>
      <c r="N47" s="13">
        <f>IF('Données projet'!$A$36&gt;35,N46+M47-V46,IF(A47&lt;'Données projet'!$A$36,$K$205^A47,IF(A47='Données projet'!$A$36,'Données projet'!$B$36,N46+M47-V46)))</f>
        <v>190.00000000000003</v>
      </c>
      <c r="O47" s="13">
        <f>N47*VLOOKUP('Données projet'!$B$9,Paramètres!$A$1:$I$89,3,0)*VLOOKUP('Données projet'!$B$9,Paramètres!$A$1:$I$89,5,0)</f>
        <v>165.98400000000004</v>
      </c>
      <c r="P47" s="13">
        <f t="shared" si="33"/>
        <v>42.189325525922285</v>
      </c>
      <c r="Q47" s="20">
        <f t="shared" si="53"/>
        <v>362.56854195764805</v>
      </c>
      <c r="R47" s="59">
        <f t="shared" si="0"/>
        <v>655.90187529098137</v>
      </c>
      <c r="S47" s="59">
        <f ca="1">AVERAGE(OFFSET($R$3,0,0,'Données projet'!$E$9+1,1))-AVERAGE(OFFSET($H$3,0,0,'Données projet'!$E$9+1,1))</f>
        <v>354.24684313982857</v>
      </c>
      <c r="T47" s="59">
        <f t="shared" si="34"/>
        <v>322.65043486962185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19.740059358333273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19.740059358333273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17.884285714285713</v>
      </c>
      <c r="AI47" s="13">
        <f>IF('Données projet'!$A$62&gt;35,AI46+AH47-AQ46,IF(A47&lt;'Données projet'!$A$62,$AF$205^A47,IF(A47='Données projet'!$A$62,'Données projet'!$B$62,AI46+AH47-AQ46)))</f>
        <v>276.07857142857165</v>
      </c>
      <c r="AJ47" s="13">
        <f>AI47*VLOOKUP('Données projet'!$B$10,Paramètres!$A$1:$I$89,3,0)*VLOOKUP('Données projet'!$B$10,Paramètres!$A$1:$I$89,5,0)</f>
        <v>129.20477142857152</v>
      </c>
      <c r="AK47" s="13">
        <f t="shared" si="35"/>
        <v>33.812539788903472</v>
      </c>
      <c r="AL47" s="20">
        <f t="shared" si="4"/>
        <v>283.92181703710224</v>
      </c>
      <c r="AM47" s="59">
        <f t="shared" si="5"/>
        <v>577.25515037043556</v>
      </c>
      <c r="AN47" s="59">
        <f ca="1">AVERAGE(OFFSET($AM$3,0,0,'Données projet'!$E$10+1,1))-AVERAGE(OFFSET($H$3,0,0,'Données projet'!$E$10+1,1))</f>
        <v>321.82962838167799</v>
      </c>
      <c r="AO47" s="59">
        <f t="shared" si="36"/>
        <v>243.43396255104295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59.859930504688428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59.859930504688428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198</v>
      </c>
      <c r="L48" s="12">
        <f>VLOOKUP(A48,'Données projet'!$A$35:$I$55,9,0)</f>
        <v>8</v>
      </c>
      <c r="M48" s="12">
        <f t="array" ref="M48">INDEX(L:L,MIN(IF(ISNUMBER(L48:L244),ROW(L48:L244),"")))</f>
        <v>8</v>
      </c>
      <c r="N48" s="13">
        <f>IF('Données projet'!$A$36&gt;35,N47+M48-V47,IF(A48&lt;'Données projet'!$A$36,$K$205^A48,IF(A48='Données projet'!$A$36,'Données projet'!$B$36,N47+M48-V47)))</f>
        <v>198.00000000000003</v>
      </c>
      <c r="O48" s="13">
        <f>N48*VLOOKUP('Données projet'!$B$9,Paramètres!$A$1:$I$89,3,0)*VLOOKUP('Données projet'!$B$9,Paramètres!$A$1:$I$89,5,0)</f>
        <v>172.97280000000003</v>
      </c>
      <c r="P48" s="13">
        <f t="shared" si="33"/>
        <v>43.75515863819728</v>
      </c>
      <c r="Q48" s="20">
        <f t="shared" si="53"/>
        <v>377.46786129486031</v>
      </c>
      <c r="R48" s="59">
        <f t="shared" si="0"/>
        <v>670.80119462819357</v>
      </c>
      <c r="S48" s="59">
        <f ca="1">AVERAGE(OFFSET($R$3,0,0,'Données projet'!$E$9+1,1))-AVERAGE(OFFSET($H$3,0,0,'Données projet'!$E$9+1,1))</f>
        <v>354.24684313982857</v>
      </c>
      <c r="T48" s="59">
        <f t="shared" si="34"/>
        <v>322.65043486962185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26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30.149929999964328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30.149929999964328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17.884285714285713</v>
      </c>
      <c r="AI48" s="13">
        <f>IF('Données projet'!$A$62&gt;35,AI47+AH48-AQ47,IF(A48&lt;'Données projet'!$A$62,$AF$205^A48,IF(A48='Données projet'!$A$62,'Données projet'!$B$62,AI47+AH48-AQ47)))</f>
        <v>293.96285714285739</v>
      </c>
      <c r="AJ48" s="13">
        <f>AI48*VLOOKUP('Données projet'!$B$10,Paramètres!$A$1:$I$89,3,0)*VLOOKUP('Données projet'!$B$10,Paramètres!$A$1:$I$89,5,0)</f>
        <v>137.57461714285725</v>
      </c>
      <c r="AK48" s="13">
        <f t="shared" si="35"/>
        <v>35.74082048158521</v>
      </c>
      <c r="AL48" s="20">
        <f t="shared" si="4"/>
        <v>301.85772052923727</v>
      </c>
      <c r="AM48" s="59">
        <f t="shared" si="5"/>
        <v>595.19105386257058</v>
      </c>
      <c r="AN48" s="59">
        <f ca="1">AVERAGE(OFFSET($AM$3,0,0,'Données projet'!$E$10+1,1))-AVERAGE(OFFSET($H$3,0,0,'Données projet'!$E$10+1,1))</f>
        <v>321.82962838167799</v>
      </c>
      <c r="AO48" s="59">
        <f t="shared" si="36"/>
        <v>243.43396255104295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58.686113778443939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58.686113778443939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7.4</v>
      </c>
      <c r="N49" s="13">
        <f>IF('Données projet'!$A$36&gt;35,N48+M49-V48,IF(A49&lt;'Données projet'!$A$36,$K$205^A49,IF(A49='Données projet'!$A$36,'Données projet'!$B$36,N48+M49-V48)))</f>
        <v>179.40000000000003</v>
      </c>
      <c r="O49" s="13">
        <f>N49*VLOOKUP('Données projet'!$B$9,Paramètres!$A$1:$I$89,3,0)*VLOOKUP('Données projet'!$B$9,Paramètres!$A$1:$I$89,5,0)</f>
        <v>156.72384000000005</v>
      </c>
      <c r="P49" s="13">
        <f t="shared" si="33"/>
        <v>40.102680984620484</v>
      </c>
      <c r="Q49" s="20">
        <f t="shared" si="53"/>
        <v>342.80619071488076</v>
      </c>
      <c r="R49" s="59">
        <f t="shared" si="0"/>
        <v>636.13952404821407</v>
      </c>
      <c r="S49" s="59">
        <f ca="1">AVERAGE(OFFSET($R$3,0,0,'Données projet'!$E$9+1,1))-AVERAGE(OFFSET($H$3,0,0,'Données projet'!$E$9+1,1))</f>
        <v>354.24684313982857</v>
      </c>
      <c r="T49" s="59">
        <f t="shared" si="34"/>
        <v>322.65043486962185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29.558708262306503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29.558708262306503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17.884285714285713</v>
      </c>
      <c r="AI49" s="13">
        <f>IF('Données projet'!$A$62&gt;35,AI48+AH49-AQ48,IF(A49&lt;'Données projet'!$A$62,$AF$205^A49,IF(A49='Données projet'!$A$62,'Données projet'!$B$62,AI48+AH49-AQ48)))</f>
        <v>311.84714285714313</v>
      </c>
      <c r="AJ49" s="13">
        <f>AI49*VLOOKUP('Données projet'!$B$10,Paramètres!$A$1:$I$89,3,0)*VLOOKUP('Données projet'!$B$10,Paramètres!$A$1:$I$89,5,0)</f>
        <v>145.94446285714298</v>
      </c>
      <c r="AK49" s="13">
        <f t="shared" si="35"/>
        <v>37.655485210877949</v>
      </c>
      <c r="AL49" s="20">
        <f t="shared" si="4"/>
        <v>319.7699095518031</v>
      </c>
      <c r="AM49" s="59">
        <f t="shared" si="5"/>
        <v>613.10324288513641</v>
      </c>
      <c r="AN49" s="59">
        <f ca="1">AVERAGE(OFFSET($AM$3,0,0,'Données projet'!$E$10+1,1))-AVERAGE(OFFSET($H$3,0,0,'Données projet'!$E$10+1,1))</f>
        <v>321.82962838167799</v>
      </c>
      <c r="AO49" s="59">
        <f t="shared" si="36"/>
        <v>243.43396255104295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57.535314882243597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57.535314882243597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7.4</v>
      </c>
      <c r="N50" s="13">
        <f>IF('Données projet'!$A$36&gt;35,N49+M50-V49,IF(A50&lt;'Données projet'!$A$36,$K$205^A50,IF(A50='Données projet'!$A$36,'Données projet'!$B$36,N49+M50-V49)))</f>
        <v>186.80000000000004</v>
      </c>
      <c r="O50" s="13">
        <f>N50*VLOOKUP('Données projet'!$B$9,Paramètres!$A$1:$I$89,3,0)*VLOOKUP('Données projet'!$B$9,Paramètres!$A$1:$I$89,5,0)</f>
        <v>163.18848000000006</v>
      </c>
      <c r="P50" s="13">
        <f t="shared" si="33"/>
        <v>41.560857991048017</v>
      </c>
      <c r="Q50" s="20">
        <f t="shared" si="53"/>
        <v>356.60509700107536</v>
      </c>
      <c r="R50" s="59">
        <f t="shared" si="0"/>
        <v>649.93843033440862</v>
      </c>
      <c r="S50" s="59">
        <f ca="1">AVERAGE(OFFSET($R$3,0,0,'Données projet'!$E$9+1,1))-AVERAGE(OFFSET($H$3,0,0,'Données projet'!$E$9+1,1))</f>
        <v>354.24684313982857</v>
      </c>
      <c r="T50" s="59">
        <f t="shared" si="34"/>
        <v>322.65043486962185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28.979080022314495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28.979080022314495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17.884285714285713</v>
      </c>
      <c r="AI50" s="13">
        <f>IF('Données projet'!$A$62&gt;35,AI49+AH50-AQ49,IF(A50&lt;'Données projet'!$A$62,$AF$205^A50,IF(A50='Données projet'!$A$62,'Données projet'!$B$62,AI49+AH50-AQ49)))</f>
        <v>329.73142857142886</v>
      </c>
      <c r="AJ50" s="13">
        <f>AI50*VLOOKUP('Données projet'!$B$10,Paramètres!$A$1:$I$89,3,0)*VLOOKUP('Données projet'!$B$10,Paramètres!$A$1:$I$89,5,0)</f>
        <v>154.31430857142871</v>
      </c>
      <c r="AK50" s="13">
        <f t="shared" si="35"/>
        <v>39.557403816067122</v>
      </c>
      <c r="AL50" s="20">
        <f t="shared" si="4"/>
        <v>337.65989907488859</v>
      </c>
      <c r="AM50" s="59">
        <f t="shared" si="5"/>
        <v>630.99323240822196</v>
      </c>
      <c r="AN50" s="59">
        <f ca="1">AVERAGE(OFFSET($AM$3,0,0,'Données projet'!$E$10+1,1))-AVERAGE(OFFSET($H$3,0,0,'Données projet'!$E$10+1,1))</f>
        <v>321.82962838167799</v>
      </c>
      <c r="AO50" s="59">
        <f t="shared" si="36"/>
        <v>243.43396255104295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56.407082450479727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56.407082450479727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7.4</v>
      </c>
      <c r="N51" s="13">
        <f>IF('Données projet'!$A$36&gt;35,N50+M51-V50,IF(A51&lt;'Données projet'!$A$36,$K$205^A51,IF(A51='Données projet'!$A$36,'Données projet'!$B$36,N50+M51-V50)))</f>
        <v>194.20000000000005</v>
      </c>
      <c r="O51" s="13">
        <f>N51*VLOOKUP('Données projet'!$B$9,Paramètres!$A$1:$I$89,3,0)*VLOOKUP('Données projet'!$B$9,Paramètres!$A$1:$I$89,5,0)</f>
        <v>169.65312000000006</v>
      </c>
      <c r="P51" s="13">
        <f t="shared" si="33"/>
        <v>43.012324771430336</v>
      </c>
      <c r="Q51" s="20">
        <f t="shared" si="53"/>
        <v>370.39231631024131</v>
      </c>
      <c r="R51" s="59">
        <f t="shared" si="0"/>
        <v>663.72564964357457</v>
      </c>
      <c r="S51" s="59">
        <f ca="1">AVERAGE(OFFSET($R$3,0,0,'Données projet'!$E$9+1,1))-AVERAGE(OFFSET($H$3,0,0,'Données projet'!$E$9+1,1))</f>
        <v>354.24684313982857</v>
      </c>
      <c r="T51" s="59">
        <f t="shared" si="34"/>
        <v>322.65043486962185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28.41081793857041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28.41081793857041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17.884285714285713</v>
      </c>
      <c r="AI51" s="13">
        <f>IF('Données projet'!$A$62&gt;35,AI50+AH51-AQ50,IF(A51&lt;'Données projet'!$A$62,$AF$205^A51,IF(A51='Données projet'!$A$62,'Données projet'!$B$62,AI50+AH51-AQ50)))</f>
        <v>347.6157142857146</v>
      </c>
      <c r="AJ51" s="13">
        <f>AI51*VLOOKUP('Données projet'!$B$10,Paramètres!$A$1:$I$89,3,0)*VLOOKUP('Données projet'!$B$10,Paramètres!$A$1:$I$89,5,0)</f>
        <v>162.68415428571444</v>
      </c>
      <c r="AK51" s="13">
        <f t="shared" si="35"/>
        <v>41.447346448934482</v>
      </c>
      <c r="AL51" s="20">
        <f t="shared" si="4"/>
        <v>355.52903044618012</v>
      </c>
      <c r="AM51" s="59">
        <f t="shared" si="5"/>
        <v>648.86236377951343</v>
      </c>
      <c r="AN51" s="59">
        <f ca="1">AVERAGE(OFFSET($AM$3,0,0,'Données projet'!$E$10+1,1))-AVERAGE(OFFSET($H$3,0,0,'Données projet'!$E$10+1,1))</f>
        <v>321.82962838167799</v>
      </c>
      <c r="AO51" s="59">
        <f t="shared" si="36"/>
        <v>243.43396255104295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55.300973968548909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55.300973968548909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7.4</v>
      </c>
      <c r="N52" s="13">
        <f>IF('Données projet'!$A$36&gt;35,N51+M52-V51,IF(A52&lt;'Données projet'!$A$36,$K$205^A52,IF(A52='Données projet'!$A$36,'Données projet'!$B$36,N51+M52-V51)))</f>
        <v>201.60000000000005</v>
      </c>
      <c r="O52" s="13">
        <f>N52*VLOOKUP('Données projet'!$B$9,Paramètres!$A$1:$I$89,3,0)*VLOOKUP('Données projet'!$B$9,Paramètres!$A$1:$I$89,5,0)</f>
        <v>176.11776000000006</v>
      </c>
      <c r="P52" s="13">
        <f t="shared" si="33"/>
        <v>44.457366290237246</v>
      </c>
      <c r="Q52" s="20">
        <f t="shared" si="53"/>
        <v>384.16834495549665</v>
      </c>
      <c r="R52" s="59">
        <f t="shared" si="0"/>
        <v>677.50167828882991</v>
      </c>
      <c r="S52" s="59">
        <f ca="1">AVERAGE(OFFSET($R$3,0,0,'Données projet'!$E$9+1,1))-AVERAGE(OFFSET($H$3,0,0,'Données projet'!$E$9+1,1))</f>
        <v>354.24684313982857</v>
      </c>
      <c r="T52" s="59">
        <f t="shared" si="34"/>
        <v>322.65043486962185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27.853699127682901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27.853699127682901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365.5</v>
      </c>
      <c r="AG52" s="12">
        <f>VLOOKUP(A52,'Données projet'!$A$61:$I$81,9,0)</f>
        <v>17.884285714285713</v>
      </c>
      <c r="AH52" s="12">
        <f t="array" ref="AH52">INDEX(AG:AG,MIN(IF(ISNUMBER(AG52:AG248),ROW(AG52:AG248),"")))</f>
        <v>17.884285714285713</v>
      </c>
      <c r="AI52" s="13">
        <f>IF('Données projet'!$A$62&gt;35,AI51+AH52-AQ51,IF(A52&lt;'Données projet'!$A$62,$AF$205^A52,IF(A52='Données projet'!$A$62,'Données projet'!$B$62,AI51+AH52-AQ51)))</f>
        <v>365.50000000000034</v>
      </c>
      <c r="AJ52" s="13">
        <f>AI52*VLOOKUP('Données projet'!$B$10,Paramètres!$A$1:$I$89,3,0)*VLOOKUP('Données projet'!$B$10,Paramètres!$A$1:$I$89,5,0)</f>
        <v>171.05400000000017</v>
      </c>
      <c r="AK52" s="13">
        <f t="shared" si="35"/>
        <v>43.32599953897904</v>
      </c>
      <c r="AL52" s="20">
        <f t="shared" si="4"/>
        <v>373.37849919705542</v>
      </c>
      <c r="AM52" s="59">
        <f t="shared" si="5"/>
        <v>666.71183253038873</v>
      </c>
      <c r="AN52" s="59">
        <f ca="1">AVERAGE(OFFSET($AM$3,0,0,'Données projet'!$E$10+1,1))-AVERAGE(OFFSET($H$3,0,0,'Données projet'!$E$10+1,1))</f>
        <v>321.82962838167799</v>
      </c>
      <c r="AO52" s="59">
        <f t="shared" si="36"/>
        <v>243.43396255104295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100.16</v>
      </c>
      <c r="AR52" s="16">
        <f>IF(ISNA(VLOOKUP(A52,'Données projet'!$A$61:$I$81,5,0)),0%,VLOOKUP(A52,'Données projet'!$A$61:$I$81,5,0)*VLOOKUP('Données projet'!$B$10,Paramètres!$A$1:$I$89,7,0))</f>
        <v>0.55000000000000004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88.416957912835784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88.416957912835784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209</v>
      </c>
      <c r="L53" s="12">
        <f>VLOOKUP(A53,'Données projet'!$A$35:$I$55,9,0)</f>
        <v>7.4</v>
      </c>
      <c r="M53" s="12">
        <f t="array" ref="M53">INDEX(L:L,MIN(IF(ISNUMBER(L53:L249),ROW(L53:L249),"")))</f>
        <v>7.4</v>
      </c>
      <c r="N53" s="13">
        <f>IF('Données projet'!$A$36&gt;35,N52+M53-V52,IF(A53&lt;'Données projet'!$A$36,$K$205^A53,IF(A53='Données projet'!$A$36,'Données projet'!$B$36,N52+M53-V52)))</f>
        <v>209.00000000000006</v>
      </c>
      <c r="O53" s="13">
        <f>N53*VLOOKUP('Données projet'!$B$9,Paramètres!$A$1:$I$89,3,0)*VLOOKUP('Données projet'!$B$9,Paramètres!$A$1:$I$89,5,0)</f>
        <v>182.58240000000009</v>
      </c>
      <c r="P53" s="13">
        <f t="shared" si="33"/>
        <v>45.896245406460288</v>
      </c>
      <c r="Q53" s="20">
        <f t="shared" si="53"/>
        <v>397.93364074958509</v>
      </c>
      <c r="R53" s="59">
        <f t="shared" si="0"/>
        <v>691.26697408291841</v>
      </c>
      <c r="S53" s="59">
        <f ca="1">AVERAGE(OFFSET($R$3,0,0,'Données projet'!$E$9+1,1))-AVERAGE(OFFSET($H$3,0,0,'Données projet'!$E$9+1,1))</f>
        <v>354.24684313982857</v>
      </c>
      <c r="T53" s="59">
        <f t="shared" si="34"/>
        <v>322.65043486962185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24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37.273930768007027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37.273930768007027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16.972857142857134</v>
      </c>
      <c r="AI53" s="13">
        <f>IF('Données projet'!$A$62&gt;35,AI52+AH53-AQ52,IF(A53&lt;'Données projet'!$A$62,$AF$205^A53,IF(A53='Données projet'!$A$62,'Données projet'!$B$62,AI52+AH53-AQ52)))</f>
        <v>282.31285714285752</v>
      </c>
      <c r="AJ53" s="13">
        <f>AI53*VLOOKUP('Données projet'!$B$10,Paramètres!$A$1:$I$89,3,0)*VLOOKUP('Données projet'!$B$10,Paramètres!$A$1:$I$89,5,0)</f>
        <v>132.12241714285733</v>
      </c>
      <c r="AK53" s="13">
        <f t="shared" si="35"/>
        <v>34.486324425392105</v>
      </c>
      <c r="AL53" s="20">
        <f t="shared" si="4"/>
        <v>290.17689156470107</v>
      </c>
      <c r="AM53" s="59">
        <f t="shared" si="5"/>
        <v>583.51022489803438</v>
      </c>
      <c r="AN53" s="59">
        <f ca="1">AVERAGE(OFFSET($AM$3,0,0,'Données projet'!$E$10+1,1))-AVERAGE(OFFSET($H$3,0,0,'Données projet'!$E$10+1,1))</f>
        <v>321.82962838167799</v>
      </c>
      <c r="AO53" s="59">
        <f t="shared" si="36"/>
        <v>243.43396255104295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86.683155297184356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86.683155297184356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6.6</v>
      </c>
      <c r="N54" s="13">
        <f>IF('Données projet'!$A$36&gt;35,N53+M54-V53,IF(A54&lt;'Données projet'!$A$36,$K$205^A54,IF(A54='Données projet'!$A$36,'Données projet'!$B$36,N53+M54-V53)))</f>
        <v>191.60000000000005</v>
      </c>
      <c r="O54" s="13">
        <f>N54*VLOOKUP('Données projet'!$B$9,Paramètres!$A$1:$I$89,3,0)*VLOOKUP('Données projet'!$B$9,Paramètres!$A$1:$I$89,5,0)</f>
        <v>167.38176000000007</v>
      </c>
      <c r="P54" s="13">
        <f t="shared" si="33"/>
        <v>42.503096259839239</v>
      </c>
      <c r="Q54" s="20">
        <f t="shared" si="53"/>
        <v>365.5494579858867</v>
      </c>
      <c r="R54" s="59">
        <f t="shared" si="0"/>
        <v>658.88279131922002</v>
      </c>
      <c r="S54" s="59">
        <f ca="1">AVERAGE(OFFSET($R$3,0,0,'Données projet'!$E$9+1,1))-AVERAGE(OFFSET($H$3,0,0,'Données projet'!$E$9+1,1))</f>
        <v>354.24684313982857</v>
      </c>
      <c r="T54" s="59">
        <f t="shared" si="34"/>
        <v>322.65043486962185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36.543011720499294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36.543011720499294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16.972857142857134</v>
      </c>
      <c r="AI54" s="13">
        <f>IF('Données projet'!$A$62&gt;35,AI53+AH54-AQ53,IF(A54&lt;'Données projet'!$A$62,$AF$205^A54,IF(A54='Données projet'!$A$62,'Données projet'!$B$62,AI53+AH54-AQ53)))</f>
        <v>299.28571428571468</v>
      </c>
      <c r="AJ54" s="13">
        <f>AI54*VLOOKUP('Données projet'!$B$10,Paramètres!$A$1:$I$89,3,0)*VLOOKUP('Données projet'!$B$10,Paramètres!$A$1:$I$89,5,0)</f>
        <v>140.06571428571445</v>
      </c>
      <c r="AK54" s="13">
        <f t="shared" si="35"/>
        <v>36.312059303889946</v>
      </c>
      <c r="AL54" s="20">
        <f t="shared" si="4"/>
        <v>307.19128900189429</v>
      </c>
      <c r="AM54" s="59">
        <f t="shared" si="5"/>
        <v>600.5246223352276</v>
      </c>
      <c r="AN54" s="59">
        <f ca="1">AVERAGE(OFFSET($AM$3,0,0,'Données projet'!$E$10+1,1))-AVERAGE(OFFSET($H$3,0,0,'Données projet'!$E$10+1,1))</f>
        <v>321.82962838167799</v>
      </c>
      <c r="AO54" s="59">
        <f t="shared" si="36"/>
        <v>243.43396255104295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84.983351493310678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84.983351493310678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6.6</v>
      </c>
      <c r="N55" s="13">
        <f>IF('Données projet'!$A$36&gt;35,N54+M55-V54,IF(A55&lt;'Données projet'!$A$36,$K$205^A55,IF(A55='Données projet'!$A$36,'Données projet'!$B$36,N54+M55-V54)))</f>
        <v>198.20000000000005</v>
      </c>
      <c r="O55" s="13">
        <f>N55*VLOOKUP('Données projet'!$B$9,Paramètres!$A$1:$I$89,3,0)*VLOOKUP('Données projet'!$B$9,Paramètres!$A$1:$I$89,5,0)</f>
        <v>173.14752000000007</v>
      </c>
      <c r="P55" s="13">
        <f t="shared" si="33"/>
        <v>43.794208927254068</v>
      </c>
      <c r="Q55" s="20">
        <f t="shared" si="53"/>
        <v>377.84017788163425</v>
      </c>
      <c r="R55" s="59">
        <f t="shared" si="0"/>
        <v>671.17351121496756</v>
      </c>
      <c r="S55" s="59">
        <f ca="1">AVERAGE(OFFSET($R$3,0,0,'Données projet'!$E$9+1,1))-AVERAGE(OFFSET($H$3,0,0,'Données projet'!$E$9+1,1))</f>
        <v>354.24684313982857</v>
      </c>
      <c r="T55" s="59">
        <f t="shared" si="34"/>
        <v>322.65043486962185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35.826425549696594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35.826425549696594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16.972857142857134</v>
      </c>
      <c r="AI55" s="13">
        <f>IF('Données projet'!$A$62&gt;35,AI54+AH55-AQ54,IF(A55&lt;'Données projet'!$A$62,$AF$205^A55,IF(A55='Données projet'!$A$62,'Données projet'!$B$62,AI54+AH55-AQ54)))</f>
        <v>316.25857142857183</v>
      </c>
      <c r="AJ55" s="13">
        <f>AI55*VLOOKUP('Données projet'!$B$10,Paramètres!$A$1:$I$89,3,0)*VLOOKUP('Données projet'!$B$10,Paramètres!$A$1:$I$89,5,0)</f>
        <v>148.00901142857163</v>
      </c>
      <c r="AK55" s="13">
        <f t="shared" si="35"/>
        <v>38.125775058500331</v>
      </c>
      <c r="AL55" s="20">
        <f t="shared" si="4"/>
        <v>324.18475313165033</v>
      </c>
      <c r="AM55" s="59">
        <f t="shared" si="5"/>
        <v>617.51808646498364</v>
      </c>
      <c r="AN55" s="59">
        <f ca="1">AVERAGE(OFFSET($AM$3,0,0,'Données projet'!$E$10+1,1))-AVERAGE(OFFSET($H$3,0,0,'Données projet'!$E$10+1,1))</f>
        <v>321.82962838167799</v>
      </c>
      <c r="AO55" s="59">
        <f t="shared" si="36"/>
        <v>243.43396255104295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83.316879805253009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83.316879805253009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6.6</v>
      </c>
      <c r="N56" s="13">
        <f>IF('Données projet'!$A$36&gt;35,N55+M56-V55,IF(A56&lt;'Données projet'!$A$36,$K$205^A56,IF(A56='Données projet'!$A$36,'Données projet'!$B$36,N55+M56-V55)))</f>
        <v>204.80000000000004</v>
      </c>
      <c r="O56" s="13">
        <f>N56*VLOOKUP('Données projet'!$B$9,Paramètres!$A$1:$I$89,3,0)*VLOOKUP('Données projet'!$B$9,Paramètres!$A$1:$I$89,5,0)</f>
        <v>178.91328000000004</v>
      </c>
      <c r="P56" s="13">
        <f t="shared" si="33"/>
        <v>45.080325843494848</v>
      </c>
      <c r="Q56" s="20">
        <f t="shared" si="53"/>
        <v>390.12219684408689</v>
      </c>
      <c r="R56" s="59">
        <f t="shared" si="0"/>
        <v>683.4555301774202</v>
      </c>
      <c r="S56" s="59">
        <f ca="1">AVERAGE(OFFSET($R$3,0,0,'Données projet'!$E$9+1,1))-AVERAGE(OFFSET($H$3,0,0,'Données projet'!$E$9+1,1))</f>
        <v>354.24684313982857</v>
      </c>
      <c r="T56" s="59">
        <f t="shared" si="34"/>
        <v>322.65043486962185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35.123891196628925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35.123891196628925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16.972857142857134</v>
      </c>
      <c r="AI56" s="13">
        <f>IF('Données projet'!$A$62&gt;35,AI55+AH56-AQ55,IF(A56&lt;'Données projet'!$A$62,$AF$205^A56,IF(A56='Données projet'!$A$62,'Données projet'!$B$62,AI55+AH56-AQ55)))</f>
        <v>333.23142857142898</v>
      </c>
      <c r="AJ56" s="13">
        <f>AI56*VLOOKUP('Données projet'!$B$10,Paramètres!$A$1:$I$89,3,0)*VLOOKUP('Données projet'!$B$10,Paramètres!$A$1:$I$89,5,0)</f>
        <v>155.95230857142877</v>
      </c>
      <c r="AK56" s="13">
        <f t="shared" si="35"/>
        <v>39.928190273182487</v>
      </c>
      <c r="AL56" s="20">
        <f t="shared" si="4"/>
        <v>341.15853548769792</v>
      </c>
      <c r="AM56" s="59">
        <f t="shared" si="5"/>
        <v>634.49186882103118</v>
      </c>
      <c r="AN56" s="59">
        <f ca="1">AVERAGE(OFFSET($AM$3,0,0,'Données projet'!$E$10+1,1))-AVERAGE(OFFSET($H$3,0,0,'Données projet'!$E$10+1,1))</f>
        <v>321.82962838167799</v>
      </c>
      <c r="AO56" s="59">
        <f t="shared" si="36"/>
        <v>243.43396255104295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81.683086610550788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81.683086610550788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6.6</v>
      </c>
      <c r="N57" s="13">
        <f>IF('Données projet'!$A$36&gt;35,N56+M57-V56,IF(A57&lt;'Données projet'!$A$36,$K$205^A57,IF(A57='Données projet'!$A$36,'Données projet'!$B$36,N56+M57-V56)))</f>
        <v>211.40000000000003</v>
      </c>
      <c r="O57" s="13">
        <f>N57*VLOOKUP('Données projet'!$B$9,Paramètres!$A$1:$I$89,3,0)*VLOOKUP('Données projet'!$B$9,Paramètres!$A$1:$I$89,5,0)</f>
        <v>184.67904000000004</v>
      </c>
      <c r="P57" s="13">
        <f t="shared" si="33"/>
        <v>46.361626470742223</v>
      </c>
      <c r="Q57" s="20">
        <f t="shared" si="53"/>
        <v>402.39582743654279</v>
      </c>
      <c r="R57" s="59">
        <f t="shared" si="0"/>
        <v>695.7291607698761</v>
      </c>
      <c r="S57" s="59">
        <f ca="1">AVERAGE(OFFSET($R$3,0,0,'Données projet'!$E$9+1,1))-AVERAGE(OFFSET($H$3,0,0,'Données projet'!$E$9+1,1))</f>
        <v>354.24684313982857</v>
      </c>
      <c r="T57" s="59">
        <f t="shared" si="34"/>
        <v>322.65043486962185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34.435133113721271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34.435133113721271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16.972857142857134</v>
      </c>
      <c r="AI57" s="13">
        <f>IF('Données projet'!$A$62&gt;35,AI56+AH57-AQ56,IF(A57&lt;'Données projet'!$A$62,$AF$205^A57,IF(A57='Données projet'!$A$62,'Données projet'!$B$62,AI56+AH57-AQ56)))</f>
        <v>350.20428571428613</v>
      </c>
      <c r="AJ57" s="13">
        <f>AI57*VLOOKUP('Données projet'!$B$10,Paramètres!$A$1:$I$89,3,0)*VLOOKUP('Données projet'!$B$10,Paramètres!$A$1:$I$89,5,0)</f>
        <v>163.89560571428589</v>
      </c>
      <c r="AK57" s="13">
        <f t="shared" si="35"/>
        <v>41.719946196221798</v>
      </c>
      <c r="AL57" s="20">
        <f t="shared" si="4"/>
        <v>358.11375291080088</v>
      </c>
      <c r="AM57" s="59">
        <f t="shared" si="5"/>
        <v>651.4470862441342</v>
      </c>
      <c r="AN57" s="59">
        <f ca="1">AVERAGE(OFFSET($AM$3,0,0,'Données projet'!$E$10+1,1))-AVERAGE(OFFSET($H$3,0,0,'Données projet'!$E$10+1,1))</f>
        <v>321.82962838167799</v>
      </c>
      <c r="AO57" s="59">
        <f t="shared" si="36"/>
        <v>243.43396255104295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80.081331103881226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80.081331103881226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218</v>
      </c>
      <c r="L58" s="12">
        <f>VLOOKUP(A58,'Données projet'!$A$35:$I$55,9,0)</f>
        <v>6.6</v>
      </c>
      <c r="M58" s="12">
        <f t="array" ref="M58">INDEX(L:L,MIN(IF(ISNUMBER(L58:L254),ROW(L58:L254),"")))</f>
        <v>6.6</v>
      </c>
      <c r="N58" s="13">
        <f>IF('Données projet'!$A$36&gt;35,N57+M58-V57,IF(A58&lt;'Données projet'!$A$36,$K$205^A58,IF(A58='Données projet'!$A$36,'Données projet'!$B$36,N57+M58-V57)))</f>
        <v>218.00000000000003</v>
      </c>
      <c r="O58" s="13">
        <f>N58*VLOOKUP('Données projet'!$B$9,Paramètres!$A$1:$I$89,3,0)*VLOOKUP('Données projet'!$B$9,Paramètres!$A$1:$I$89,5,0)</f>
        <v>190.44480000000004</v>
      </c>
      <c r="P58" s="13">
        <f t="shared" si="33"/>
        <v>47.638278428909231</v>
      </c>
      <c r="Q58" s="20">
        <f t="shared" si="53"/>
        <v>414.66136159701699</v>
      </c>
      <c r="R58" s="59">
        <f t="shared" si="0"/>
        <v>707.99469493035031</v>
      </c>
      <c r="S58" s="59">
        <f ca="1">AVERAGE(OFFSET($R$3,0,0,'Données projet'!$E$9+1,1))-AVERAGE(OFFSET($H$3,0,0,'Données projet'!$E$9+1,1))</f>
        <v>354.24684313982857</v>
      </c>
      <c r="T58" s="59">
        <f t="shared" si="34"/>
        <v>322.65043486962185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23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43.311039110726739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43.311039110726739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16.972857142857134</v>
      </c>
      <c r="AI58" s="13">
        <f>IF('Données projet'!$A$62&gt;35,AI57+AH58-AQ57,IF(A58&lt;'Données projet'!$A$62,$AF$205^A58,IF(A58='Données projet'!$A$62,'Données projet'!$B$62,AI57+AH58-AQ57)))</f>
        <v>367.17714285714328</v>
      </c>
      <c r="AJ58" s="13">
        <f>AI58*VLOOKUP('Données projet'!$B$10,Paramètres!$A$1:$I$89,3,0)*VLOOKUP('Données projet'!$B$10,Paramètres!$A$1:$I$89,5,0)</f>
        <v>171.83890285714307</v>
      </c>
      <c r="AK58" s="13">
        <f t="shared" si="35"/>
        <v>43.501618407139496</v>
      </c>
      <c r="AL58" s="20">
        <f t="shared" si="4"/>
        <v>375.0514078686254</v>
      </c>
      <c r="AM58" s="59">
        <f t="shared" si="5"/>
        <v>668.38474120195872</v>
      </c>
      <c r="AN58" s="59">
        <f ca="1">AVERAGE(OFFSET($AM$3,0,0,'Données projet'!$E$10+1,1))-AVERAGE(OFFSET($H$3,0,0,'Données projet'!$E$10+1,1))</f>
        <v>321.82962838167799</v>
      </c>
      <c r="AO58" s="59">
        <f t="shared" si="36"/>
        <v>243.43396255104295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78.510985045723061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78.510985045723061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</v>
      </c>
      <c r="N59" s="13">
        <f>IF('Données projet'!$A$36&gt;35,N58+M59-V58,IF(A59&lt;'Données projet'!$A$36,$K$205^A59,IF(A59='Données projet'!$A$36,'Données projet'!$B$36,N58+M59-V58)))</f>
        <v>201.00000000000003</v>
      </c>
      <c r="O59" s="13">
        <f>N59*VLOOKUP('Données projet'!$B$9,Paramètres!$A$1:$I$89,3,0)*VLOOKUP('Données projet'!$B$9,Paramètres!$A$1:$I$89,5,0)</f>
        <v>175.59360000000007</v>
      </c>
      <c r="P59" s="13">
        <f t="shared" si="33"/>
        <v>44.340433728638573</v>
      </c>
      <c r="Q59" s="20">
        <f t="shared" si="53"/>
        <v>383.05177541071225</v>
      </c>
      <c r="R59" s="59">
        <f t="shared" si="0"/>
        <v>676.38510874404551</v>
      </c>
      <c r="S59" s="59">
        <f ca="1">AVERAGE(OFFSET($R$3,0,0,'Données projet'!$E$9+1,1))-AVERAGE(OFFSET($H$3,0,0,'Données projet'!$E$9+1,1))</f>
        <v>354.24684313982857</v>
      </c>
      <c r="T59" s="59">
        <f t="shared" si="34"/>
        <v>322.65043486962185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42.461736050890771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42.461736050890771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384.15</v>
      </c>
      <c r="AG59" s="12">
        <f>VLOOKUP(A59,'Données projet'!$A$61:$I$81,9,0)</f>
        <v>16.972857142857134</v>
      </c>
      <c r="AH59" s="12">
        <f t="array" ref="AH59">INDEX(AG:AG,MIN(IF(ISNUMBER(AG59:AG255),ROW(AG59:AG255),"")))</f>
        <v>16.972857142857134</v>
      </c>
      <c r="AI59" s="13">
        <f>IF('Données projet'!$A$62&gt;35,AI58+AH59-AQ58,IF(A59&lt;'Données projet'!$A$62,$AF$205^A59,IF(A59='Données projet'!$A$62,'Données projet'!$B$62,AI58+AH59-AQ58)))</f>
        <v>384.15000000000043</v>
      </c>
      <c r="AJ59" s="13">
        <f>AI59*VLOOKUP('Données projet'!$B$10,Paramètres!$A$1:$I$89,3,0)*VLOOKUP('Données projet'!$B$10,Paramètres!$A$1:$I$89,5,0)</f>
        <v>179.78220000000022</v>
      </c>
      <c r="AK59" s="13">
        <f t="shared" si="35"/>
        <v>45.273726265350682</v>
      </c>
      <c r="AL59" s="20">
        <f t="shared" si="4"/>
        <v>391.9724049121528</v>
      </c>
      <c r="AM59" s="59">
        <f t="shared" si="5"/>
        <v>685.30573824548605</v>
      </c>
      <c r="AN59" s="59">
        <f ca="1">AVERAGE(OFFSET($AM$3,0,0,'Données projet'!$E$10+1,1))-AVERAGE(OFFSET($H$3,0,0,'Données projet'!$E$10+1,1))</f>
        <v>321.82962838167799</v>
      </c>
      <c r="AO59" s="59">
        <f t="shared" si="36"/>
        <v>243.43396255104295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79.39</v>
      </c>
      <c r="AR59" s="16">
        <f>IF(ISNA(VLOOKUP(A59,'Données projet'!$A$61:$I$81,5,0)),0%,VLOOKUP(A59,'Données projet'!$A$61:$I$81,5,0)*VLOOKUP('Données projet'!$B$10,Paramètres!$A$1:$I$89,7,0))</f>
        <v>0.55000000000000004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104.07975859095349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104.07975859095349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</v>
      </c>
      <c r="N60" s="13">
        <f>IF('Données projet'!$A$36&gt;35,N59+M60-V59,IF(A60&lt;'Données projet'!$A$36,$K$205^A60,IF(A60='Données projet'!$A$36,'Données projet'!$B$36,N59+M60-V59)))</f>
        <v>207.00000000000003</v>
      </c>
      <c r="O60" s="13">
        <f>N60*VLOOKUP('Données projet'!$B$9,Paramètres!$A$1:$I$89,3,0)*VLOOKUP('Données projet'!$B$9,Paramètres!$A$1:$I$89,5,0)</f>
        <v>180.83520000000004</v>
      </c>
      <c r="P60" s="13">
        <f t="shared" si="33"/>
        <v>45.507952685945142</v>
      </c>
      <c r="Q60" s="20">
        <f t="shared" si="53"/>
        <v>394.21432426135453</v>
      </c>
      <c r="R60" s="59">
        <f t="shared" si="0"/>
        <v>687.54765759468785</v>
      </c>
      <c r="S60" s="59">
        <f ca="1">AVERAGE(OFFSET($R$3,0,0,'Données projet'!$E$9+1,1))-AVERAGE(OFFSET($H$3,0,0,'Données projet'!$E$9+1,1))</f>
        <v>354.24684313982857</v>
      </c>
      <c r="T60" s="59">
        <f t="shared" si="34"/>
        <v>322.65043486962185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41.629087306034471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41.629087306034471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16.66</v>
      </c>
      <c r="AI60" s="13">
        <f>IF('Données projet'!$A$62&gt;35,AI59+AH60-AQ59,IF(A60&lt;'Données projet'!$A$62,$AF$205^A60,IF(A60='Données projet'!$A$62,'Données projet'!$B$62,AI59+AH60-AQ59)))</f>
        <v>321.42000000000047</v>
      </c>
      <c r="AJ60" s="13">
        <f>AI60*VLOOKUP('Données projet'!$B$10,Paramètres!$A$1:$I$89,3,0)*VLOOKUP('Données projet'!$B$10,Paramètres!$A$1:$I$89,5,0)</f>
        <v>150.42456000000021</v>
      </c>
      <c r="AK60" s="13">
        <f t="shared" si="35"/>
        <v>38.675052527505471</v>
      </c>
      <c r="AL60" s="20">
        <f t="shared" si="4"/>
        <v>329.34849181873909</v>
      </c>
      <c r="AM60" s="59">
        <f t="shared" si="5"/>
        <v>622.68182515207241</v>
      </c>
      <c r="AN60" s="59">
        <f ca="1">AVERAGE(OFFSET($AM$3,0,0,'Données projet'!$E$10+1,1))-AVERAGE(OFFSET($H$3,0,0,'Données projet'!$E$10+1,1))</f>
        <v>321.82962838167799</v>
      </c>
      <c r="AO60" s="59">
        <f t="shared" si="36"/>
        <v>243.43396255104295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102.03881800736927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102.03881800736927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</v>
      </c>
      <c r="N61" s="13">
        <f>IF('Données projet'!$A$36&gt;35,N60+M61-V60,IF(A61&lt;'Données projet'!$A$36,$K$205^A61,IF(A61='Données projet'!$A$36,'Données projet'!$B$36,N60+M61-V60)))</f>
        <v>213.00000000000003</v>
      </c>
      <c r="O61" s="13">
        <f>N61*VLOOKUP('Données projet'!$B$9,Paramètres!$A$1:$I$89,3,0)*VLOOKUP('Données projet'!$B$9,Paramètres!$A$1:$I$89,5,0)</f>
        <v>186.07680000000005</v>
      </c>
      <c r="P61" s="13">
        <f t="shared" si="33"/>
        <v>46.671538591528673</v>
      </c>
      <c r="Q61" s="20">
        <f t="shared" si="53"/>
        <v>405.37002304691242</v>
      </c>
      <c r="R61" s="59">
        <f t="shared" si="0"/>
        <v>698.70335638024574</v>
      </c>
      <c r="S61" s="59">
        <f ca="1">AVERAGE(OFFSET($R$3,0,0,'Données projet'!$E$9+1,1))-AVERAGE(OFFSET($H$3,0,0,'Données projet'!$E$9+1,1))</f>
        <v>354.24684313982857</v>
      </c>
      <c r="T61" s="59">
        <f t="shared" si="34"/>
        <v>322.65043486962185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40.812766295199218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40.812766295199218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16.66</v>
      </c>
      <c r="AI61" s="13">
        <f>IF('Données projet'!$A$62&gt;35,AI60+AH61-AQ60,IF(A61&lt;'Données projet'!$A$62,$AF$205^A61,IF(A61='Données projet'!$A$62,'Données projet'!$B$62,AI60+AH61-AQ60)))</f>
        <v>338.0800000000005</v>
      </c>
      <c r="AJ61" s="13">
        <f>AI61*VLOOKUP('Données projet'!$B$10,Paramètres!$A$1:$I$89,3,0)*VLOOKUP('Données projet'!$B$10,Paramètres!$A$1:$I$89,5,0)</f>
        <v>158.22144000000023</v>
      </c>
      <c r="AK61" s="13">
        <f t="shared" si="35"/>
        <v>40.441095623793032</v>
      </c>
      <c r="AL61" s="20">
        <f t="shared" si="4"/>
        <v>346.0039162114399</v>
      </c>
      <c r="AM61" s="59">
        <f t="shared" si="5"/>
        <v>639.33724954477316</v>
      </c>
      <c r="AN61" s="59">
        <f ca="1">AVERAGE(OFFSET($AM$3,0,0,'Données projet'!$E$10+1,1))-AVERAGE(OFFSET($H$3,0,0,'Données projet'!$E$10+1,1))</f>
        <v>321.82962838167799</v>
      </c>
      <c r="AO61" s="59">
        <f t="shared" si="36"/>
        <v>243.43396255104295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100.03789902377829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100.03789902377829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</v>
      </c>
      <c r="N62" s="13">
        <f>IF('Données projet'!$A$36&gt;35,N61+M62-V61,IF(A62&lt;'Données projet'!$A$36,$K$205^A62,IF(A62='Données projet'!$A$36,'Données projet'!$B$36,N61+M62-V61)))</f>
        <v>219.00000000000003</v>
      </c>
      <c r="O62" s="13">
        <f>N62*VLOOKUP('Données projet'!$B$9,Paramètres!$A$1:$I$89,3,0)*VLOOKUP('Données projet'!$B$9,Paramètres!$A$1:$I$89,5,0)</f>
        <v>191.31840000000005</v>
      </c>
      <c r="P62" s="13">
        <f t="shared" si="33"/>
        <v>47.831314962098396</v>
      </c>
      <c r="Q62" s="20">
        <f t="shared" si="53"/>
        <v>416.51908689232141</v>
      </c>
      <c r="R62" s="59">
        <f t="shared" si="0"/>
        <v>709.85242022565467</v>
      </c>
      <c r="S62" s="59">
        <f ca="1">AVERAGE(OFFSET($R$3,0,0,'Données projet'!$E$9+1,1))-AVERAGE(OFFSET($H$3,0,0,'Données projet'!$E$9+1,1))</f>
        <v>354.24684313982857</v>
      </c>
      <c r="T62" s="59">
        <f t="shared" si="34"/>
        <v>322.65043486962185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40.012452841479792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40.012452841479792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16.66</v>
      </c>
      <c r="AI62" s="13">
        <f>IF('Données projet'!$A$62&gt;35,AI61+AH62-AQ61,IF(A62&lt;'Données projet'!$A$62,$AF$205^A62,IF(A62='Données projet'!$A$62,'Données projet'!$B$62,AI61+AH62-AQ61)))</f>
        <v>354.74000000000052</v>
      </c>
      <c r="AJ62" s="13">
        <f>AI62*VLOOKUP('Données projet'!$B$10,Paramètres!$A$1:$I$89,3,0)*VLOOKUP('Données projet'!$B$10,Paramètres!$A$1:$I$89,5,0)</f>
        <v>166.01832000000024</v>
      </c>
      <c r="AK62" s="13">
        <f t="shared" si="35"/>
        <v>42.197033391225446</v>
      </c>
      <c r="AL62" s="20">
        <f t="shared" si="4"/>
        <v>362.64174048971807</v>
      </c>
      <c r="AM62" s="59">
        <f t="shared" si="5"/>
        <v>655.97507382305139</v>
      </c>
      <c r="AN62" s="59">
        <f ca="1">AVERAGE(OFFSET($AM$3,0,0,'Données projet'!$E$10+1,1))-AVERAGE(OFFSET($H$3,0,0,'Données projet'!$E$10+1,1))</f>
        <v>321.82962838167799</v>
      </c>
      <c r="AO62" s="59">
        <f t="shared" si="36"/>
        <v>243.43396255104295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98.076216841015466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98.076216841015466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225</v>
      </c>
      <c r="L63" s="12">
        <f>VLOOKUP(A63,'Données projet'!$A$35:$I$55,9,0)</f>
        <v>6</v>
      </c>
      <c r="M63" s="12">
        <f t="array" ref="M63">INDEX(L:L,MIN(IF(ISNUMBER(L63:L259),ROW(L63:L259),"")))</f>
        <v>6</v>
      </c>
      <c r="N63" s="13">
        <f>IF('Données projet'!$A$36&gt;35,N62+M63-V62,IF(A63&lt;'Données projet'!$A$36,$K$205^A63,IF(A63='Données projet'!$A$36,'Données projet'!$B$36,N62+M63-V62)))</f>
        <v>225.00000000000003</v>
      </c>
      <c r="O63" s="13">
        <f>N63*VLOOKUP('Données projet'!$B$9,Paramètres!$A$1:$I$89,3,0)*VLOOKUP('Données projet'!$B$9,Paramètres!$A$1:$I$89,5,0)</f>
        <v>196.56000000000006</v>
      </c>
      <c r="P63" s="13">
        <f t="shared" si="33"/>
        <v>48.987398161128134</v>
      </c>
      <c r="Q63" s="20">
        <f t="shared" si="53"/>
        <v>427.66171846396492</v>
      </c>
      <c r="R63" s="59">
        <f t="shared" si="0"/>
        <v>720.99505179729817</v>
      </c>
      <c r="S63" s="59">
        <f ca="1">AVERAGE(OFFSET($R$3,0,0,'Données projet'!$E$9+1,1))-AVERAGE(OFFSET($H$3,0,0,'Données projet'!$E$9+1,1))</f>
        <v>354.24684313982857</v>
      </c>
      <c r="T63" s="59">
        <f t="shared" si="34"/>
        <v>322.65043486962185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47.948455526191459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47.948455526191459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16.66</v>
      </c>
      <c r="AI63" s="13">
        <f>IF('Données projet'!$A$62&gt;35,AI62+AH63-AQ62,IF(A63&lt;'Données projet'!$A$62,$AF$205^A63,IF(A63='Données projet'!$A$62,'Données projet'!$B$62,AI62+AH63-AQ62)))</f>
        <v>371.40000000000055</v>
      </c>
      <c r="AJ63" s="13">
        <f>AI63*VLOOKUP('Données projet'!$B$10,Paramètres!$A$1:$I$89,3,0)*VLOOKUP('Données projet'!$B$10,Paramètres!$A$1:$I$89,5,0)</f>
        <v>173.81520000000023</v>
      </c>
      <c r="AK63" s="13">
        <f t="shared" si="35"/>
        <v>43.943394610022267</v>
      </c>
      <c r="AL63" s="20">
        <f t="shared" si="4"/>
        <v>379.26288561245588</v>
      </c>
      <c r="AM63" s="59">
        <f t="shared" si="5"/>
        <v>672.59621894578913</v>
      </c>
      <c r="AN63" s="59">
        <f ca="1">AVERAGE(OFFSET($AM$3,0,0,'Données projet'!$E$10+1,1))-AVERAGE(OFFSET($H$3,0,0,'Données projet'!$E$10+1,1))</f>
        <v>321.82962838167799</v>
      </c>
      <c r="AO63" s="59">
        <f t="shared" si="36"/>
        <v>243.43396255104295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96.153002049348629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96.153002049348629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5.6</v>
      </c>
      <c r="N64" s="13">
        <f>IF('Données projet'!$A$36&gt;35,N63+M64-V63,IF(A64&lt;'Données projet'!$A$36,$K$205^A64,IF(A64='Données projet'!$A$36,'Données projet'!$B$36,N63+M64-V63)))</f>
        <v>209.60000000000002</v>
      </c>
      <c r="O64" s="13">
        <f>N64*VLOOKUP('Données projet'!$B$9,Paramètres!$A$1:$I$89,3,0)*VLOOKUP('Données projet'!$B$9,Paramètres!$A$1:$I$89,5,0)</f>
        <v>183.10656000000003</v>
      </c>
      <c r="P64" s="13">
        <f t="shared" si="33"/>
        <v>46.012648718992089</v>
      </c>
      <c r="Q64" s="20">
        <f t="shared" si="53"/>
        <v>399.04928851891128</v>
      </c>
      <c r="R64" s="59">
        <f t="shared" si="0"/>
        <v>692.3826218522446</v>
      </c>
      <c r="S64" s="59">
        <f ca="1">AVERAGE(OFFSET($R$3,0,0,'Données projet'!$E$9+1,1))-AVERAGE(OFFSET($H$3,0,0,'Données projet'!$E$9+1,1))</f>
        <v>354.24684313982857</v>
      </c>
      <c r="T64" s="59">
        <f t="shared" si="34"/>
        <v>322.65043486962185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47.008215558992944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47.008215558992944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16.66</v>
      </c>
      <c r="AI64" s="13">
        <f>IF('Données projet'!$A$62&gt;35,AI63+AH64-AQ63,IF(A64&lt;'Données projet'!$A$62,$AF$205^A64,IF(A64='Données projet'!$A$62,'Données projet'!$B$62,AI63+AH64-AQ63)))</f>
        <v>388.06000000000057</v>
      </c>
      <c r="AJ64" s="13">
        <f>AI64*VLOOKUP('Données projet'!$B$10,Paramètres!$A$1:$I$89,3,0)*VLOOKUP('Données projet'!$B$10,Paramètres!$A$1:$I$89,5,0)</f>
        <v>181.61208000000028</v>
      </c>
      <c r="AK64" s="13">
        <f t="shared" si="35"/>
        <v>45.68065793921636</v>
      </c>
      <c r="AL64" s="20">
        <f t="shared" si="4"/>
        <v>395.86818524413565</v>
      </c>
      <c r="AM64" s="59">
        <f t="shared" si="5"/>
        <v>689.20151857746896</v>
      </c>
      <c r="AN64" s="59">
        <f ca="1">AVERAGE(OFFSET($AM$3,0,0,'Données projet'!$E$10+1,1))-AVERAGE(OFFSET($H$3,0,0,'Données projet'!$E$10+1,1))</f>
        <v>321.82962838167799</v>
      </c>
      <c r="AO64" s="59">
        <f t="shared" si="36"/>
        <v>243.43396255104295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94.267500326701196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94.267500326701196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5.6</v>
      </c>
      <c r="N65" s="13">
        <f>IF('Données projet'!$A$36&gt;35,N64+M65-V64,IF(A65&lt;'Données projet'!$A$36,$K$205^A65,IF(A65='Données projet'!$A$36,'Données projet'!$B$36,N64+M65-V64)))</f>
        <v>215.20000000000002</v>
      </c>
      <c r="O65" s="13">
        <f>N65*VLOOKUP('Données projet'!$B$9,Paramètres!$A$1:$I$89,3,0)*VLOOKUP('Données projet'!$B$9,Paramètres!$A$1:$I$89,5,0)</f>
        <v>187.99872000000002</v>
      </c>
      <c r="P65" s="13">
        <f t="shared" si="33"/>
        <v>47.097225953569499</v>
      </c>
      <c r="Q65" s="20">
        <f t="shared" si="53"/>
        <v>409.45877253580028</v>
      </c>
      <c r="R65" s="59">
        <f t="shared" si="0"/>
        <v>702.79210586913359</v>
      </c>
      <c r="S65" s="59">
        <f ca="1">AVERAGE(OFFSET($R$3,0,0,'Données projet'!$E$9+1,1))-AVERAGE(OFFSET($H$3,0,0,'Données projet'!$E$9+1,1))</f>
        <v>354.24684313982857</v>
      </c>
      <c r="T65" s="59">
        <f t="shared" si="34"/>
        <v>322.65043486962185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46.086413124061444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46.086413124061444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16.66</v>
      </c>
      <c r="AI65" s="13">
        <f>IF('Données projet'!$A$62&gt;35,AI64+AH65-AQ64,IF(A65&lt;'Données projet'!$A$62,$AF$205^A65,IF(A65='Données projet'!$A$62,'Données projet'!$B$62,AI64+AH65-AQ64)))</f>
        <v>404.7200000000006</v>
      </c>
      <c r="AJ65" s="13">
        <f>AI65*VLOOKUP('Données projet'!$B$10,Paramètres!$A$1:$I$89,3,0)*VLOOKUP('Données projet'!$B$10,Paramètres!$A$1:$I$89,5,0)</f>
        <v>189.40896000000029</v>
      </c>
      <c r="AK65" s="13">
        <f t="shared" si="35"/>
        <v>47.409258614274492</v>
      </c>
      <c r="AL65" s="20">
        <f t="shared" si="4"/>
        <v>412.4583974198618</v>
      </c>
      <c r="AM65" s="59">
        <f t="shared" si="5"/>
        <v>705.79173075319511</v>
      </c>
      <c r="AN65" s="59">
        <f ca="1">AVERAGE(OFFSET($AM$3,0,0,'Données projet'!$E$10+1,1))-AVERAGE(OFFSET($H$3,0,0,'Données projet'!$E$10+1,1))</f>
        <v>321.82962838167799</v>
      </c>
      <c r="AO65" s="59">
        <f t="shared" si="36"/>
        <v>243.43396255104295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92.418972142792384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92.418972142792384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5.6</v>
      </c>
      <c r="N66" s="13">
        <f>IF('Données projet'!$A$36&gt;35,N65+M66-V65,IF(A66&lt;'Données projet'!$A$36,$K$205^A66,IF(A66='Données projet'!$A$36,'Données projet'!$B$36,N65+M66-V65)))</f>
        <v>220.8</v>
      </c>
      <c r="O66" s="13">
        <f>N66*VLOOKUP('Données projet'!$B$9,Paramètres!$A$1:$I$89,3,0)*VLOOKUP('Données projet'!$B$9,Paramètres!$A$1:$I$89,5,0)</f>
        <v>192.89088000000004</v>
      </c>
      <c r="P66" s="13">
        <f t="shared" si="33"/>
        <v>48.178522586846704</v>
      </c>
      <c r="Q66" s="20">
        <f t="shared" si="53"/>
        <v>419.86254283875809</v>
      </c>
      <c r="R66" s="59">
        <f t="shared" si="0"/>
        <v>713.1958761720914</v>
      </c>
      <c r="S66" s="59">
        <f ca="1">AVERAGE(OFFSET($R$3,0,0,'Données projet'!$E$9+1,1))-AVERAGE(OFFSET($H$3,0,0,'Données projet'!$E$9+1,1))</f>
        <v>354.24684313982857</v>
      </c>
      <c r="T66" s="59">
        <f t="shared" si="34"/>
        <v>322.65043486962185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45.182686672634979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45.182686672634979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421.38</v>
      </c>
      <c r="AG66" s="12">
        <f>VLOOKUP(A66,'Données projet'!$A$61:$I$81,9,0)</f>
        <v>16.66</v>
      </c>
      <c r="AH66" s="12">
        <f t="array" ref="AH66">INDEX(AG:AG,MIN(IF(ISNUMBER(AG66:AG262),ROW(AG66:AG262),"")))</f>
        <v>16.66</v>
      </c>
      <c r="AI66" s="13">
        <f>IF('Données projet'!$A$62&gt;35,AI65+AH66-AQ65,IF(A66&lt;'Données projet'!$A$62,$AF$205^A66,IF(A66='Données projet'!$A$62,'Données projet'!$B$62,AI65+AH66-AQ65)))</f>
        <v>421.38000000000062</v>
      </c>
      <c r="AJ66" s="13">
        <f>AI66*VLOOKUP('Données projet'!$B$10,Paramètres!$A$1:$I$89,3,0)*VLOOKUP('Données projet'!$B$10,Paramètres!$A$1:$I$89,5,0)</f>
        <v>197.20584000000031</v>
      </c>
      <c r="AK66" s="13">
        <f t="shared" si="35"/>
        <v>49.12959401084256</v>
      </c>
      <c r="AL66" s="20">
        <f t="shared" si="4"/>
        <v>429.03421423555136</v>
      </c>
      <c r="AM66" s="59">
        <f t="shared" si="5"/>
        <v>722.36754756888467</v>
      </c>
      <c r="AN66" s="59">
        <f ca="1">AVERAGE(OFFSET($AM$3,0,0,'Données projet'!$E$10+1,1))-AVERAGE(OFFSET($H$3,0,0,'Données projet'!$E$10+1,1))</f>
        <v>321.82962838167799</v>
      </c>
      <c r="AO66" s="59">
        <f t="shared" si="36"/>
        <v>243.43396255104295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79.099999999999994</v>
      </c>
      <c r="AR66" s="16">
        <f>IF(ISNA(VLOOKUP(A66,'Données projet'!$A$61:$I$81,5,0)),0%,VLOOKUP(A66,'Données projet'!$A$61:$I$81,5,0)*VLOOKUP('Données projet'!$B$10,Paramètres!$A$1:$I$89,7,0))</f>
        <v>0.55000000000000004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117.61599581374306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117.61599581374306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5.6</v>
      </c>
      <c r="N67" s="13">
        <f>IF('Données projet'!$A$36&gt;35,N66+M67-V66,IF(A67&lt;'Données projet'!$A$36,$K$205^A67,IF(A67='Données projet'!$A$36,'Données projet'!$B$36,N66+M67-V66)))</f>
        <v>226.4</v>
      </c>
      <c r="O67" s="13">
        <f>N67*VLOOKUP('Données projet'!$B$9,Paramètres!$A$1:$I$89,3,0)*VLOOKUP('Données projet'!$B$9,Paramètres!$A$1:$I$89,5,0)</f>
        <v>197.78304000000003</v>
      </c>
      <c r="P67" s="13">
        <f t="shared" si="33"/>
        <v>49.256631390532817</v>
      </c>
      <c r="Q67" s="20">
        <f t="shared" ref="Q67:Q98" si="54">(O67+P67)*0.475*44/12</f>
        <v>430.26076100517804</v>
      </c>
      <c r="R67" s="59">
        <f t="shared" ref="R67:R130" si="55">Q67+(I67+J67)*44/12</f>
        <v>723.59409433851135</v>
      </c>
      <c r="S67" s="59">
        <f ca="1">AVERAGE(OFFSET($R$3,0,0,'Données projet'!$E$9+1,1))-AVERAGE(OFFSET($H$3,0,0,'Données projet'!$E$9+1,1))</f>
        <v>354.24684313982857</v>
      </c>
      <c r="T67" s="59">
        <f t="shared" si="34"/>
        <v>322.65043486962185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44.29668174570228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44.29668174570228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16.133750000000006</v>
      </c>
      <c r="AI67" s="13">
        <f>IF('Données projet'!$A$62&gt;35,AI66+AH67-AQ66,IF(A67&lt;'Données projet'!$A$62,$AF$205^A67,IF(A67='Données projet'!$A$62,'Données projet'!$B$62,AI66+AH67-AQ66)))</f>
        <v>358.41375000000062</v>
      </c>
      <c r="AJ67" s="13">
        <f>AI67*VLOOKUP('Données projet'!$B$10,Paramètres!$A$1:$I$89,3,0)*VLOOKUP('Données projet'!$B$10,Paramètres!$A$1:$I$89,5,0)</f>
        <v>167.73763500000027</v>
      </c>
      <c r="AK67" s="13">
        <f t="shared" si="35"/>
        <v>42.582934678270782</v>
      </c>
      <c r="AL67" s="20">
        <f t="shared" si="4"/>
        <v>366.30832552298875</v>
      </c>
      <c r="AM67" s="59">
        <f t="shared" si="5"/>
        <v>659.64165885632201</v>
      </c>
      <c r="AN67" s="59">
        <f ca="1">AVERAGE(OFFSET($AM$3,0,0,'Données projet'!$E$10+1,1))-AVERAGE(OFFSET($H$3,0,0,'Données projet'!$E$10+1,1))</f>
        <v>321.82962838167799</v>
      </c>
      <c r="AO67" s="59">
        <f t="shared" si="36"/>
        <v>243.43396255104295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115.3096178745094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115.3096178745094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232</v>
      </c>
      <c r="L68" s="12">
        <f>VLOOKUP(A68,'Données projet'!$A$35:$I$55,9,0)</f>
        <v>5.6</v>
      </c>
      <c r="M68" s="12">
        <f t="array" ref="M68">INDEX(L:L,MIN(IF(ISNUMBER(L68:L264),ROW(L68:L264),"")))</f>
        <v>5.6</v>
      </c>
      <c r="N68" s="13">
        <f>IF('Données projet'!$A$36&gt;35,N67+M68-V67,IF(A68&lt;'Données projet'!$A$36,$K$205^A68,IF(A68='Données projet'!$A$36,'Données projet'!$B$36,N67+M68-V67)))</f>
        <v>232</v>
      </c>
      <c r="O68" s="13">
        <f>N68*VLOOKUP('Données projet'!$B$9,Paramètres!$A$1:$I$89,3,0)*VLOOKUP('Données projet'!$B$9,Paramètres!$A$1:$I$89,5,0)</f>
        <v>202.67520000000002</v>
      </c>
      <c r="P68" s="13">
        <f t="shared" si="33"/>
        <v>50.331640285313689</v>
      </c>
      <c r="Q68" s="20">
        <f t="shared" si="54"/>
        <v>440.653580163588</v>
      </c>
      <c r="R68" s="59">
        <f t="shared" si="55"/>
        <v>733.98691349692126</v>
      </c>
      <c r="S68" s="59">
        <f ca="1">AVERAGE(OFFSET($R$3,0,0,'Données projet'!$E$9+1,1))-AVERAGE(OFFSET($H$3,0,0,'Données projet'!$E$9+1,1))</f>
        <v>354.24684313982857</v>
      </c>
      <c r="T68" s="59">
        <f t="shared" si="34"/>
        <v>322.65043486962185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20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51.733405577592961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51.733405577592961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16.133750000000006</v>
      </c>
      <c r="AI68" s="13">
        <f>IF('Données projet'!$A$62&gt;35,AI67+AH68-AQ67,IF(A68&lt;'Données projet'!$A$62,$AF$205^A68,IF(A68='Données projet'!$A$62,'Données projet'!$B$62,AI67+AH68-AQ67)))</f>
        <v>374.54750000000064</v>
      </c>
      <c r="AJ68" s="13">
        <f>AI68*VLOOKUP('Données projet'!$B$10,Paramètres!$A$1:$I$89,3,0)*VLOOKUP('Données projet'!$B$10,Paramètres!$A$1:$I$89,5,0)</f>
        <v>175.28823000000028</v>
      </c>
      <c r="AK68" s="13">
        <f t="shared" si="35"/>
        <v>44.272291346226936</v>
      </c>
      <c r="AL68" s="20">
        <f t="shared" ref="AL68:AL131" si="58">(AJ68+AK68)*0.475*44/12</f>
        <v>382.40124134467914</v>
      </c>
      <c r="AM68" s="59">
        <f t="shared" ref="AM68:AM131" si="59">AL68+(AD68+AE68)*44/12</f>
        <v>675.73457467801245</v>
      </c>
      <c r="AN68" s="59">
        <f ca="1">AVERAGE(OFFSET($AM$3,0,0,'Données projet'!$E$10+1,1))-AVERAGE(OFFSET($H$3,0,0,'Données projet'!$E$10+1,1))</f>
        <v>321.82962838167799</v>
      </c>
      <c r="AO68" s="59">
        <f t="shared" si="36"/>
        <v>243.43396255104295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113.04846659991247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113.04846659991247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</v>
      </c>
      <c r="N69" s="13">
        <f>IF('Données projet'!$A$36&gt;35,N68+M69-V68,IF(A69&lt;'Données projet'!$A$36,$K$205^A69,IF(A69='Données projet'!$A$36,'Données projet'!$B$36,N68+M69-V68)))</f>
        <v>217</v>
      </c>
      <c r="O69" s="13">
        <f>N69*VLOOKUP('Données projet'!$B$9,Paramètres!$A$1:$I$89,3,0)*VLOOKUP('Données projet'!$B$9,Paramètres!$A$1:$I$89,5,0)</f>
        <v>189.57120000000003</v>
      </c>
      <c r="P69" s="13">
        <f t="shared" ref="P69:P132" si="87">EXP(-1.0587+0.8836*LN(O69)+0.284)</f>
        <v>47.44513879693244</v>
      </c>
      <c r="Q69" s="20">
        <f t="shared" si="54"/>
        <v>412.8034567379907</v>
      </c>
      <c r="R69" s="59">
        <f t="shared" si="55"/>
        <v>706.13679007132396</v>
      </c>
      <c r="S69" s="59">
        <f ca="1">AVERAGE(OFFSET($R$3,0,0,'Données projet'!$E$9+1,1))-AVERAGE(OFFSET($H$3,0,0,'Données projet'!$E$9+1,1))</f>
        <v>354.24684313982857</v>
      </c>
      <c r="T69" s="59">
        <f t="shared" ref="T69:T132" si="88">$T$3</f>
        <v>322.65043486962185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50.718945048478041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50.718945048478041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16.133750000000006</v>
      </c>
      <c r="AI69" s="13">
        <f>IF('Données projet'!$A$62&gt;35,AI68+AH69-AQ68,IF(A69&lt;'Données projet'!$A$62,$AF$205^A69,IF(A69='Données projet'!$A$62,'Données projet'!$B$62,AI68+AH69-AQ68)))</f>
        <v>390.68125000000066</v>
      </c>
      <c r="AJ69" s="13">
        <f>AI69*VLOOKUP('Données projet'!$B$10,Paramètres!$A$1:$I$89,3,0)*VLOOKUP('Données projet'!$B$10,Paramètres!$A$1:$I$89,5,0)</f>
        <v>182.8388250000003</v>
      </c>
      <c r="AK69" s="13">
        <f t="shared" ref="AK69:AK132" si="89">EXP(-1.0587+0.8836*LN(AJ69)+0.284)</f>
        <v>45.953196076450112</v>
      </c>
      <c r="AL69" s="20">
        <f t="shared" si="58"/>
        <v>398.47943670815107</v>
      </c>
      <c r="AM69" s="59">
        <f t="shared" si="59"/>
        <v>691.81277004148433</v>
      </c>
      <c r="AN69" s="59">
        <f ca="1">AVERAGE(OFFSET($AM$3,0,0,'Données projet'!$E$10+1,1))-AVERAGE(OFFSET($H$3,0,0,'Données projet'!$E$10+1,1))</f>
        <v>321.82962838167799</v>
      </c>
      <c r="AO69" s="59">
        <f t="shared" ref="AO69:AO132" si="90">$AO$3</f>
        <v>243.43396255104295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110.83165512264429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110.83165512264429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</v>
      </c>
      <c r="N70" s="13">
        <f>IF('Données projet'!$A$36&gt;35,N69+M70-V69,IF(A70&lt;'Données projet'!$A$36,$K$205^A70,IF(A70='Données projet'!$A$36,'Données projet'!$B$36,N69+M70-V69)))</f>
        <v>222</v>
      </c>
      <c r="O70" s="13">
        <f>N70*VLOOKUP('Données projet'!$B$9,Paramètres!$A$1:$I$89,3,0)*VLOOKUP('Données projet'!$B$9,Paramètres!$A$1:$I$89,5,0)</f>
        <v>193.93920000000003</v>
      </c>
      <c r="P70" s="13">
        <f t="shared" si="87"/>
        <v>48.409811198069384</v>
      </c>
      <c r="Q70" s="20">
        <f t="shared" si="54"/>
        <v>422.09119450330417</v>
      </c>
      <c r="R70" s="59">
        <f t="shared" si="55"/>
        <v>715.42452783663748</v>
      </c>
      <c r="S70" s="59">
        <f ca="1">AVERAGE(OFFSET($R$3,0,0,'Données projet'!$E$9+1,1))-AVERAGE(OFFSET($H$3,0,0,'Données projet'!$E$9+1,1))</f>
        <v>354.24684313982857</v>
      </c>
      <c r="T70" s="59">
        <f t="shared" si="88"/>
        <v>322.65043486962185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49.724377471579238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49.724377471579238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16.133750000000006</v>
      </c>
      <c r="AI70" s="13">
        <f>IF('Données projet'!$A$62&gt;35,AI69+AH70-AQ69,IF(A70&lt;'Données projet'!$A$62,$AF$205^A70,IF(A70='Données projet'!$A$62,'Données projet'!$B$62,AI69+AH70-AQ69)))</f>
        <v>406.81500000000068</v>
      </c>
      <c r="AJ70" s="13">
        <f>AI70*VLOOKUP('Données projet'!$B$10,Paramètres!$A$1:$I$89,3,0)*VLOOKUP('Données projet'!$B$10,Paramètres!$A$1:$I$89,5,0)</f>
        <v>190.38942000000031</v>
      </c>
      <c r="AK70" s="13">
        <f t="shared" si="89"/>
        <v>47.62603782207168</v>
      </c>
      <c r="AL70" s="20">
        <f t="shared" si="58"/>
        <v>414.54358904010877</v>
      </c>
      <c r="AM70" s="59">
        <f t="shared" si="59"/>
        <v>707.87692237344208</v>
      </c>
      <c r="AN70" s="59">
        <f ca="1">AVERAGE(OFFSET($AM$3,0,0,'Données projet'!$E$10+1,1))-AVERAGE(OFFSET($H$3,0,0,'Données projet'!$E$10+1,1))</f>
        <v>321.82962838167799</v>
      </c>
      <c r="AO70" s="59">
        <f t="shared" si="90"/>
        <v>243.43396255104295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108.65831396632386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108.65831396632386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</v>
      </c>
      <c r="N71" s="13">
        <f>IF('Données projet'!$A$36&gt;35,N70+M71-V70,IF(A71&lt;'Données projet'!$A$36,$K$205^A71,IF(A71='Données projet'!$A$36,'Données projet'!$B$36,N70+M71-V70)))</f>
        <v>227</v>
      </c>
      <c r="O71" s="13">
        <f>N71*VLOOKUP('Données projet'!$B$9,Paramètres!$A$1:$I$89,3,0)*VLOOKUP('Données projet'!$B$9,Paramètres!$A$1:$I$89,5,0)</f>
        <v>198.30720000000002</v>
      </c>
      <c r="P71" s="13">
        <f t="shared" si="87"/>
        <v>49.371957679623371</v>
      </c>
      <c r="Q71" s="20">
        <f t="shared" si="54"/>
        <v>431.37453295867743</v>
      </c>
      <c r="R71" s="59">
        <f t="shared" si="55"/>
        <v>724.70786629201075</v>
      </c>
      <c r="S71" s="59">
        <f ca="1">AVERAGE(OFFSET($R$3,0,0,'Données projet'!$E$9+1,1))-AVERAGE(OFFSET($H$3,0,0,'Données projet'!$E$9+1,1))</f>
        <v>354.24684313982857</v>
      </c>
      <c r="T71" s="59">
        <f t="shared" si="88"/>
        <v>322.65043486962185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48.749312758237096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48.749312758237096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16.133750000000006</v>
      </c>
      <c r="AI71" s="13">
        <f>IF('Données projet'!$A$62&gt;35,AI70+AH71-AQ70,IF(A71&lt;'Données projet'!$A$62,$AF$205^A71,IF(A71='Données projet'!$A$62,'Données projet'!$B$62,AI70+AH71-AQ70)))</f>
        <v>422.9487500000007</v>
      </c>
      <c r="AJ71" s="13">
        <f>AI71*VLOOKUP('Données projet'!$B$10,Paramètres!$A$1:$I$89,3,0)*VLOOKUP('Données projet'!$B$10,Paramètres!$A$1:$I$89,5,0)</f>
        <v>197.94001500000033</v>
      </c>
      <c r="AK71" s="13">
        <f t="shared" si="89"/>
        <v>49.291172939044351</v>
      </c>
      <c r="AL71" s="20">
        <f t="shared" si="58"/>
        <v>430.59431899383617</v>
      </c>
      <c r="AM71" s="59">
        <f t="shared" si="59"/>
        <v>723.92765232716943</v>
      </c>
      <c r="AN71" s="59">
        <f ca="1">AVERAGE(OFFSET($AM$3,0,0,'Données projet'!$E$10+1,1))-AVERAGE(OFFSET($H$3,0,0,'Données projet'!$E$10+1,1))</f>
        <v>321.82962838167799</v>
      </c>
      <c r="AO71" s="59">
        <f t="shared" si="90"/>
        <v>243.43396255104295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106.52759070447165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106.52759070447165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</v>
      </c>
      <c r="N72" s="13">
        <f>IF('Données projet'!$A$36&gt;35,N71+M72-V71,IF(A72&lt;'Données projet'!$A$36,$K$205^A72,IF(A72='Données projet'!$A$36,'Données projet'!$B$36,N71+M72-V71)))</f>
        <v>232</v>
      </c>
      <c r="O72" s="13">
        <f>N72*VLOOKUP('Données projet'!$B$9,Paramètres!$A$1:$I$89,3,0)*VLOOKUP('Données projet'!$B$9,Paramètres!$A$1:$I$89,5,0)</f>
        <v>202.67520000000002</v>
      </c>
      <c r="P72" s="13">
        <f t="shared" si="87"/>
        <v>50.331640285313689</v>
      </c>
      <c r="Q72" s="20">
        <f t="shared" si="54"/>
        <v>440.653580163588</v>
      </c>
      <c r="R72" s="59">
        <f t="shared" si="55"/>
        <v>733.98691349692126</v>
      </c>
      <c r="S72" s="59">
        <f ca="1">AVERAGE(OFFSET($R$3,0,0,'Données projet'!$E$9+1,1))-AVERAGE(OFFSET($H$3,0,0,'Données projet'!$E$9+1,1))</f>
        <v>354.24684313982857</v>
      </c>
      <c r="T72" s="59">
        <f t="shared" si="88"/>
        <v>322.65043486962185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47.793368469192849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47.793368469192849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16.133750000000006</v>
      </c>
      <c r="AI72" s="13">
        <f>IF('Données projet'!$A$62&gt;35,AI71+AH72-AQ71,IF(A72&lt;'Données projet'!$A$62,$AF$205^A72,IF(A72='Données projet'!$A$62,'Données projet'!$B$62,AI71+AH72-AQ71)))</f>
        <v>439.08250000000072</v>
      </c>
      <c r="AJ72" s="13">
        <f>AI72*VLOOKUP('Données projet'!$B$10,Paramètres!$A$1:$I$89,3,0)*VLOOKUP('Données projet'!$B$10,Paramètres!$A$1:$I$89,5,0)</f>
        <v>205.49061000000034</v>
      </c>
      <c r="AK72" s="13">
        <f t="shared" si="89"/>
        <v>50.948929056500454</v>
      </c>
      <c r="AL72" s="20">
        <f t="shared" si="58"/>
        <v>446.63219719007219</v>
      </c>
      <c r="AM72" s="59">
        <f t="shared" si="59"/>
        <v>739.9655305234055</v>
      </c>
      <c r="AN72" s="59">
        <f ca="1">AVERAGE(OFFSET($AM$3,0,0,'Données projet'!$E$10+1,1))-AVERAGE(OFFSET($H$3,0,0,'Données projet'!$E$10+1,1))</f>
        <v>321.82962838167799</v>
      </c>
      <c r="AO72" s="59">
        <f t="shared" si="90"/>
        <v>243.43396255104295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104.4386496261715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104.4386496261715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237</v>
      </c>
      <c r="L73" s="12">
        <f>VLOOKUP(A73,'Données projet'!$A$35:$I$55,9,0)</f>
        <v>5</v>
      </c>
      <c r="M73" s="12">
        <f t="array" ref="M73">INDEX(L:L,MIN(IF(ISNUMBER(L73:L269),ROW(L73:L269),"")))</f>
        <v>5</v>
      </c>
      <c r="N73" s="13">
        <f>IF('Données projet'!$A$36&gt;35,N72+M73-V72,IF(A73&lt;'Données projet'!$A$36,$K$205^A73,IF(A73='Données projet'!$A$36,'Données projet'!$B$36,N72+M73-V72)))</f>
        <v>237</v>
      </c>
      <c r="O73" s="13">
        <f>N73*VLOOKUP('Données projet'!$B$9,Paramètres!$A$1:$I$89,3,0)*VLOOKUP('Données projet'!$B$9,Paramètres!$A$1:$I$89,5,0)</f>
        <v>207.04320000000001</v>
      </c>
      <c r="P73" s="13">
        <f t="shared" si="87"/>
        <v>51.288918231806321</v>
      </c>
      <c r="Q73" s="20">
        <f t="shared" si="54"/>
        <v>449.92843925372944</v>
      </c>
      <c r="R73" s="59">
        <f t="shared" si="55"/>
        <v>743.26177258706275</v>
      </c>
      <c r="S73" s="59">
        <f ca="1">AVERAGE(OFFSET($R$3,0,0,'Données projet'!$E$9+1,1))-AVERAGE(OFFSET($H$3,0,0,'Données projet'!$E$9+1,1))</f>
        <v>354.24684313982857</v>
      </c>
      <c r="T73" s="59">
        <f t="shared" si="88"/>
        <v>322.65043486962185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18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54.330988932942603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54.330988932942603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16.133750000000006</v>
      </c>
      <c r="AI73" s="13">
        <f>IF('Données projet'!$A$62&gt;35,AI72+AH73-AQ72,IF(A73&lt;'Données projet'!$A$62,$AF$205^A73,IF(A73='Données projet'!$A$62,'Données projet'!$B$62,AI72+AH73-AQ72)))</f>
        <v>455.21625000000074</v>
      </c>
      <c r="AJ73" s="13">
        <f>AI73*VLOOKUP('Données projet'!$B$10,Paramètres!$A$1:$I$89,3,0)*VLOOKUP('Données projet'!$B$10,Paramètres!$A$1:$I$89,5,0)</f>
        <v>213.04120500000033</v>
      </c>
      <c r="AK73" s="13">
        <f t="shared" si="89"/>
        <v>52.599608362267411</v>
      </c>
      <c r="AL73" s="20">
        <f t="shared" si="58"/>
        <v>462.65774993928295</v>
      </c>
      <c r="AM73" s="59">
        <f t="shared" si="59"/>
        <v>755.99108327261627</v>
      </c>
      <c r="AN73" s="59">
        <f ca="1">AVERAGE(OFFSET($AM$3,0,0,'Données projet'!$E$10+1,1))-AVERAGE(OFFSET($H$3,0,0,'Données projet'!$E$10+1,1))</f>
        <v>321.82962838167799</v>
      </c>
      <c r="AO73" s="59">
        <f t="shared" si="90"/>
        <v>243.43396255104295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102.39067140828857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102.39067140828857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4.4000000000000004</v>
      </c>
      <c r="N74" s="13">
        <f>IF('Données projet'!$A$36&gt;35,N73+M74-V73,IF(A74&lt;'Données projet'!$A$36,$K$205^A74,IF(A74='Données projet'!$A$36,'Données projet'!$B$36,N73+M74-V73)))</f>
        <v>223.4</v>
      </c>
      <c r="O74" s="13">
        <f>N74*VLOOKUP('Données projet'!$B$9,Paramètres!$A$1:$I$89,3,0)*VLOOKUP('Données projet'!$B$9,Paramètres!$A$1:$I$89,5,0)</f>
        <v>195.16224000000003</v>
      </c>
      <c r="P74" s="13">
        <f t="shared" si="87"/>
        <v>48.67946410296608</v>
      </c>
      <c r="Q74" s="20">
        <f t="shared" si="54"/>
        <v>424.69096797933258</v>
      </c>
      <c r="R74" s="59">
        <f t="shared" si="55"/>
        <v>718.0243013126659</v>
      </c>
      <c r="S74" s="59">
        <f ca="1">AVERAGE(OFFSET($R$3,0,0,'Données projet'!$E$9+1,1))-AVERAGE(OFFSET($H$3,0,0,'Données projet'!$E$9+1,1))</f>
        <v>354.24684313982857</v>
      </c>
      <c r="T74" s="59">
        <f t="shared" si="88"/>
        <v>322.65043486962185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53.265591378598678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53.265591378598678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471.35</v>
      </c>
      <c r="AG74" s="12">
        <f>VLOOKUP(A74,'Données projet'!$A$61:$I$81,9,0)</f>
        <v>16.133750000000006</v>
      </c>
      <c r="AH74" s="12">
        <f t="array" ref="AH74">INDEX(AG:AG,MIN(IF(ISNUMBER(AG74:AG270),ROW(AG74:AG270),"")))</f>
        <v>16.133750000000006</v>
      </c>
      <c r="AI74" s="13">
        <f>IF('Données projet'!$A$62&gt;35,AI73+AH74-AQ73,IF(A74&lt;'Données projet'!$A$62,$AF$205^A74,IF(A74='Données projet'!$A$62,'Données projet'!$B$62,AI73+AH74-AQ73)))</f>
        <v>471.35000000000076</v>
      </c>
      <c r="AJ74" s="13">
        <f>AI74*VLOOKUP('Données projet'!$B$10,Paramètres!$A$1:$I$89,3,0)*VLOOKUP('Données projet'!$B$10,Paramètres!$A$1:$I$89,5,0)</f>
        <v>220.59180000000035</v>
      </c>
      <c r="AK74" s="13">
        <f t="shared" si="89"/>
        <v>54.243490409514294</v>
      </c>
      <c r="AL74" s="20">
        <f t="shared" si="58"/>
        <v>478.67146412990468</v>
      </c>
      <c r="AM74" s="59">
        <f t="shared" si="59"/>
        <v>772.00479746323799</v>
      </c>
      <c r="AN74" s="59">
        <f ca="1">AVERAGE(OFFSET($AM$3,0,0,'Données projet'!$E$10+1,1))-AVERAGE(OFFSET($H$3,0,0,'Données projet'!$E$10+1,1))</f>
        <v>321.82962838167799</v>
      </c>
      <c r="AO74" s="59">
        <f t="shared" si="90"/>
        <v>243.43396255104295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90.8</v>
      </c>
      <c r="AR74" s="16">
        <f>IF(ISNA(VLOOKUP(A74,'Données projet'!$A$61:$I$81,5,0)),0%,VLOOKUP(A74,'Données projet'!$A$61:$I$81,5,0)*VLOOKUP('Données projet'!$B$10,Paramètres!$A$1:$I$89,7,0))</f>
        <v>0.55000000000000004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131.38721112149145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131.38721112149145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4.4000000000000004</v>
      </c>
      <c r="N75" s="13">
        <f>IF('Données projet'!$A$36&gt;35,N74+M75-V74,IF(A75&lt;'Données projet'!$A$36,$K$205^A75,IF(A75='Données projet'!$A$36,'Données projet'!$B$36,N74+M75-V74)))</f>
        <v>227.8</v>
      </c>
      <c r="O75" s="13">
        <f>N75*VLOOKUP('Données projet'!$B$9,Paramètres!$A$1:$I$89,3,0)*VLOOKUP('Données projet'!$B$9,Paramètres!$A$1:$I$89,5,0)</f>
        <v>199.00608000000003</v>
      </c>
      <c r="P75" s="13">
        <f t="shared" si="87"/>
        <v>49.525670897515027</v>
      </c>
      <c r="Q75" s="20">
        <f t="shared" si="54"/>
        <v>432.85946614650538</v>
      </c>
      <c r="R75" s="59">
        <f t="shared" si="55"/>
        <v>726.19279947983864</v>
      </c>
      <c r="S75" s="59">
        <f ca="1">AVERAGE(OFFSET($R$3,0,0,'Données projet'!$E$9+1,1))-AVERAGE(OFFSET($H$3,0,0,'Données projet'!$E$9+1,1))</f>
        <v>354.24684313982857</v>
      </c>
      <c r="T75" s="59">
        <f t="shared" si="88"/>
        <v>322.65043486962185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52.221085620467093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52.221085620467093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15.183749999999996</v>
      </c>
      <c r="AI75" s="13">
        <f>IF('Données projet'!$A$62&gt;35,AI74+AH75-AQ74,IF(A75&lt;'Données projet'!$A$62,$AF$205^A75,IF(A75='Données projet'!$A$62,'Données projet'!$B$62,AI74+AH75-AQ74)))</f>
        <v>395.73375000000073</v>
      </c>
      <c r="AJ75" s="13">
        <f>AI75*VLOOKUP('Données projet'!$B$10,Paramètres!$A$1:$I$89,3,0)*VLOOKUP('Données projet'!$B$10,Paramètres!$A$1:$I$89,5,0)</f>
        <v>185.20339500000031</v>
      </c>
      <c r="AK75" s="13">
        <f t="shared" si="89"/>
        <v>46.477918642337173</v>
      </c>
      <c r="AL75" s="20">
        <f t="shared" si="58"/>
        <v>403.51162126040441</v>
      </c>
      <c r="AM75" s="59">
        <f t="shared" si="59"/>
        <v>696.84495459373773</v>
      </c>
      <c r="AN75" s="59">
        <f ca="1">AVERAGE(OFFSET($AM$3,0,0,'Données projet'!$E$10+1,1))-AVERAGE(OFFSET($H$3,0,0,'Données projet'!$E$10+1,1))</f>
        <v>321.82962838167799</v>
      </c>
      <c r="AO75" s="59">
        <f t="shared" si="90"/>
        <v>243.43396255104295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128.81078804968479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128.81078804968479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4.4000000000000004</v>
      </c>
      <c r="N76" s="13">
        <f>IF('Données projet'!$A$36&gt;35,N75+M76-V75,IF(A76&lt;'Données projet'!$A$36,$K$205^A76,IF(A76='Données projet'!$A$36,'Données projet'!$B$36,N75+M76-V75)))</f>
        <v>232.20000000000002</v>
      </c>
      <c r="O76" s="13">
        <f>N76*VLOOKUP('Données projet'!$B$9,Paramètres!$A$1:$I$89,3,0)*VLOOKUP('Données projet'!$B$9,Paramètres!$A$1:$I$89,5,0)</f>
        <v>202.84992000000003</v>
      </c>
      <c r="P76" s="13">
        <f t="shared" si="87"/>
        <v>50.369977187686075</v>
      </c>
      <c r="Q76" s="20">
        <f t="shared" si="54"/>
        <v>441.02465426855332</v>
      </c>
      <c r="R76" s="59">
        <f t="shared" si="55"/>
        <v>734.35798760188663</v>
      </c>
      <c r="S76" s="59">
        <f ca="1">AVERAGE(OFFSET($R$3,0,0,'Données projet'!$E$9+1,1))-AVERAGE(OFFSET($H$3,0,0,'Données projet'!$E$9+1,1))</f>
        <v>354.24684313982857</v>
      </c>
      <c r="T76" s="59">
        <f t="shared" si="88"/>
        <v>322.65043486962185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51.197061983166869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51.197061983166869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15.183749999999996</v>
      </c>
      <c r="AI76" s="13">
        <f>IF('Données projet'!$A$62&gt;35,AI75+AH76-AQ75,IF(A76&lt;'Données projet'!$A$62,$AF$205^A76,IF(A76='Données projet'!$A$62,'Données projet'!$B$62,AI75+AH76-AQ75)))</f>
        <v>410.9175000000007</v>
      </c>
      <c r="AJ76" s="13">
        <f>AI76*VLOOKUP('Données projet'!$B$10,Paramètres!$A$1:$I$89,3,0)*VLOOKUP('Données projet'!$B$10,Paramètres!$A$1:$I$89,5,0)</f>
        <v>192.30939000000032</v>
      </c>
      <c r="AK76" s="13">
        <f t="shared" si="89"/>
        <v>48.050166633348844</v>
      </c>
      <c r="AL76" s="20">
        <f t="shared" si="58"/>
        <v>418.62622780308311</v>
      </c>
      <c r="AM76" s="59">
        <f t="shared" si="59"/>
        <v>711.95956113641637</v>
      </c>
      <c r="AN76" s="59">
        <f ca="1">AVERAGE(OFFSET($AM$3,0,0,'Données projet'!$E$10+1,1))-AVERAGE(OFFSET($H$3,0,0,'Données projet'!$E$10+1,1))</f>
        <v>321.82962838167799</v>
      </c>
      <c r="AO76" s="59">
        <f t="shared" si="90"/>
        <v>243.43396255104295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126.28488706285336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126.28488706285336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4.4000000000000004</v>
      </c>
      <c r="N77" s="13">
        <f>IF('Données projet'!$A$36&gt;35,N76+M77-V76,IF(A77&lt;'Données projet'!$A$36,$K$205^A77,IF(A77='Données projet'!$A$36,'Données projet'!$B$36,N76+M77-V76)))</f>
        <v>236.60000000000002</v>
      </c>
      <c r="O77" s="13">
        <f>N77*VLOOKUP('Données projet'!$B$9,Paramètres!$A$1:$I$89,3,0)*VLOOKUP('Données projet'!$B$9,Paramètres!$A$1:$I$89,5,0)</f>
        <v>206.69376000000005</v>
      </c>
      <c r="P77" s="13">
        <f t="shared" si="87"/>
        <v>51.212423138937325</v>
      </c>
      <c r="Q77" s="20">
        <f t="shared" si="54"/>
        <v>449.18660230031583</v>
      </c>
      <c r="R77" s="59">
        <f t="shared" si="55"/>
        <v>742.51993563364908</v>
      </c>
      <c r="S77" s="59">
        <f ca="1">AVERAGE(OFFSET($R$3,0,0,'Données projet'!$E$9+1,1))-AVERAGE(OFFSET($H$3,0,0,'Données projet'!$E$9+1,1))</f>
        <v>354.24684313982857</v>
      </c>
      <c r="T77" s="59">
        <f t="shared" si="88"/>
        <v>322.65043486962185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50.193118824801353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50.193118824801353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15.183749999999996</v>
      </c>
      <c r="AI77" s="13">
        <f>IF('Données projet'!$A$62&gt;35,AI76+AH77-AQ76,IF(A77&lt;'Données projet'!$A$62,$AF$205^A77,IF(A77='Données projet'!$A$62,'Données projet'!$B$62,AI76+AH77-AQ76)))</f>
        <v>426.10125000000068</v>
      </c>
      <c r="AJ77" s="13">
        <f>AI77*VLOOKUP('Données projet'!$B$10,Paramètres!$A$1:$I$89,3,0)*VLOOKUP('Données projet'!$B$10,Paramètres!$A$1:$I$89,5,0)</f>
        <v>199.41538500000033</v>
      </c>
      <c r="AK77" s="13">
        <f t="shared" si="89"/>
        <v>49.61566516159165</v>
      </c>
      <c r="AL77" s="20">
        <f t="shared" si="58"/>
        <v>433.72907903143931</v>
      </c>
      <c r="AM77" s="59">
        <f t="shared" si="59"/>
        <v>727.06241236477263</v>
      </c>
      <c r="AN77" s="59">
        <f ca="1">AVERAGE(OFFSET($AM$3,0,0,'Données projet'!$E$10+1,1))-AVERAGE(OFFSET($H$3,0,0,'Données projet'!$E$10+1,1))</f>
        <v>321.82962838167799</v>
      </c>
      <c r="AO77" s="59">
        <f t="shared" si="90"/>
        <v>243.43396255104295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123.80851745372621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123.80851745372621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241</v>
      </c>
      <c r="L78" s="12">
        <f>VLOOKUP(A78,'Données projet'!$A$35:$I$55,9,0)</f>
        <v>4.4000000000000004</v>
      </c>
      <c r="M78" s="12">
        <f t="array" ref="M78">INDEX(L:L,MIN(IF(ISNUMBER(L78:L274),ROW(L78:L274),"")))</f>
        <v>4.4000000000000004</v>
      </c>
      <c r="N78" s="13">
        <f>IF('Données projet'!$A$36&gt;35,N77+M78-V77,IF(A78&lt;'Données projet'!$A$36,$K$205^A78,IF(A78='Données projet'!$A$36,'Données projet'!$B$36,N77+M78-V77)))</f>
        <v>241.00000000000003</v>
      </c>
      <c r="O78" s="13">
        <f>N78*VLOOKUP('Données projet'!$B$9,Paramètres!$A$1:$I$89,3,0)*VLOOKUP('Données projet'!$B$9,Paramètres!$A$1:$I$89,5,0)</f>
        <v>210.53760000000005</v>
      </c>
      <c r="P78" s="13">
        <f t="shared" si="87"/>
        <v>52.053047337322276</v>
      </c>
      <c r="Q78" s="20">
        <f t="shared" si="54"/>
        <v>457.34537744583628</v>
      </c>
      <c r="R78" s="59">
        <f t="shared" si="55"/>
        <v>750.67871077916959</v>
      </c>
      <c r="S78" s="59">
        <f ca="1">AVERAGE(OFFSET($R$3,0,0,'Données projet'!$E$9+1,1))-AVERAGE(OFFSET($H$3,0,0,'Données projet'!$E$9+1,1))</f>
        <v>354.24684313982857</v>
      </c>
      <c r="T78" s="59">
        <f t="shared" si="88"/>
        <v>322.65043486962185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16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55.853146173519221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55.853146173519221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15.183749999999996</v>
      </c>
      <c r="AI78" s="13">
        <f>IF('Données projet'!$A$62&gt;35,AI77+AH78-AQ77,IF(A78&lt;'Données projet'!$A$62,$AF$205^A78,IF(A78='Données projet'!$A$62,'Données projet'!$B$62,AI77+AH78-AQ77)))</f>
        <v>441.28500000000065</v>
      </c>
      <c r="AJ78" s="13">
        <f>AI78*VLOOKUP('Données projet'!$B$10,Paramètres!$A$1:$I$89,3,0)*VLOOKUP('Données projet'!$B$10,Paramètres!$A$1:$I$89,5,0)</f>
        <v>206.52138000000033</v>
      </c>
      <c r="AK78" s="13">
        <f t="shared" si="89"/>
        <v>51.174682293125571</v>
      </c>
      <c r="AL78" s="20">
        <f t="shared" si="58"/>
        <v>448.82064182719432</v>
      </c>
      <c r="AM78" s="59">
        <f t="shared" si="59"/>
        <v>742.15397516052758</v>
      </c>
      <c r="AN78" s="59">
        <f ca="1">AVERAGE(OFFSET($AM$3,0,0,'Données projet'!$E$10+1,1))-AVERAGE(OFFSET($H$3,0,0,'Données projet'!$E$10+1,1))</f>
        <v>321.82962838167799</v>
      </c>
      <c r="AO78" s="59">
        <f t="shared" si="90"/>
        <v>243.43396255104295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121.38070794219773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121.38070794219773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</v>
      </c>
      <c r="N79" s="13">
        <f>IF('Données projet'!$A$36&gt;35,N78+M79-V78,IF(A79&lt;'Données projet'!$A$36,$K$205^A79,IF(A79='Données projet'!$A$36,'Données projet'!$B$36,N78+M79-V78)))</f>
        <v>229.00000000000003</v>
      </c>
      <c r="O79" s="13">
        <f>N79*VLOOKUP('Données projet'!$B$9,Paramètres!$A$1:$I$89,3,0)*VLOOKUP('Données projet'!$B$9,Paramètres!$A$1:$I$89,5,0)</f>
        <v>200.05440000000007</v>
      </c>
      <c r="P79" s="13">
        <f t="shared" si="87"/>
        <v>49.756123009618236</v>
      </c>
      <c r="Q79" s="20">
        <f t="shared" si="54"/>
        <v>435.08666090841854</v>
      </c>
      <c r="R79" s="59">
        <f t="shared" si="55"/>
        <v>728.41999424175185</v>
      </c>
      <c r="S79" s="59">
        <f ca="1">AVERAGE(OFFSET($R$3,0,0,'Données projet'!$E$9+1,1))-AVERAGE(OFFSET($H$3,0,0,'Données projet'!$E$9+1,1))</f>
        <v>354.24684313982857</v>
      </c>
      <c r="T79" s="59">
        <f t="shared" si="88"/>
        <v>322.65043486962185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54.757900044111835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54.757900044111835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15.183749999999996</v>
      </c>
      <c r="AI79" s="13">
        <f>IF('Données projet'!$A$62&gt;35,AI78+AH79-AQ78,IF(A79&lt;'Données projet'!$A$62,$AF$205^A79,IF(A79='Données projet'!$A$62,'Données projet'!$B$62,AI78+AH79-AQ78)))</f>
        <v>456.46875000000063</v>
      </c>
      <c r="AJ79" s="13">
        <f>AI79*VLOOKUP('Données projet'!$B$10,Paramètres!$A$1:$I$89,3,0)*VLOOKUP('Données projet'!$B$10,Paramètres!$A$1:$I$89,5,0)</f>
        <v>213.62737500000028</v>
      </c>
      <c r="AK79" s="13">
        <f t="shared" si="89"/>
        <v>52.727466600457106</v>
      </c>
      <c r="AL79" s="20">
        <f t="shared" si="58"/>
        <v>463.90134912079657</v>
      </c>
      <c r="AM79" s="59">
        <f t="shared" si="59"/>
        <v>757.23468245412982</v>
      </c>
      <c r="AN79" s="59">
        <f ca="1">AVERAGE(OFFSET($AM$3,0,0,'Données projet'!$E$10+1,1))-AVERAGE(OFFSET($H$3,0,0,'Données projet'!$E$10+1,1))</f>
        <v>321.82962838167799</v>
      </c>
      <c r="AO79" s="59">
        <f t="shared" si="90"/>
        <v>243.43396255104295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119.00050629437274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119.00050629437274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</v>
      </c>
      <c r="N80" s="13">
        <f>IF('Données projet'!$A$36&gt;35,N79+M80-V79,IF(A80&lt;'Données projet'!$A$36,$K$205^A80,IF(A80='Données projet'!$A$36,'Données projet'!$B$36,N79+M80-V79)))</f>
        <v>233.00000000000003</v>
      </c>
      <c r="O80" s="13">
        <f>N80*VLOOKUP('Données projet'!$B$9,Paramètres!$A$1:$I$89,3,0)*VLOOKUP('Données projet'!$B$9,Paramètres!$A$1:$I$89,5,0)</f>
        <v>203.54880000000003</v>
      </c>
      <c r="P80" s="13">
        <f t="shared" si="87"/>
        <v>50.523286400023487</v>
      </c>
      <c r="Q80" s="20">
        <f t="shared" si="54"/>
        <v>442.50888381337427</v>
      </c>
      <c r="R80" s="59">
        <f t="shared" si="55"/>
        <v>735.84221714670753</v>
      </c>
      <c r="S80" s="59">
        <f ca="1">AVERAGE(OFFSET($R$3,0,0,'Données projet'!$E$9+1,1))-AVERAGE(OFFSET($H$3,0,0,'Données projet'!$E$9+1,1))</f>
        <v>354.24684313982857</v>
      </c>
      <c r="T80" s="59">
        <f t="shared" si="88"/>
        <v>322.65043486962185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53.684131023267952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53.684131023267952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15.183749999999996</v>
      </c>
      <c r="AI80" s="13">
        <f>IF('Données projet'!$A$62&gt;35,AI79+AH80-AQ79,IF(A80&lt;'Données projet'!$A$62,$AF$205^A80,IF(A80='Données projet'!$A$62,'Données projet'!$B$62,AI79+AH80-AQ79)))</f>
        <v>471.6525000000006</v>
      </c>
      <c r="AJ80" s="13">
        <f>AI80*VLOOKUP('Données projet'!$B$10,Paramètres!$A$1:$I$89,3,0)*VLOOKUP('Données projet'!$B$10,Paramètres!$A$1:$I$89,5,0)</f>
        <v>220.73337000000029</v>
      </c>
      <c r="AK80" s="13">
        <f t="shared" si="89"/>
        <v>54.274249180901982</v>
      </c>
      <c r="AL80" s="20">
        <f t="shared" si="58"/>
        <v>478.9716034067381</v>
      </c>
      <c r="AM80" s="59">
        <f t="shared" si="59"/>
        <v>772.30493674007141</v>
      </c>
      <c r="AN80" s="59">
        <f ca="1">AVERAGE(OFFSET($AM$3,0,0,'Données projet'!$E$10+1,1))-AVERAGE(OFFSET($H$3,0,0,'Données projet'!$E$10+1,1))</f>
        <v>321.82962838167799</v>
      </c>
      <c r="AO80" s="59">
        <f t="shared" si="90"/>
        <v>243.43396255104295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116.66697894908194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116.66697894908194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</v>
      </c>
      <c r="N81" s="13">
        <f>IF('Données projet'!$A$36&gt;35,N80+M81-V80,IF(A81&lt;'Données projet'!$A$36,$K$205^A81,IF(A81='Données projet'!$A$36,'Données projet'!$B$36,N80+M81-V80)))</f>
        <v>237.00000000000003</v>
      </c>
      <c r="O81" s="13">
        <f>N81*VLOOKUP('Données projet'!$B$9,Paramètres!$A$1:$I$89,3,0)*VLOOKUP('Données projet'!$B$9,Paramètres!$A$1:$I$89,5,0)</f>
        <v>207.04320000000004</v>
      </c>
      <c r="P81" s="13">
        <f t="shared" si="87"/>
        <v>51.288918231806321</v>
      </c>
      <c r="Q81" s="20">
        <f t="shared" si="54"/>
        <v>449.92843925372944</v>
      </c>
      <c r="R81" s="59">
        <f t="shared" si="55"/>
        <v>743.26177258706275</v>
      </c>
      <c r="S81" s="59">
        <f ca="1">AVERAGE(OFFSET($R$3,0,0,'Données projet'!$E$9+1,1))-AVERAGE(OFFSET($H$3,0,0,'Données projet'!$E$9+1,1))</f>
        <v>354.24684313982857</v>
      </c>
      <c r="T81" s="59">
        <f t="shared" si="88"/>
        <v>322.65043486962185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52.631417957988383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52.631417957988383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15.183749999999996</v>
      </c>
      <c r="AI81" s="13">
        <f>IF('Données projet'!$A$62&gt;35,AI80+AH81-AQ80,IF(A81&lt;'Données projet'!$A$62,$AF$205^A81,IF(A81='Données projet'!$A$62,'Données projet'!$B$62,AI80+AH81-AQ80)))</f>
        <v>486.83625000000058</v>
      </c>
      <c r="AJ81" s="13">
        <f>AI81*VLOOKUP('Données projet'!$B$10,Paramètres!$A$1:$I$89,3,0)*VLOOKUP('Données projet'!$B$10,Paramètres!$A$1:$I$89,5,0)</f>
        <v>227.83936500000027</v>
      </c>
      <c r="AK81" s="13">
        <f t="shared" si="89"/>
        <v>55.815245407740925</v>
      </c>
      <c r="AL81" s="20">
        <f t="shared" si="58"/>
        <v>494.0317797934826</v>
      </c>
      <c r="AM81" s="59">
        <f t="shared" si="59"/>
        <v>787.36511312681591</v>
      </c>
      <c r="AN81" s="59">
        <f ca="1">AVERAGE(OFFSET($AM$3,0,0,'Données projet'!$E$10+1,1))-AVERAGE(OFFSET($H$3,0,0,'Données projet'!$E$10+1,1))</f>
        <v>321.82962838167799</v>
      </c>
      <c r="AO81" s="59">
        <f t="shared" si="90"/>
        <v>243.43396255104295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114.37921065172115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114.37921065172115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</v>
      </c>
      <c r="N82" s="13">
        <f>IF('Données projet'!$A$36&gt;35,N81+M82-V81,IF(A82&lt;'Données projet'!$A$36,$K$205^A82,IF(A82='Données projet'!$A$36,'Données projet'!$B$36,N81+M82-V81)))</f>
        <v>241.00000000000003</v>
      </c>
      <c r="O82" s="13">
        <f>N82*VLOOKUP('Données projet'!$B$9,Paramètres!$A$1:$I$89,3,0)*VLOOKUP('Données projet'!$B$9,Paramètres!$A$1:$I$89,5,0)</f>
        <v>210.53760000000005</v>
      </c>
      <c r="P82" s="13">
        <f t="shared" si="87"/>
        <v>52.053047337322276</v>
      </c>
      <c r="Q82" s="20">
        <f t="shared" si="54"/>
        <v>457.34537744583628</v>
      </c>
      <c r="R82" s="59">
        <f t="shared" si="55"/>
        <v>750.67871077916959</v>
      </c>
      <c r="S82" s="59">
        <f ca="1">AVERAGE(OFFSET($R$3,0,0,'Données projet'!$E$9+1,1))-AVERAGE(OFFSET($H$3,0,0,'Données projet'!$E$9+1,1))</f>
        <v>354.24684313982857</v>
      </c>
      <c r="T82" s="59">
        <f t="shared" si="88"/>
        <v>322.65043486962185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51.599347953827376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51.599347953827376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502.02</v>
      </c>
      <c r="AG82" s="12">
        <f>VLOOKUP(A82,'Données projet'!$A$61:$I$81,9,0)</f>
        <v>15.183749999999996</v>
      </c>
      <c r="AH82" s="12">
        <f t="array" ref="AH82">INDEX(AG:AG,MIN(IF(ISNUMBER(AG82:AG278),ROW(AG82:AG278),"")))</f>
        <v>15.183749999999996</v>
      </c>
      <c r="AI82" s="13">
        <f>IF('Données projet'!$A$62&gt;35,AI81+AH82-AQ81,IF(A82&lt;'Données projet'!$A$62,$AF$205^A82,IF(A82='Données projet'!$A$62,'Données projet'!$B$62,AI81+AH82-AQ81)))</f>
        <v>502.02000000000055</v>
      </c>
      <c r="AJ82" s="13">
        <f>AI82*VLOOKUP('Données projet'!$B$10,Paramètres!$A$1:$I$89,3,0)*VLOOKUP('Données projet'!$B$10,Paramètres!$A$1:$I$89,5,0)</f>
        <v>234.94536000000025</v>
      </c>
      <c r="AK82" s="13">
        <f t="shared" si="89"/>
        <v>57.350656456773365</v>
      </c>
      <c r="AL82" s="20">
        <f t="shared" si="58"/>
        <v>509.08222866221405</v>
      </c>
      <c r="AM82" s="59">
        <f t="shared" si="59"/>
        <v>802.41556199554736</v>
      </c>
      <c r="AN82" s="59">
        <f ca="1">AVERAGE(OFFSET($AM$3,0,0,'Données projet'!$E$10+1,1))-AVERAGE(OFFSET($H$3,0,0,'Données projet'!$E$10+1,1))</f>
        <v>321.82962838167799</v>
      </c>
      <c r="AO82" s="59">
        <f t="shared" si="90"/>
        <v>243.43396255104295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87.99</v>
      </c>
      <c r="AR82" s="16">
        <f>IF(ISNA(VLOOKUP(A82,'Données projet'!$A$61:$I$81,5,0)),0%,VLOOKUP(A82,'Données projet'!$A$61:$I$81,5,0)*VLOOKUP('Données projet'!$B$10,Paramètres!$A$1:$I$89,7,0))</f>
        <v>0.55000000000000004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142.18116631141453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142.18116631141453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245</v>
      </c>
      <c r="L83" s="12">
        <f>VLOOKUP(A83,'Données projet'!$A$35:$I$55,9,0)</f>
        <v>4</v>
      </c>
      <c r="M83" s="12">
        <f t="array" ref="M83">INDEX(L:L,MIN(IF(ISNUMBER(L83:L279),ROW(L83:L279),"")))</f>
        <v>4</v>
      </c>
      <c r="N83" s="13">
        <f>IF('Données projet'!$A$36&gt;35,N82+M83-V82,IF(A83&lt;'Données projet'!$A$36,$K$205^A83,IF(A83='Données projet'!$A$36,'Données projet'!$B$36,N82+M83-V82)))</f>
        <v>245.00000000000003</v>
      </c>
      <c r="O83" s="13">
        <f>N83*VLOOKUP('Données projet'!$B$9,Paramètres!$A$1:$I$89,3,0)*VLOOKUP('Données projet'!$B$9,Paramètres!$A$1:$I$89,5,0)</f>
        <v>214.03200000000004</v>
      </c>
      <c r="P83" s="13">
        <f t="shared" si="87"/>
        <v>52.815701536972242</v>
      </c>
      <c r="Q83" s="20">
        <f t="shared" si="54"/>
        <v>464.75974684356009</v>
      </c>
      <c r="R83" s="59">
        <f t="shared" si="55"/>
        <v>758.09308017689341</v>
      </c>
      <c r="S83" s="59">
        <f ca="1">AVERAGE(OFFSET($R$3,0,0,'Données projet'!$E$9+1,1))-AVERAGE(OFFSET($H$3,0,0,'Données projet'!$E$9+1,1))</f>
        <v>354.24684313982857</v>
      </c>
      <c r="T83" s="59">
        <f t="shared" si="88"/>
        <v>322.65043486962185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15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56.816532269909324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56.816532269909324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14.266249999999999</v>
      </c>
      <c r="AI83" s="13">
        <f>IF('Données projet'!$A$62&gt;35,AI82+AH83-AQ82,IF(A83&lt;'Données projet'!$A$62,$AF$205^A83,IF(A83='Données projet'!$A$62,'Données projet'!$B$62,AI82+AH83-AQ82)))</f>
        <v>428.29625000000055</v>
      </c>
      <c r="AJ83" s="13">
        <f>AI83*VLOOKUP('Données projet'!$B$10,Paramètres!$A$1:$I$89,3,0)*VLOOKUP('Données projet'!$B$10,Paramètres!$A$1:$I$89,5,0)</f>
        <v>200.44264500000025</v>
      </c>
      <c r="AK83" s="13">
        <f t="shared" si="89"/>
        <v>49.841435178556367</v>
      </c>
      <c r="AL83" s="20">
        <f t="shared" si="58"/>
        <v>435.91143964431944</v>
      </c>
      <c r="AM83" s="59">
        <f t="shared" si="59"/>
        <v>729.2447729776527</v>
      </c>
      <c r="AN83" s="59">
        <f ca="1">AVERAGE(OFFSET($AM$3,0,0,'Données projet'!$E$10+1,1))-AVERAGE(OFFSET($H$3,0,0,'Données projet'!$E$10+1,1))</f>
        <v>321.82962838167799</v>
      </c>
      <c r="AO83" s="59">
        <f t="shared" si="90"/>
        <v>243.43396255104295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139.39308036199606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139.39308036199606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3.6</v>
      </c>
      <c r="N84" s="13">
        <f>IF('Données projet'!$A$36&gt;35,N83+M84-V83,IF(A84&lt;'Données projet'!$A$36,$K$205^A84,IF(A84='Données projet'!$A$36,'Données projet'!$B$36,N83+M84-V83)))</f>
        <v>233.60000000000002</v>
      </c>
      <c r="O84" s="13">
        <f>N84*VLOOKUP('Données projet'!$B$9,Paramètres!$A$1:$I$89,3,0)*VLOOKUP('Données projet'!$B$9,Paramètres!$A$1:$I$89,5,0)</f>
        <v>204.07296000000005</v>
      </c>
      <c r="P84" s="13">
        <f t="shared" si="87"/>
        <v>50.638228095278635</v>
      </c>
      <c r="Q84" s="20">
        <f t="shared" si="54"/>
        <v>443.62198593261041</v>
      </c>
      <c r="R84" s="59">
        <f t="shared" si="55"/>
        <v>736.95531926594367</v>
      </c>
      <c r="S84" s="59">
        <f ca="1">AVERAGE(OFFSET($R$3,0,0,'Données projet'!$E$9+1,1))-AVERAGE(OFFSET($H$3,0,0,'Données projet'!$E$9+1,1))</f>
        <v>354.24684313982857</v>
      </c>
      <c r="T84" s="59">
        <f t="shared" si="88"/>
        <v>322.65043486962185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55.702394726759223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55.702394726759223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14.266249999999999</v>
      </c>
      <c r="AI84" s="13">
        <f>IF('Données projet'!$A$62&gt;35,AI83+AH84-AQ83,IF(A84&lt;'Données projet'!$A$62,$AF$205^A84,IF(A84='Données projet'!$A$62,'Données projet'!$B$62,AI83+AH84-AQ83)))</f>
        <v>442.56250000000057</v>
      </c>
      <c r="AJ84" s="13">
        <f>AI84*VLOOKUP('Données projet'!$B$10,Paramètres!$A$1:$I$89,3,0)*VLOOKUP('Données projet'!$B$10,Paramètres!$A$1:$I$89,5,0)</f>
        <v>207.11925000000025</v>
      </c>
      <c r="AK84" s="13">
        <f t="shared" si="89"/>
        <v>51.305564167415632</v>
      </c>
      <c r="AL84" s="20">
        <f t="shared" si="58"/>
        <v>450.08988467491599</v>
      </c>
      <c r="AM84" s="59">
        <f t="shared" si="59"/>
        <v>743.42321800824925</v>
      </c>
      <c r="AN84" s="59">
        <f ca="1">AVERAGE(OFFSET($AM$3,0,0,'Données projet'!$E$10+1,1))-AVERAGE(OFFSET($H$3,0,0,'Données projet'!$E$10+1,1))</f>
        <v>321.82962838167799</v>
      </c>
      <c r="AO84" s="59">
        <f t="shared" si="90"/>
        <v>243.43396255104295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136.65966707748117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136.65966707748117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3.6</v>
      </c>
      <c r="N85" s="13">
        <f>IF('Données projet'!$A$36&gt;35,N84+M85-V84,IF(A85&lt;'Données projet'!$A$36,$K$205^A85,IF(A85='Données projet'!$A$36,'Données projet'!$B$36,N84+M85-V84)))</f>
        <v>237.20000000000002</v>
      </c>
      <c r="O85" s="13">
        <f>N85*VLOOKUP('Données projet'!$B$9,Paramètres!$A$1:$I$89,3,0)*VLOOKUP('Données projet'!$B$9,Paramètres!$A$1:$I$89,5,0)</f>
        <v>207.21792000000005</v>
      </c>
      <c r="P85" s="13">
        <f t="shared" si="87"/>
        <v>51.327160141561521</v>
      </c>
      <c r="Q85" s="20">
        <f t="shared" si="54"/>
        <v>450.29934791321972</v>
      </c>
      <c r="R85" s="59">
        <f t="shared" si="55"/>
        <v>743.63268124655303</v>
      </c>
      <c r="S85" s="59">
        <f ca="1">AVERAGE(OFFSET($R$3,0,0,'Données projet'!$E$9+1,1))-AVERAGE(OFFSET($H$3,0,0,'Données projet'!$E$9+1,1))</f>
        <v>354.24684313982857</v>
      </c>
      <c r="T85" s="59">
        <f t="shared" si="88"/>
        <v>322.65043486962185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54.610104741273496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54.610104741273496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14.266249999999999</v>
      </c>
      <c r="AI85" s="13">
        <f>IF('Données projet'!$A$62&gt;35,AI84+AH85-AQ84,IF(A85&lt;'Données projet'!$A$62,$AF$205^A85,IF(A85='Données projet'!$A$62,'Données projet'!$B$62,AI84+AH85-AQ84)))</f>
        <v>456.82875000000058</v>
      </c>
      <c r="AJ85" s="13">
        <f>AI85*VLOOKUP('Données projet'!$B$10,Paramètres!$A$1:$I$89,3,0)*VLOOKUP('Données projet'!$B$10,Paramètres!$A$1:$I$89,5,0)</f>
        <v>213.79585500000027</v>
      </c>
      <c r="AK85" s="13">
        <f t="shared" si="89"/>
        <v>52.764208713877771</v>
      </c>
      <c r="AL85" s="20">
        <f t="shared" si="58"/>
        <v>464.25877763500421</v>
      </c>
      <c r="AM85" s="59">
        <f t="shared" si="59"/>
        <v>757.59211096833747</v>
      </c>
      <c r="AN85" s="59">
        <f ca="1">AVERAGE(OFFSET($AM$3,0,0,'Données projet'!$E$10+1,1))-AVERAGE(OFFSET($H$3,0,0,'Données projet'!$E$10+1,1))</f>
        <v>321.82962838167799</v>
      </c>
      <c r="AO85" s="59">
        <f t="shared" si="90"/>
        <v>243.43396255104295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133.97985436025814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133.97985436025814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3.6</v>
      </c>
      <c r="N86" s="13">
        <f>IF('Données projet'!$A$36&gt;35,N85+M86-V85,IF(A86&lt;'Données projet'!$A$36,$K$205^A86,IF(A86='Données projet'!$A$36,'Données projet'!$B$36,N85+M86-V85)))</f>
        <v>240.8</v>
      </c>
      <c r="O86" s="13">
        <f>N86*VLOOKUP('Données projet'!$B$9,Paramètres!$A$1:$I$89,3,0)*VLOOKUP('Données projet'!$B$9,Paramètres!$A$1:$I$89,5,0)</f>
        <v>210.36288000000002</v>
      </c>
      <c r="P86" s="13">
        <f t="shared" si="87"/>
        <v>52.014876138342963</v>
      </c>
      <c r="Q86" s="20">
        <f t="shared" si="54"/>
        <v>456.97459194094728</v>
      </c>
      <c r="R86" s="59">
        <f t="shared" si="55"/>
        <v>750.30792527428059</v>
      </c>
      <c r="S86" s="59">
        <f ca="1">AVERAGE(OFFSET($R$3,0,0,'Données projet'!$E$9+1,1))-AVERAGE(OFFSET($H$3,0,0,'Données projet'!$E$9+1,1))</f>
        <v>354.24684313982857</v>
      </c>
      <c r="T86" s="59">
        <f t="shared" si="88"/>
        <v>322.65043486962185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53.539233896172036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53.539233896172036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14.266249999999999</v>
      </c>
      <c r="AI86" s="13">
        <f>IF('Données projet'!$A$62&gt;35,AI85+AH86-AQ85,IF(A86&lt;'Données projet'!$A$62,$AF$205^A86,IF(A86='Données projet'!$A$62,'Données projet'!$B$62,AI85+AH86-AQ85)))</f>
        <v>471.0950000000006</v>
      </c>
      <c r="AJ86" s="13">
        <f>AI86*VLOOKUP('Données projet'!$B$10,Paramètres!$A$1:$I$89,3,0)*VLOOKUP('Données projet'!$B$10,Paramètres!$A$1:$I$89,5,0)</f>
        <v>220.47246000000027</v>
      </c>
      <c r="AK86" s="13">
        <f t="shared" si="89"/>
        <v>54.217559742972433</v>
      </c>
      <c r="AL86" s="20">
        <f t="shared" si="58"/>
        <v>478.41845105234415</v>
      </c>
      <c r="AM86" s="59">
        <f t="shared" si="59"/>
        <v>771.75178438567741</v>
      </c>
      <c r="AN86" s="59">
        <f ca="1">AVERAGE(OFFSET($AM$3,0,0,'Données projet'!$E$10+1,1))-AVERAGE(OFFSET($H$3,0,0,'Données projet'!$E$10+1,1))</f>
        <v>321.82962838167799</v>
      </c>
      <c r="AO86" s="59">
        <f t="shared" si="90"/>
        <v>243.43396255104295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131.35259113589549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131.35259113589549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3.6</v>
      </c>
      <c r="N87" s="13">
        <f>IF('Données projet'!$A$36&gt;35,N86+M87-V86,IF(A87&lt;'Données projet'!$A$36,$K$205^A87,IF(A87='Données projet'!$A$36,'Données projet'!$B$36,N86+M87-V86)))</f>
        <v>244.4</v>
      </c>
      <c r="O87" s="13">
        <f>N87*VLOOKUP('Données projet'!$B$9,Paramètres!$A$1:$I$89,3,0)*VLOOKUP('Données projet'!$B$9,Paramètres!$A$1:$I$89,5,0)</f>
        <v>213.50784000000002</v>
      </c>
      <c r="P87" s="13">
        <f t="shared" si="87"/>
        <v>52.701396365805124</v>
      </c>
      <c r="Q87" s="20">
        <f t="shared" si="54"/>
        <v>463.6477533371106</v>
      </c>
      <c r="R87" s="59">
        <f t="shared" si="55"/>
        <v>756.98108667044391</v>
      </c>
      <c r="S87" s="59">
        <f ca="1">AVERAGE(OFFSET($R$3,0,0,'Données projet'!$E$9+1,1))-AVERAGE(OFFSET($H$3,0,0,'Données projet'!$E$9+1,1))</f>
        <v>354.24684313982857</v>
      </c>
      <c r="T87" s="59">
        <f t="shared" si="88"/>
        <v>322.65043486962185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52.489362175176296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52.489362175176296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14.266249999999999</v>
      </c>
      <c r="AI87" s="13">
        <f>IF('Données projet'!$A$62&gt;35,AI86+AH87-AQ86,IF(A87&lt;'Données projet'!$A$62,$AF$205^A87,IF(A87='Données projet'!$A$62,'Données projet'!$B$62,AI86+AH87-AQ86)))</f>
        <v>485.36125000000061</v>
      </c>
      <c r="AJ87" s="13">
        <f>AI87*VLOOKUP('Données projet'!$B$10,Paramètres!$A$1:$I$89,3,0)*VLOOKUP('Données projet'!$B$10,Paramètres!$A$1:$I$89,5,0)</f>
        <v>227.14906500000026</v>
      </c>
      <c r="AK87" s="13">
        <f t="shared" si="89"/>
        <v>55.665795958975508</v>
      </c>
      <c r="AL87" s="20">
        <f t="shared" si="58"/>
        <v>492.56921617021618</v>
      </c>
      <c r="AM87" s="59">
        <f t="shared" si="59"/>
        <v>785.90254950354949</v>
      </c>
      <c r="AN87" s="59">
        <f ca="1">AVERAGE(OFFSET($AM$3,0,0,'Données projet'!$E$10+1,1))-AVERAGE(OFFSET($H$3,0,0,'Données projet'!$E$10+1,1))</f>
        <v>321.82962838167799</v>
      </c>
      <c r="AO87" s="59">
        <f t="shared" si="90"/>
        <v>243.43396255104295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128.77684694089027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128.77684694089027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248</v>
      </c>
      <c r="L88" s="12">
        <f>VLOOKUP(A88,'Données projet'!$A$35:$I$55,9,0)</f>
        <v>3.6</v>
      </c>
      <c r="M88" s="12">
        <f t="array" ref="M88">INDEX(L:L,MIN(IF(ISNUMBER(L88:L284),ROW(L88:L284),"")))</f>
        <v>3.6</v>
      </c>
      <c r="N88" s="13">
        <f>IF('Données projet'!$A$36&gt;35,N87+M88-V87,IF(A88&lt;'Données projet'!$A$36,$K$205^A88,IF(A88='Données projet'!$A$36,'Données projet'!$B$36,N87+M88-V87)))</f>
        <v>248</v>
      </c>
      <c r="O88" s="13">
        <f>N88*VLOOKUP('Données projet'!$B$9,Paramètres!$A$1:$I$89,3,0)*VLOOKUP('Données projet'!$B$9,Paramètres!$A$1:$I$89,5,0)</f>
        <v>216.65280000000004</v>
      </c>
      <c r="P88" s="13">
        <f t="shared" si="87"/>
        <v>53.38674047237982</v>
      </c>
      <c r="Q88" s="20">
        <f t="shared" si="54"/>
        <v>470.3188663227283</v>
      </c>
      <c r="R88" s="59">
        <f t="shared" si="55"/>
        <v>763.65219965606161</v>
      </c>
      <c r="S88" s="59">
        <f ca="1">AVERAGE(OFFSET($R$3,0,0,'Données projet'!$E$9+1,1))-AVERAGE(OFFSET($H$3,0,0,'Données projet'!$E$9+1,1))</f>
        <v>354.24684313982857</v>
      </c>
      <c r="T88" s="59">
        <f t="shared" si="88"/>
        <v>322.65043486962185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14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57.273826118101873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57.273826118101873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14.266249999999999</v>
      </c>
      <c r="AI88" s="13">
        <f>IF('Données projet'!$A$62&gt;35,AI87+AH88-AQ87,IF(A88&lt;'Données projet'!$A$62,$AF$205^A88,IF(A88='Données projet'!$A$62,'Données projet'!$B$62,AI87+AH88-AQ87)))</f>
        <v>499.62750000000062</v>
      </c>
      <c r="AJ88" s="13">
        <f>AI88*VLOOKUP('Données projet'!$B$10,Paramètres!$A$1:$I$89,3,0)*VLOOKUP('Données projet'!$B$10,Paramètres!$A$1:$I$89,5,0)</f>
        <v>233.82567000000029</v>
      </c>
      <c r="AK88" s="13">
        <f t="shared" si="89"/>
        <v>57.109084963577409</v>
      </c>
      <c r="AL88" s="20">
        <f t="shared" si="58"/>
        <v>506.71136489489783</v>
      </c>
      <c r="AM88" s="59">
        <f t="shared" si="59"/>
        <v>800.04469822823114</v>
      </c>
      <c r="AN88" s="59">
        <f ca="1">AVERAGE(OFFSET($AM$3,0,0,'Données projet'!$E$10+1,1))-AVERAGE(OFFSET($H$3,0,0,'Données projet'!$E$10+1,1))</f>
        <v>321.82962838167799</v>
      </c>
      <c r="AO88" s="59">
        <f t="shared" si="90"/>
        <v>243.43396255104295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126.25161151850025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126.25161151850025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</v>
      </c>
      <c r="N89" s="13">
        <f>IF('Données projet'!$A$36&gt;35,N88+M89-V88,IF(A89&lt;'Données projet'!$A$36,$K$205^A89,IF(A89='Données projet'!$A$36,'Données projet'!$B$36,N88+M89-V88)))</f>
        <v>237</v>
      </c>
      <c r="O89" s="13">
        <f>N89*VLOOKUP('Données projet'!$B$9,Paramètres!$A$1:$I$89,3,0)*VLOOKUP('Données projet'!$B$9,Paramètres!$A$1:$I$89,5,0)</f>
        <v>207.04320000000001</v>
      </c>
      <c r="P89" s="13">
        <f t="shared" si="87"/>
        <v>51.288918231806321</v>
      </c>
      <c r="Q89" s="20">
        <f t="shared" si="54"/>
        <v>449.92843925372944</v>
      </c>
      <c r="R89" s="59">
        <f t="shared" si="55"/>
        <v>743.26177258706275</v>
      </c>
      <c r="S89" s="59">
        <f ca="1">AVERAGE(OFFSET($R$3,0,0,'Données projet'!$E$9+1,1))-AVERAGE(OFFSET($H$3,0,0,'Données projet'!$E$9+1,1))</f>
        <v>354.24684313982857</v>
      </c>
      <c r="T89" s="59">
        <f t="shared" si="88"/>
        <v>322.65043486962185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56.150721321510424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56.150721321510424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14.266249999999999</v>
      </c>
      <c r="AI89" s="13">
        <f>IF('Données projet'!$A$62&gt;35,AI88+AH89-AQ88,IF(A89&lt;'Données projet'!$A$62,$AF$205^A89,IF(A89='Données projet'!$A$62,'Données projet'!$B$62,AI88+AH89-AQ88)))</f>
        <v>513.89375000000064</v>
      </c>
      <c r="AJ89" s="13">
        <f>AI89*VLOOKUP('Données projet'!$B$10,Paramètres!$A$1:$I$89,3,0)*VLOOKUP('Données projet'!$B$10,Paramètres!$A$1:$I$89,5,0)</f>
        <v>240.50227500000028</v>
      </c>
      <c r="AK89" s="13">
        <f t="shared" si="89"/>
        <v>58.547584242750503</v>
      </c>
      <c r="AL89" s="20">
        <f t="shared" si="58"/>
        <v>520.84517151445755</v>
      </c>
      <c r="AM89" s="59">
        <f t="shared" si="59"/>
        <v>814.17850484779092</v>
      </c>
      <c r="AN89" s="59">
        <f ca="1">AVERAGE(OFFSET($AM$3,0,0,'Données projet'!$E$10+1,1))-AVERAGE(OFFSET($H$3,0,0,'Données projet'!$E$10+1,1))</f>
        <v>321.82962838167799</v>
      </c>
      <c r="AO89" s="59">
        <f t="shared" si="90"/>
        <v>243.43396255104295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123.77589442250179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123.77589442250179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</v>
      </c>
      <c r="N90" s="13">
        <f>IF('Données projet'!$A$36&gt;35,N89+M90-V89,IF(A90&lt;'Données projet'!$A$36,$K$205^A90,IF(A90='Données projet'!$A$36,'Données projet'!$B$36,N89+M90-V89)))</f>
        <v>240</v>
      </c>
      <c r="O90" s="13">
        <f>N90*VLOOKUP('Données projet'!$B$9,Paramètres!$A$1:$I$89,3,0)*VLOOKUP('Données projet'!$B$9,Paramètres!$A$1:$I$89,5,0)</f>
        <v>209.66400000000002</v>
      </c>
      <c r="P90" s="13">
        <f t="shared" si="87"/>
        <v>51.862154403304537</v>
      </c>
      <c r="Q90" s="20">
        <f t="shared" si="54"/>
        <v>455.49138558575538</v>
      </c>
      <c r="R90" s="59">
        <f t="shared" si="55"/>
        <v>748.8247189190887</v>
      </c>
      <c r="S90" s="59">
        <f ca="1">AVERAGE(OFFSET($R$3,0,0,'Données projet'!$E$9+1,1))-AVERAGE(OFFSET($H$3,0,0,'Données projet'!$E$9+1,1))</f>
        <v>354.24684313982857</v>
      </c>
      <c r="T90" s="59">
        <f t="shared" si="88"/>
        <v>322.65043486962185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55.049639924953844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55.049639924953844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528.16</v>
      </c>
      <c r="AG90" s="12">
        <f>VLOOKUP(A90,'Données projet'!$A$61:$I$81,9,0)</f>
        <v>14.266249999999999</v>
      </c>
      <c r="AH90" s="12">
        <f t="array" ref="AH90">INDEX(AG:AG,MIN(IF(ISNUMBER(AG90:AG286),ROW(AG90:AG286),"")))</f>
        <v>14.266249999999999</v>
      </c>
      <c r="AI90" s="13">
        <f>IF('Données projet'!$A$62&gt;35,AI89+AH90-AQ89,IF(A90&lt;'Données projet'!$A$62,$AF$205^A90,IF(A90='Données projet'!$A$62,'Données projet'!$B$62,AI89+AH90-AQ89)))</f>
        <v>528.16000000000065</v>
      </c>
      <c r="AJ90" s="13">
        <f>AI90*VLOOKUP('Données projet'!$B$10,Paramètres!$A$1:$I$89,3,0)*VLOOKUP('Données projet'!$B$10,Paramètres!$A$1:$I$89,5,0)</f>
        <v>247.17888000000031</v>
      </c>
      <c r="AK90" s="13">
        <f t="shared" si="89"/>
        <v>59.981442040949432</v>
      </c>
      <c r="AL90" s="20">
        <f t="shared" si="58"/>
        <v>534.97089422132069</v>
      </c>
      <c r="AM90" s="59">
        <f t="shared" si="59"/>
        <v>828.30422755465406</v>
      </c>
      <c r="AN90" s="59">
        <f ca="1">AVERAGE(OFFSET($AM$3,0,0,'Données projet'!$E$10+1,1))-AVERAGE(OFFSET($H$3,0,0,'Données projet'!$E$10+1,1))</f>
        <v>321.82962838167799</v>
      </c>
      <c r="AO90" s="59">
        <f t="shared" si="90"/>
        <v>243.43396255104295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88.62</v>
      </c>
      <c r="AR90" s="16">
        <f>IF(ISNA(VLOOKUP(A90,'Données projet'!$A$61:$I$81,5,0)),0%,VLOOKUP(A90,'Données projet'!$A$61:$I$81,5,0)*VLOOKUP('Données projet'!$B$10,Paramètres!$A$1:$I$89,7,0))</f>
        <v>0.55000000000000004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151.60870519008432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151.60870519008432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</v>
      </c>
      <c r="N91" s="13">
        <f>IF('Données projet'!$A$36&gt;35,N90+M91-V90,IF(A91&lt;'Données projet'!$A$36,$K$205^A91,IF(A91='Données projet'!$A$36,'Données projet'!$B$36,N90+M91-V90)))</f>
        <v>243</v>
      </c>
      <c r="O91" s="13">
        <f>N91*VLOOKUP('Données projet'!$B$9,Paramètres!$A$1:$I$89,3,0)*VLOOKUP('Données projet'!$B$9,Paramètres!$A$1:$I$89,5,0)</f>
        <v>212.28480000000002</v>
      </c>
      <c r="P91" s="13">
        <f t="shared" si="87"/>
        <v>52.434557099704193</v>
      </c>
      <c r="Q91" s="20">
        <f t="shared" si="54"/>
        <v>461.05288028198476</v>
      </c>
      <c r="R91" s="59">
        <f t="shared" si="55"/>
        <v>754.38621361531807</v>
      </c>
      <c r="S91" s="59">
        <f ca="1">AVERAGE(OFFSET($R$3,0,0,'Données projet'!$E$9+1,1))-AVERAGE(OFFSET($H$3,0,0,'Données projet'!$E$9+1,1))</f>
        <v>354.24684313982857</v>
      </c>
      <c r="T91" s="59">
        <f t="shared" si="88"/>
        <v>322.65043486962185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53.970150062990406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53.970150062990406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13.211250000000007</v>
      </c>
      <c r="AI91" s="13">
        <f>IF('Données projet'!$A$62&gt;35,AI90+AH91-AQ90,IF(A91&lt;'Données projet'!$A$62,$AF$205^A91,IF(A91='Données projet'!$A$62,'Données projet'!$B$62,AI90+AH91-AQ90)))</f>
        <v>452.7512500000006</v>
      </c>
      <c r="AJ91" s="13">
        <f>AI91*VLOOKUP('Données projet'!$B$10,Paramètres!$A$1:$I$89,3,0)*VLOOKUP('Données projet'!$B$10,Paramètres!$A$1:$I$89,5,0)</f>
        <v>211.88758500000029</v>
      </c>
      <c r="AK91" s="13">
        <f t="shared" si="89"/>
        <v>52.347855446643472</v>
      </c>
      <c r="AL91" s="20">
        <f t="shared" si="58"/>
        <v>460.21005877790441</v>
      </c>
      <c r="AM91" s="59">
        <f t="shared" si="59"/>
        <v>753.54339211123772</v>
      </c>
      <c r="AN91" s="59">
        <f ca="1">AVERAGE(OFFSET($AM$3,0,0,'Données projet'!$E$10+1,1))-AVERAGE(OFFSET($H$3,0,0,'Données projet'!$E$10+1,1))</f>
        <v>321.82962838167799</v>
      </c>
      <c r="AO91" s="59">
        <f t="shared" si="90"/>
        <v>243.43396255104295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148.63575095348605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148.63575095348605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</v>
      </c>
      <c r="N92" s="13">
        <f>IF('Données projet'!$A$36&gt;35,N91+M92-V91,IF(A92&lt;'Données projet'!$A$36,$K$205^A92,IF(A92='Données projet'!$A$36,'Données projet'!$B$36,N91+M92-V91)))</f>
        <v>246</v>
      </c>
      <c r="O92" s="13">
        <f>N92*VLOOKUP('Données projet'!$B$9,Paramètres!$A$1:$I$89,3,0)*VLOOKUP('Données projet'!$B$9,Paramètres!$A$1:$I$89,5,0)</f>
        <v>214.90560000000005</v>
      </c>
      <c r="P92" s="13">
        <f t="shared" si="87"/>
        <v>53.006137800892326</v>
      </c>
      <c r="Q92" s="20">
        <f t="shared" si="54"/>
        <v>466.61294333655422</v>
      </c>
      <c r="R92" s="59">
        <f t="shared" si="55"/>
        <v>759.94627666988754</v>
      </c>
      <c r="S92" s="59">
        <f ca="1">AVERAGE(OFFSET($R$3,0,0,'Données projet'!$E$9+1,1))-AVERAGE(OFFSET($H$3,0,0,'Données projet'!$E$9+1,1))</f>
        <v>354.24684313982857</v>
      </c>
      <c r="T92" s="59">
        <f t="shared" si="88"/>
        <v>322.65043486962185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52.911828338796269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52.911828338796269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13.211250000000007</v>
      </c>
      <c r="AI92" s="13">
        <f>IF('Données projet'!$A$62&gt;35,AI91+AH92-AQ91,IF(A92&lt;'Données projet'!$A$62,$AF$205^A92,IF(A92='Données projet'!$A$62,'Données projet'!$B$62,AI91+AH92-AQ91)))</f>
        <v>465.9625000000006</v>
      </c>
      <c r="AJ92" s="13">
        <f>AI92*VLOOKUP('Données projet'!$B$10,Paramètres!$A$1:$I$89,3,0)*VLOOKUP('Données projet'!$B$10,Paramètres!$A$1:$I$89,5,0)</f>
        <v>218.07045000000031</v>
      </c>
      <c r="AK92" s="13">
        <f t="shared" si="89"/>
        <v>53.695292786537038</v>
      </c>
      <c r="AL92" s="20">
        <f t="shared" si="58"/>
        <v>473.32533535321909</v>
      </c>
      <c r="AM92" s="59">
        <f t="shared" si="59"/>
        <v>766.65866868655235</v>
      </c>
      <c r="AN92" s="59">
        <f ca="1">AVERAGE(OFFSET($AM$3,0,0,'Données projet'!$E$10+1,1))-AVERAGE(OFFSET($H$3,0,0,'Données projet'!$E$10+1,1))</f>
        <v>321.82962838167799</v>
      </c>
      <c r="AO92" s="59">
        <f t="shared" si="90"/>
        <v>243.43396255104295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145.72109453614445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145.72109453614445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249</v>
      </c>
      <c r="L93" s="12">
        <f>VLOOKUP(A93,'Données projet'!$A$35:$I$55,9,0)</f>
        <v>3</v>
      </c>
      <c r="M93" s="12">
        <f t="array" ref="M93">INDEX(L:L,MIN(IF(ISNUMBER(L93:L289),ROW(L93:L289),"")))</f>
        <v>3</v>
      </c>
      <c r="N93" s="13">
        <f>IF('Données projet'!$A$36&gt;35,N92+M93-V92,IF(A93&lt;'Données projet'!$A$36,$K$205^A93,IF(A93='Données projet'!$A$36,'Données projet'!$B$36,N92+M93-V92)))</f>
        <v>249</v>
      </c>
      <c r="O93" s="13">
        <f>N93*VLOOKUP('Données projet'!$B$9,Paramètres!$A$1:$I$89,3,0)*VLOOKUP('Données projet'!$B$9,Paramètres!$A$1:$I$89,5,0)</f>
        <v>217.52640000000005</v>
      </c>
      <c r="P93" s="13">
        <f t="shared" si="87"/>
        <v>53.576907690651254</v>
      </c>
      <c r="Q93" s="20">
        <f t="shared" si="54"/>
        <v>472.17159422788433</v>
      </c>
      <c r="R93" s="59">
        <f t="shared" si="55"/>
        <v>765.50492756121764</v>
      </c>
      <c r="S93" s="59">
        <f ca="1">AVERAGE(OFFSET($R$3,0,0,'Données projet'!$E$9+1,1))-AVERAGE(OFFSET($H$3,0,0,'Données projet'!$E$9+1,1))</f>
        <v>354.24684313982857</v>
      </c>
      <c r="T93" s="59">
        <f t="shared" si="88"/>
        <v>322.65043486962185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12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56.857472503670593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56.857472503670593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13.211250000000007</v>
      </c>
      <c r="AI93" s="13">
        <f>IF('Données projet'!$A$62&gt;35,AI92+AH93-AQ92,IF(A93&lt;'Données projet'!$A$62,$AF$205^A93,IF(A93='Données projet'!$A$62,'Données projet'!$B$62,AI92+AH93-AQ92)))</f>
        <v>479.17375000000061</v>
      </c>
      <c r="AJ93" s="13">
        <f>AI93*VLOOKUP('Données projet'!$B$10,Paramètres!$A$1:$I$89,3,0)*VLOOKUP('Données projet'!$B$10,Paramètres!$A$1:$I$89,5,0)</f>
        <v>224.25331500000027</v>
      </c>
      <c r="AK93" s="13">
        <f t="shared" si="89"/>
        <v>55.038289956938769</v>
      </c>
      <c r="AL93" s="20">
        <f t="shared" si="58"/>
        <v>486.43287863333552</v>
      </c>
      <c r="AM93" s="59">
        <f t="shared" si="59"/>
        <v>779.76621196666883</v>
      </c>
      <c r="AN93" s="59">
        <f ca="1">AVERAGE(OFFSET($AM$3,0,0,'Données projet'!$E$10+1,1))-AVERAGE(OFFSET($H$3,0,0,'Données projet'!$E$10+1,1))</f>
        <v>321.82962838167799</v>
      </c>
      <c r="AO93" s="59">
        <f t="shared" si="90"/>
        <v>243.43396255104295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142.86359275338205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142.86359275338205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</v>
      </c>
      <c r="N94" s="13">
        <f>IF('Données projet'!$A$36&gt;35,N93+M94-V93,IF(A94&lt;'Données projet'!$A$36,$K$205^A94,IF(A94='Données projet'!$A$36,'Données projet'!$B$36,N93+M94-V93)))</f>
        <v>240</v>
      </c>
      <c r="O94" s="13">
        <f>N94*VLOOKUP('Données projet'!$B$9,Paramètres!$A$1:$I$89,3,0)*VLOOKUP('Données projet'!$B$9,Paramètres!$A$1:$I$89,5,0)</f>
        <v>209.66400000000002</v>
      </c>
      <c r="P94" s="13">
        <f t="shared" si="87"/>
        <v>51.862154403304537</v>
      </c>
      <c r="Q94" s="20">
        <f t="shared" si="54"/>
        <v>455.49138558575538</v>
      </c>
      <c r="R94" s="59">
        <f t="shared" si="55"/>
        <v>748.8247189190887</v>
      </c>
      <c r="S94" s="59">
        <f ca="1">AVERAGE(OFFSET($R$3,0,0,'Données projet'!$E$9+1,1))-AVERAGE(OFFSET($H$3,0,0,'Données projet'!$E$9+1,1))</f>
        <v>354.24684313982857</v>
      </c>
      <c r="T94" s="59">
        <f t="shared" si="88"/>
        <v>322.65043486962185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55.742532147507511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55.742532147507511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13.211250000000007</v>
      </c>
      <c r="AI94" s="13">
        <f>IF('Données projet'!$A$62&gt;35,AI93+AH94-AQ93,IF(A94&lt;'Données projet'!$A$62,$AF$205^A94,IF(A94='Données projet'!$A$62,'Données projet'!$B$62,AI93+AH94-AQ93)))</f>
        <v>492.38500000000062</v>
      </c>
      <c r="AJ94" s="13">
        <f>AI94*VLOOKUP('Données projet'!$B$10,Paramètres!$A$1:$I$89,3,0)*VLOOKUP('Données projet'!$B$10,Paramètres!$A$1:$I$89,5,0)</f>
        <v>230.43618000000029</v>
      </c>
      <c r="AK94" s="13">
        <f t="shared" si="89"/>
        <v>56.376983442883841</v>
      </c>
      <c r="AL94" s="20">
        <f t="shared" si="58"/>
        <v>499.53292632968987</v>
      </c>
      <c r="AM94" s="59">
        <f t="shared" si="59"/>
        <v>792.86625966302313</v>
      </c>
      <c r="AN94" s="59">
        <f ca="1">AVERAGE(OFFSET($AM$3,0,0,'Données projet'!$E$10+1,1))-AVERAGE(OFFSET($H$3,0,0,'Données projet'!$E$10+1,1))</f>
        <v>321.82962838167799</v>
      </c>
      <c r="AO94" s="59">
        <f t="shared" si="90"/>
        <v>243.43396255104295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140.06212483767564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140.06212483767564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</v>
      </c>
      <c r="N95" s="13">
        <f>IF('Données projet'!$A$36&gt;35,N94+M95-V94,IF(A95&lt;'Données projet'!$A$36,$K$205^A95,IF(A95='Données projet'!$A$36,'Données projet'!$B$36,N94+M95-V94)))</f>
        <v>243</v>
      </c>
      <c r="O95" s="13">
        <f>N95*VLOOKUP('Données projet'!$B$9,Paramètres!$A$1:$I$89,3,0)*VLOOKUP('Données projet'!$B$9,Paramètres!$A$1:$I$89,5,0)</f>
        <v>212.28480000000002</v>
      </c>
      <c r="P95" s="13">
        <f t="shared" si="87"/>
        <v>52.434557099704193</v>
      </c>
      <c r="Q95" s="20">
        <f t="shared" si="54"/>
        <v>461.05288028198476</v>
      </c>
      <c r="R95" s="59">
        <f t="shared" si="55"/>
        <v>754.38621361531807</v>
      </c>
      <c r="S95" s="59">
        <f ca="1">AVERAGE(OFFSET($R$3,0,0,'Données projet'!$E$9+1,1))-AVERAGE(OFFSET($H$3,0,0,'Données projet'!$E$9+1,1))</f>
        <v>354.24684313982857</v>
      </c>
      <c r="T95" s="59">
        <f t="shared" si="88"/>
        <v>322.65043486962185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54.64945509168232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54.64945509168232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13.211250000000007</v>
      </c>
      <c r="AI95" s="13">
        <f>IF('Données projet'!$A$62&gt;35,AI94+AH95-AQ94,IF(A95&lt;'Données projet'!$A$62,$AF$205^A95,IF(A95='Données projet'!$A$62,'Données projet'!$B$62,AI94+AH95-AQ94)))</f>
        <v>505.59625000000062</v>
      </c>
      <c r="AJ95" s="13">
        <f>AI95*VLOOKUP('Données projet'!$B$10,Paramètres!$A$1:$I$89,3,0)*VLOOKUP('Données projet'!$B$10,Paramètres!$A$1:$I$89,5,0)</f>
        <v>236.61904500000028</v>
      </c>
      <c r="AK95" s="13">
        <f t="shared" si="89"/>
        <v>57.711501988331932</v>
      </c>
      <c r="AL95" s="20">
        <f t="shared" si="58"/>
        <v>512.62570267134527</v>
      </c>
      <c r="AM95" s="59">
        <f t="shared" si="59"/>
        <v>805.95903600467864</v>
      </c>
      <c r="AN95" s="59">
        <f ca="1">AVERAGE(OFFSET($AM$3,0,0,'Données projet'!$E$10+1,1))-AVERAGE(OFFSET($H$3,0,0,'Données projet'!$E$10+1,1))</f>
        <v>321.82962838167799</v>
      </c>
      <c r="AO95" s="59">
        <f t="shared" si="90"/>
        <v>243.43396255104295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137.31559199906951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137.31559199906951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</v>
      </c>
      <c r="N96" s="13">
        <f>IF('Données projet'!$A$36&gt;35,N95+M96-V95,IF(A96&lt;'Données projet'!$A$36,$K$205^A96,IF(A96='Données projet'!$A$36,'Données projet'!$B$36,N95+M96-V95)))</f>
        <v>246</v>
      </c>
      <c r="O96" s="13">
        <f>N96*VLOOKUP('Données projet'!$B$9,Paramètres!$A$1:$I$89,3,0)*VLOOKUP('Données projet'!$B$9,Paramètres!$A$1:$I$89,5,0)</f>
        <v>214.90560000000005</v>
      </c>
      <c r="P96" s="13">
        <f t="shared" si="87"/>
        <v>53.006137800892326</v>
      </c>
      <c r="Q96" s="20">
        <f t="shared" si="54"/>
        <v>466.61294333655422</v>
      </c>
      <c r="R96" s="59">
        <f t="shared" si="55"/>
        <v>759.94627666988754</v>
      </c>
      <c r="S96" s="59">
        <f ca="1">AVERAGE(OFFSET($R$3,0,0,'Données projet'!$E$9+1,1))-AVERAGE(OFFSET($H$3,0,0,'Données projet'!$E$9+1,1))</f>
        <v>354.24684313982857</v>
      </c>
      <c r="T96" s="59">
        <f t="shared" si="88"/>
        <v>322.65043486962185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53.577812610210685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53.577812610210685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13.211250000000007</v>
      </c>
      <c r="AI96" s="13">
        <f>IF('Données projet'!$A$62&gt;35,AI95+AH96-AQ95,IF(A96&lt;'Données projet'!$A$62,$AF$205^A96,IF(A96='Données projet'!$A$62,'Données projet'!$B$62,AI95+AH96-AQ95)))</f>
        <v>518.80750000000057</v>
      </c>
      <c r="AJ96" s="13">
        <f>AI96*VLOOKUP('Données projet'!$B$10,Paramètres!$A$1:$I$89,3,0)*VLOOKUP('Données projet'!$B$10,Paramètres!$A$1:$I$89,5,0)</f>
        <v>242.80191000000028</v>
      </c>
      <c r="AK96" s="13">
        <f t="shared" si="89"/>
        <v>59.041967225867971</v>
      </c>
      <c r="AL96" s="20">
        <f t="shared" si="58"/>
        <v>525.71141950172057</v>
      </c>
      <c r="AM96" s="59">
        <f t="shared" si="59"/>
        <v>819.04475283505394</v>
      </c>
      <c r="AN96" s="59">
        <f ca="1">AVERAGE(OFFSET($AM$3,0,0,'Données projet'!$E$10+1,1))-AVERAGE(OFFSET($H$3,0,0,'Données projet'!$E$10+1,1))</f>
        <v>321.82962838167799</v>
      </c>
      <c r="AO96" s="59">
        <f t="shared" si="90"/>
        <v>243.43396255104295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134.62291699420882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134.62291699420882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</v>
      </c>
      <c r="N97" s="13">
        <f>IF('Données projet'!$A$36&gt;35,N96+M97-V96,IF(A97&lt;'Données projet'!$A$36,$K$205^A97,IF(A97='Données projet'!$A$36,'Données projet'!$B$36,N96+M97-V96)))</f>
        <v>249</v>
      </c>
      <c r="O97" s="13">
        <f>N97*VLOOKUP('Données projet'!$B$9,Paramètres!$A$1:$I$89,3,0)*VLOOKUP('Données projet'!$B$9,Paramètres!$A$1:$I$89,5,0)</f>
        <v>217.52640000000005</v>
      </c>
      <c r="P97" s="13">
        <f t="shared" si="87"/>
        <v>53.576907690651254</v>
      </c>
      <c r="Q97" s="20">
        <f t="shared" si="54"/>
        <v>472.17159422788433</v>
      </c>
      <c r="R97" s="59">
        <f t="shared" si="55"/>
        <v>765.50492756121764</v>
      </c>
      <c r="S97" s="59">
        <f ca="1">AVERAGE(OFFSET($R$3,0,0,'Données projet'!$E$9+1,1))-AVERAGE(OFFSET($H$3,0,0,'Données projet'!$E$9+1,1))</f>
        <v>354.24684313982857</v>
      </c>
      <c r="T97" s="59">
        <f t="shared" si="88"/>
        <v>322.65043486962185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52.527184384163341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52.527184384163341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13.211250000000007</v>
      </c>
      <c r="AI97" s="13">
        <f>IF('Données projet'!$A$62&gt;35,AI96+AH97-AQ96,IF(A97&lt;'Données projet'!$A$62,$AF$205^A97,IF(A97='Données projet'!$A$62,'Données projet'!$B$62,AI96+AH97-AQ96)))</f>
        <v>532.01875000000064</v>
      </c>
      <c r="AJ97" s="13">
        <f>AI97*VLOOKUP('Données projet'!$B$10,Paramètres!$A$1:$I$89,3,0)*VLOOKUP('Données projet'!$B$10,Paramètres!$A$1:$I$89,5,0)</f>
        <v>248.9847750000003</v>
      </c>
      <c r="AK97" s="13">
        <f t="shared" si="89"/>
        <v>60.368494240456918</v>
      </c>
      <c r="AL97" s="20">
        <f t="shared" si="58"/>
        <v>538.79027726046297</v>
      </c>
      <c r="AM97" s="59">
        <f t="shared" si="59"/>
        <v>832.12361059379623</v>
      </c>
      <c r="AN97" s="59">
        <f ca="1">AVERAGE(OFFSET($AM$3,0,0,'Données projet'!$E$10+1,1))-AVERAGE(OFFSET($H$3,0,0,'Données projet'!$E$10+1,1))</f>
        <v>321.82962838167799</v>
      </c>
      <c r="AO97" s="59">
        <f t="shared" si="90"/>
        <v>243.43396255104295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131.98304370382388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131.98304370382388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252</v>
      </c>
      <c r="L98" s="12">
        <f>VLOOKUP(A98,'Données projet'!$A$35:$I$55,9,0)</f>
        <v>3</v>
      </c>
      <c r="M98" s="12">
        <f t="array" ref="M98">INDEX(L:L,MIN(IF(ISNUMBER(L98:L294),ROW(L98:L294),"")))</f>
        <v>3</v>
      </c>
      <c r="N98" s="13">
        <f>IF('Données projet'!$A$36&gt;35,N97+M98-V97,IF(A98&lt;'Données projet'!$A$36,$K$205^A98,IF(A98='Données projet'!$A$36,'Données projet'!$B$36,N97+M98-V97)))</f>
        <v>252</v>
      </c>
      <c r="O98" s="13">
        <f>N98*VLOOKUP('Données projet'!$B$9,Paramètres!$A$1:$I$89,3,0)*VLOOKUP('Données projet'!$B$9,Paramètres!$A$1:$I$89,5,0)</f>
        <v>220.14720000000003</v>
      </c>
      <c r="P98" s="13">
        <f t="shared" si="87"/>
        <v>54.146877667769687</v>
      </c>
      <c r="Q98" s="20">
        <f t="shared" si="54"/>
        <v>477.72885193803222</v>
      </c>
      <c r="R98" s="59">
        <f t="shared" si="55"/>
        <v>771.06218527136548</v>
      </c>
      <c r="S98" s="59">
        <f ca="1">AVERAGE(OFFSET($R$3,0,0,'Données projet'!$E$9+1,1))-AVERAGE(OFFSET($H$3,0,0,'Données projet'!$E$9+1,1))</f>
        <v>354.24684313982857</v>
      </c>
      <c r="T98" s="59">
        <f t="shared" si="88"/>
        <v>322.65043486962185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12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56.48037118237837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56.48037118237837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545.23</v>
      </c>
      <c r="AG98" s="12">
        <f>VLOOKUP(A98,'Données projet'!$A$61:$I$81,9,0)</f>
        <v>13.211250000000007</v>
      </c>
      <c r="AH98" s="12">
        <f t="array" ref="AH98">INDEX(AG:AG,MIN(IF(ISNUMBER(AG98:AG294),ROW(AG98:AG294),"")))</f>
        <v>13.211250000000007</v>
      </c>
      <c r="AI98" s="13">
        <f>IF('Données projet'!$A$62&gt;35,AI97+AH98-AQ97,IF(A98&lt;'Données projet'!$A$62,$AF$205^A98,IF(A98='Données projet'!$A$62,'Données projet'!$B$62,AI97+AH98-AQ97)))</f>
        <v>545.2300000000007</v>
      </c>
      <c r="AJ98" s="13">
        <f>AI98*VLOOKUP('Données projet'!$B$10,Paramètres!$A$1:$I$89,3,0)*VLOOKUP('Données projet'!$B$10,Paramètres!$A$1:$I$89,5,0)</f>
        <v>255.16764000000032</v>
      </c>
      <c r="AK98" s="13">
        <f t="shared" si="89"/>
        <v>61.691192075625132</v>
      </c>
      <c r="AL98" s="20">
        <f t="shared" si="58"/>
        <v>551.86246586504762</v>
      </c>
      <c r="AM98" s="59">
        <f t="shared" si="59"/>
        <v>845.19579919838088</v>
      </c>
      <c r="AN98" s="59">
        <f ca="1">AVERAGE(OFFSET($AM$3,0,0,'Données projet'!$E$10+1,1))-AVERAGE(OFFSET($H$3,0,0,'Données projet'!$E$10+1,1))</f>
        <v>321.82962838167799</v>
      </c>
      <c r="AO98" s="59">
        <f t="shared" si="90"/>
        <v>243.43396255104295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268.81</v>
      </c>
      <c r="AR98" s="16">
        <f>IF(ISNA(VLOOKUP(A98,'Données projet'!$A$61:$I$81,5,0)),0%,VLOOKUP(A98,'Données projet'!$A$61:$I$81,5,0)*VLOOKUP('Données projet'!$B$10,Paramètres!$A$1:$I$89,7,0))</f>
        <v>0.55000000000000004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221.18217859054897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221.18217859054897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</v>
      </c>
      <c r="N99" s="13">
        <f>IF('Données projet'!$A$36&gt;35,N98+M99-V98,IF(A99&lt;'Données projet'!$A$36,$K$205^A99,IF(A99='Données projet'!$A$36,'Données projet'!$B$36,N98+M99-V98)))</f>
        <v>243</v>
      </c>
      <c r="O99" s="13">
        <f>N99*VLOOKUP('Données projet'!$B$9,Paramètres!$A$1:$I$89,3,0)*VLOOKUP('Données projet'!$B$9,Paramètres!$A$1:$I$89,5,0)</f>
        <v>212.28480000000002</v>
      </c>
      <c r="P99" s="13">
        <f t="shared" si="87"/>
        <v>52.434557099704193</v>
      </c>
      <c r="Q99" s="20">
        <f t="shared" ref="Q99:Q130" si="107">(O99+P99)*0.475*44/12</f>
        <v>461.05288028198476</v>
      </c>
      <c r="R99" s="59">
        <f t="shared" si="55"/>
        <v>754.38621361531807</v>
      </c>
      <c r="S99" s="59">
        <f ca="1">AVERAGE(OFFSET($R$3,0,0,'Données projet'!$E$9+1,1))-AVERAGE(OFFSET($H$3,0,0,'Données projet'!$E$9+1,1))</f>
        <v>354.24684313982857</v>
      </c>
      <c r="T99" s="59">
        <f t="shared" si="88"/>
        <v>322.65043486962185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55.372825553116733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55.372825553116733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8.503999999999996</v>
      </c>
      <c r="AI99" s="13">
        <f>IF('Données projet'!$A$62&gt;35,AI98+AH99-AQ98,IF(A99&lt;'Données projet'!$A$62,$AF$205^A99,IF(A99='Données projet'!$A$62,'Données projet'!$B$62,AI98+AH99-AQ98)))</f>
        <v>284.92400000000072</v>
      </c>
      <c r="AJ99" s="13">
        <f>AI99*VLOOKUP('Données projet'!$B$10,Paramètres!$A$1:$I$89,3,0)*VLOOKUP('Données projet'!$B$10,Paramètres!$A$1:$I$89,5,0)</f>
        <v>133.34443200000032</v>
      </c>
      <c r="AK99" s="13">
        <f t="shared" si="89"/>
        <v>34.768013206501529</v>
      </c>
      <c r="AL99" s="20">
        <f t="shared" si="58"/>
        <v>292.79584206799075</v>
      </c>
      <c r="AM99" s="59">
        <f t="shared" si="59"/>
        <v>586.12917540132412</v>
      </c>
      <c r="AN99" s="59">
        <f ca="1">AVERAGE(OFFSET($AM$3,0,0,'Données projet'!$E$10+1,1))-AVERAGE(OFFSET($H$3,0,0,'Données projet'!$E$10+1,1))</f>
        <v>321.82962838167799</v>
      </c>
      <c r="AO99" s="59">
        <f t="shared" si="90"/>
        <v>243.43396255104295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216.8449309761962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216.8449309761962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</v>
      </c>
      <c r="N100" s="13">
        <f>IF('Données projet'!$A$36&gt;35,N99+M100-V99,IF(A100&lt;'Données projet'!$A$36,$K$205^A100,IF(A100='Données projet'!$A$36,'Données projet'!$B$36,N99+M100-V99)))</f>
        <v>246</v>
      </c>
      <c r="O100" s="13">
        <f>N100*VLOOKUP('Données projet'!$B$9,Paramètres!$A$1:$I$89,3,0)*VLOOKUP('Données projet'!$B$9,Paramètres!$A$1:$I$89,5,0)</f>
        <v>214.90560000000005</v>
      </c>
      <c r="P100" s="13">
        <f t="shared" si="87"/>
        <v>53.006137800892326</v>
      </c>
      <c r="Q100" s="20">
        <f t="shared" si="107"/>
        <v>466.61294333655422</v>
      </c>
      <c r="R100" s="59">
        <f t="shared" si="55"/>
        <v>759.94627666988754</v>
      </c>
      <c r="S100" s="59">
        <f ca="1">AVERAGE(OFFSET($R$3,0,0,'Données projet'!$E$9+1,1))-AVERAGE(OFFSET($H$3,0,0,'Données projet'!$E$9+1,1))</f>
        <v>354.24684313982857</v>
      </c>
      <c r="T100" s="59">
        <f t="shared" si="88"/>
        <v>322.65043486962185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54.286998218108785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54.286998218108785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8.503999999999996</v>
      </c>
      <c r="AI100" s="13">
        <f>IF('Données projet'!$A$62&gt;35,AI99+AH100-AQ99,IF(A100&lt;'Données projet'!$A$62,$AF$205^A100,IF(A100='Données projet'!$A$62,'Données projet'!$B$62,AI99+AH100-AQ99)))</f>
        <v>293.42800000000074</v>
      </c>
      <c r="AJ100" s="13">
        <f>AI100*VLOOKUP('Données projet'!$B$10,Paramètres!$A$1:$I$89,3,0)*VLOOKUP('Données projet'!$B$10,Paramètres!$A$1:$I$89,5,0)</f>
        <v>137.32430400000035</v>
      </c>
      <c r="AK100" s="13">
        <f t="shared" si="89"/>
        <v>35.683354400255325</v>
      </c>
      <c r="AL100" s="20">
        <f t="shared" si="58"/>
        <v>301.32167171377864</v>
      </c>
      <c r="AM100" s="59">
        <f t="shared" si="59"/>
        <v>594.6550050471119</v>
      </c>
      <c r="AN100" s="59">
        <f ca="1">AVERAGE(OFFSET($AM$3,0,0,'Données projet'!$E$10+1,1))-AVERAGE(OFFSET($H$3,0,0,'Données projet'!$E$10+1,1))</f>
        <v>321.82962838167799</v>
      </c>
      <c r="AO100" s="59">
        <f t="shared" si="90"/>
        <v>243.43396255104295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212.59273414210105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212.59273414210105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</v>
      </c>
      <c r="N101" s="13">
        <f>IF('Données projet'!$A$36&gt;35,N100+M101-V100,IF(A101&lt;'Données projet'!$A$36,$K$205^A101,IF(A101='Données projet'!$A$36,'Données projet'!$B$36,N100+M101-V100)))</f>
        <v>249</v>
      </c>
      <c r="O101" s="13">
        <f>N101*VLOOKUP('Données projet'!$B$9,Paramètres!$A$1:$I$89,3,0)*VLOOKUP('Données projet'!$B$9,Paramètres!$A$1:$I$89,5,0)</f>
        <v>217.52640000000005</v>
      </c>
      <c r="P101" s="13">
        <f t="shared" si="87"/>
        <v>53.576907690651254</v>
      </c>
      <c r="Q101" s="20">
        <f t="shared" si="107"/>
        <v>472.17159422788433</v>
      </c>
      <c r="R101" s="59">
        <f t="shared" si="55"/>
        <v>765.50492756121764</v>
      </c>
      <c r="S101" s="59">
        <f ca="1">AVERAGE(OFFSET($R$3,0,0,'Données projet'!$E$9+1,1))-AVERAGE(OFFSET($H$3,0,0,'Données projet'!$E$9+1,1))</f>
        <v>354.24684313982857</v>
      </c>
      <c r="T101" s="59">
        <f t="shared" si="88"/>
        <v>322.65043486962185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53.222463294851067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53.222463294851067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8.503999999999996</v>
      </c>
      <c r="AI101" s="13">
        <f>IF('Données projet'!$A$62&gt;35,AI100+AH101-AQ100,IF(A101&lt;'Données projet'!$A$62,$AF$205^A101,IF(A101='Données projet'!$A$62,'Données projet'!$B$62,AI100+AH101-AQ100)))</f>
        <v>301.93200000000076</v>
      </c>
      <c r="AJ101" s="13">
        <f>AI101*VLOOKUP('Données projet'!$B$10,Paramètres!$A$1:$I$89,3,0)*VLOOKUP('Données projet'!$B$10,Paramètres!$A$1:$I$89,5,0)</f>
        <v>141.30417600000035</v>
      </c>
      <c r="AK101" s="13">
        <f t="shared" si="89"/>
        <v>36.595612479892004</v>
      </c>
      <c r="AL101" s="20">
        <f t="shared" si="58"/>
        <v>309.84213160247918</v>
      </c>
      <c r="AM101" s="59">
        <f t="shared" si="59"/>
        <v>603.17546493581244</v>
      </c>
      <c r="AN101" s="59">
        <f ca="1">AVERAGE(OFFSET($AM$3,0,0,'Données projet'!$E$10+1,1))-AVERAGE(OFFSET($H$3,0,0,'Données projet'!$E$10+1,1))</f>
        <v>321.82962838167799</v>
      </c>
      <c r="AO101" s="59">
        <f t="shared" si="90"/>
        <v>243.43396255104295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208.42392029433856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208.42392029433856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</v>
      </c>
      <c r="N102" s="13">
        <f>IF('Données projet'!$A$36&gt;35,N101+M102-V101,IF(A102&lt;'Données projet'!$A$36,$K$205^A102,IF(A102='Données projet'!$A$36,'Données projet'!$B$36,N101+M102-V101)))</f>
        <v>252</v>
      </c>
      <c r="O102" s="13">
        <f>N102*VLOOKUP('Données projet'!$B$9,Paramètres!$A$1:$I$89,3,0)*VLOOKUP('Données projet'!$B$9,Paramètres!$A$1:$I$89,5,0)</f>
        <v>220.14720000000003</v>
      </c>
      <c r="P102" s="13">
        <f t="shared" si="87"/>
        <v>54.146877667769687</v>
      </c>
      <c r="Q102" s="20">
        <f t="shared" si="107"/>
        <v>477.72885193803222</v>
      </c>
      <c r="R102" s="59">
        <f t="shared" si="55"/>
        <v>771.06218527136548</v>
      </c>
      <c r="S102" s="59">
        <f ca="1">AVERAGE(OFFSET($R$3,0,0,'Données projet'!$E$9+1,1))-AVERAGE(OFFSET($H$3,0,0,'Données projet'!$E$9+1,1))</f>
        <v>354.24684313982857</v>
      </c>
      <c r="T102" s="59">
        <f t="shared" si="88"/>
        <v>322.65043486962185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52.178803252136241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52.178803252136241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8.503999999999996</v>
      </c>
      <c r="AI102" s="13">
        <f>IF('Données projet'!$A$62&gt;35,AI101+AH102-AQ101,IF(A102&lt;'Données projet'!$A$62,$AF$205^A102,IF(A102='Données projet'!$A$62,'Données projet'!$B$62,AI101+AH102-AQ101)))</f>
        <v>310.43600000000077</v>
      </c>
      <c r="AJ102" s="13">
        <f>AI102*VLOOKUP('Données projet'!$B$10,Paramètres!$A$1:$I$89,3,0)*VLOOKUP('Données projet'!$B$10,Paramètres!$A$1:$I$89,5,0)</f>
        <v>145.28404800000035</v>
      </c>
      <c r="AK102" s="13">
        <f t="shared" si="89"/>
        <v>37.504884257185594</v>
      </c>
      <c r="AL102" s="20">
        <f t="shared" si="58"/>
        <v>318.35739034793215</v>
      </c>
      <c r="AM102" s="59">
        <f t="shared" si="59"/>
        <v>611.69072368126547</v>
      </c>
      <c r="AN102" s="59">
        <f ca="1">AVERAGE(OFFSET($AM$3,0,0,'Données projet'!$E$10+1,1))-AVERAGE(OFFSET($H$3,0,0,'Données projet'!$E$10+1,1))</f>
        <v>321.82962838167799</v>
      </c>
      <c r="AO102" s="59">
        <f t="shared" si="90"/>
        <v>243.43396255104295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204.33685434340529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204.33685434340529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255</v>
      </c>
      <c r="L103" s="12">
        <f>VLOOKUP(A103,'Données projet'!$A$35:$I$55,9,0)</f>
        <v>3</v>
      </c>
      <c r="M103" s="12">
        <f t="array" ref="M103">INDEX(L:L,MIN(IF(ISNUMBER(L103:L299),ROW(L103:L299),"")))</f>
        <v>3</v>
      </c>
      <c r="N103" s="13">
        <f>IF('Données projet'!$A$36&gt;35,N102+M103-V102,IF(A103&lt;'Données projet'!$A$36,$K$205^A103,IF(A103='Données projet'!$A$36,'Données projet'!$B$36,N102+M103-V102)))</f>
        <v>255</v>
      </c>
      <c r="O103" s="13">
        <f>N103*VLOOKUP('Données projet'!$B$9,Paramètres!$A$1:$I$89,3,0)*VLOOKUP('Données projet'!$B$9,Paramètres!$A$1:$I$89,5,0)</f>
        <v>222.76800000000003</v>
      </c>
      <c r="P103" s="13">
        <f t="shared" si="87"/>
        <v>54.716058356609508</v>
      </c>
      <c r="Q103" s="20">
        <f t="shared" si="107"/>
        <v>483.28473497109491</v>
      </c>
      <c r="R103" s="59">
        <f t="shared" si="55"/>
        <v>776.61806830442822</v>
      </c>
      <c r="S103" s="59">
        <f ca="1">AVERAGE(OFFSET($R$3,0,0,'Données projet'!$E$9+1,1))-AVERAGE(OFFSET($H$3,0,0,'Données projet'!$E$9+1,1))</f>
        <v>354.24684313982857</v>
      </c>
      <c r="T103" s="59">
        <f t="shared" si="88"/>
        <v>322.65043486962185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12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56.138821591858807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56.138821591858807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8.503999999999996</v>
      </c>
      <c r="AI103" s="13">
        <f>IF('Données projet'!$A$62&gt;35,AI102+AH103-AQ102,IF(A103&lt;'Données projet'!$A$62,$AF$205^A103,IF(A103='Données projet'!$A$62,'Données projet'!$B$62,AI102+AH103-AQ102)))</f>
        <v>318.94000000000079</v>
      </c>
      <c r="AJ103" s="13">
        <f>AI103*VLOOKUP('Données projet'!$B$10,Paramètres!$A$1:$I$89,3,0)*VLOOKUP('Données projet'!$B$10,Paramètres!$A$1:$I$89,5,0)</f>
        <v>149.26392000000038</v>
      </c>
      <c r="AK103" s="13">
        <f t="shared" si="89"/>
        <v>38.41126093796224</v>
      </c>
      <c r="AL103" s="20">
        <f t="shared" si="58"/>
        <v>326.86760680028488</v>
      </c>
      <c r="AM103" s="59">
        <f t="shared" si="59"/>
        <v>620.20094013361813</v>
      </c>
      <c r="AN103" s="59">
        <f ca="1">AVERAGE(OFFSET($AM$3,0,0,'Données projet'!$E$10+1,1))-AVERAGE(OFFSET($H$3,0,0,'Données projet'!$E$10+1,1))</f>
        <v>321.82962838167799</v>
      </c>
      <c r="AO103" s="59">
        <f t="shared" si="90"/>
        <v>243.43396255104295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200.32993326290577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200.32993326290577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243</v>
      </c>
      <c r="O104" s="13">
        <f>N104*VLOOKUP('Données projet'!$B$9,Paramètres!$A$1:$I$89,3,0)*VLOOKUP('Données projet'!$B$9,Paramètres!$A$1:$I$89,5,0)</f>
        <v>212.28480000000002</v>
      </c>
      <c r="P104" s="13">
        <f t="shared" si="87"/>
        <v>52.434557099704193</v>
      </c>
      <c r="Q104" s="20">
        <f t="shared" si="107"/>
        <v>461.05288028198476</v>
      </c>
      <c r="R104" s="59">
        <f t="shared" si="55"/>
        <v>754.38621361531807</v>
      </c>
      <c r="S104" s="59">
        <f ca="1">AVERAGE(OFFSET($R$3,0,0,'Données projet'!$E$9+1,1))-AVERAGE(OFFSET($H$3,0,0,'Données projet'!$E$9+1,1))</f>
        <v>354.24684313982857</v>
      </c>
      <c r="T104" s="59">
        <f t="shared" si="88"/>
        <v>322.65043486962185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55.037973541742581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55.037973541742581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8.503999999999996</v>
      </c>
      <c r="AI104" s="13">
        <f>IF('Données projet'!$A$62&gt;35,AI103+AH104-AQ103,IF(A104&lt;'Données projet'!$A$62,$AF$205^A104,IF(A104='Données projet'!$A$62,'Données projet'!$B$62,AI103+AH104-AQ103)))</f>
        <v>327.44400000000081</v>
      </c>
      <c r="AJ104" s="13">
        <f>AI104*VLOOKUP('Données projet'!$B$10,Paramètres!$A$1:$I$89,3,0)*VLOOKUP('Données projet'!$B$10,Paramètres!$A$1:$I$89,5,0)</f>
        <v>153.24379200000038</v>
      </c>
      <c r="AK104" s="13">
        <f t="shared" si="89"/>
        <v>39.314828587418958</v>
      </c>
      <c r="AL104" s="20">
        <f t="shared" si="58"/>
        <v>335.37293085642199</v>
      </c>
      <c r="AM104" s="59">
        <f t="shared" si="59"/>
        <v>628.7062641897553</v>
      </c>
      <c r="AN104" s="59">
        <f ca="1">AVERAGE(OFFSET($AM$3,0,0,'Données projet'!$E$10+1,1))-AVERAGE(OFFSET($H$3,0,0,'Données projet'!$E$10+1,1))</f>
        <v>321.82962838167799</v>
      </c>
      <c r="AO104" s="59">
        <f t="shared" si="90"/>
        <v>243.43396255104295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196.40158546081429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196.40158546081429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243</v>
      </c>
      <c r="O105" s="13">
        <f>N105*VLOOKUP('Données projet'!$B$9,Paramètres!$A$1:$I$89,3,0)*VLOOKUP('Données projet'!$B$9,Paramètres!$A$1:$I$89,5,0)</f>
        <v>212.28480000000002</v>
      </c>
      <c r="P105" s="13">
        <f t="shared" si="87"/>
        <v>52.434557099704193</v>
      </c>
      <c r="Q105" s="20">
        <f t="shared" si="107"/>
        <v>461.05288028198476</v>
      </c>
      <c r="R105" s="59">
        <f t="shared" si="55"/>
        <v>754.38621361531807</v>
      </c>
      <c r="S105" s="59">
        <f ca="1">AVERAGE(OFFSET($R$3,0,0,'Données projet'!$E$9+1,1))-AVERAGE(OFFSET($H$3,0,0,'Données projet'!$E$9+1,1))</f>
        <v>354.24684313982857</v>
      </c>
      <c r="T105" s="59">
        <f t="shared" si="88"/>
        <v>322.65043486962185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53.958712450438121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53.958712450438121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8.503999999999996</v>
      </c>
      <c r="AI105" s="13">
        <f>IF('Données projet'!$A$62&gt;35,AI104+AH105-AQ104,IF(A105&lt;'Données projet'!$A$62,$AF$205^A105,IF(A105='Données projet'!$A$62,'Données projet'!$B$62,AI104+AH105-AQ104)))</f>
        <v>335.94800000000083</v>
      </c>
      <c r="AJ105" s="13">
        <f>AI105*VLOOKUP('Données projet'!$B$10,Paramètres!$A$1:$I$89,3,0)*VLOOKUP('Données projet'!$B$10,Paramètres!$A$1:$I$89,5,0)</f>
        <v>157.22366400000038</v>
      </c>
      <c r="AK105" s="13">
        <f t="shared" si="89"/>
        <v>40.215668545744137</v>
      </c>
      <c r="AL105" s="20">
        <f t="shared" si="58"/>
        <v>343.87350418383835</v>
      </c>
      <c r="AM105" s="59">
        <f t="shared" si="59"/>
        <v>637.20683751717161</v>
      </c>
      <c r="AN105" s="59">
        <f ca="1">AVERAGE(OFFSET($AM$3,0,0,'Données projet'!$E$10+1,1))-AVERAGE(OFFSET($H$3,0,0,'Données projet'!$E$10+1,1))</f>
        <v>321.82962838167799</v>
      </c>
      <c r="AO105" s="59">
        <f t="shared" si="90"/>
        <v>243.43396255104295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192.55027016306627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192.55027016306627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243</v>
      </c>
      <c r="O106" s="13">
        <f>N106*VLOOKUP('Données projet'!$B$9,Paramètres!$A$1:$I$89,3,0)*VLOOKUP('Données projet'!$B$9,Paramètres!$A$1:$I$89,5,0)</f>
        <v>212.28480000000002</v>
      </c>
      <c r="P106" s="13">
        <f t="shared" si="87"/>
        <v>52.434557099704193</v>
      </c>
      <c r="Q106" s="20">
        <f t="shared" si="107"/>
        <v>461.05288028198476</v>
      </c>
      <c r="R106" s="59">
        <f t="shared" si="55"/>
        <v>754.38621361531807</v>
      </c>
      <c r="S106" s="59">
        <f ca="1">AVERAGE(OFFSET($R$3,0,0,'Données projet'!$E$9+1,1))-AVERAGE(OFFSET($H$3,0,0,'Données projet'!$E$9+1,1))</f>
        <v>354.24684313982857</v>
      </c>
      <c r="T106" s="59">
        <f t="shared" si="88"/>
        <v>322.65043486962185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52.900615010849876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52.900615010849876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8.503999999999996</v>
      </c>
      <c r="AI106" s="13">
        <f>IF('Données projet'!$A$62&gt;35,AI105+AH106-AQ105,IF(A106&lt;'Données projet'!$A$62,$AF$205^A106,IF(A106='Données projet'!$A$62,'Données projet'!$B$62,AI105+AH106-AQ105)))</f>
        <v>344.45200000000085</v>
      </c>
      <c r="AJ106" s="13">
        <f>AI106*VLOOKUP('Données projet'!$B$10,Paramètres!$A$1:$I$89,3,0)*VLOOKUP('Données projet'!$B$10,Paramètres!$A$1:$I$89,5,0)</f>
        <v>161.20353600000038</v>
      </c>
      <c r="AK106" s="13">
        <f t="shared" si="89"/>
        <v>41.113857800470228</v>
      </c>
      <c r="AL106" s="20">
        <f t="shared" si="58"/>
        <v>352.36946086915287</v>
      </c>
      <c r="AM106" s="59">
        <f t="shared" si="59"/>
        <v>645.70279420248619</v>
      </c>
      <c r="AN106" s="59">
        <f ca="1">AVERAGE(OFFSET($AM$3,0,0,'Données projet'!$E$10+1,1))-AVERAGE(OFFSET($H$3,0,0,'Données projet'!$E$10+1,1))</f>
        <v>321.82962838167799</v>
      </c>
      <c r="AO106" s="59">
        <f t="shared" si="90"/>
        <v>243.43396255104295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188.77447680923672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188.77447680923672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243</v>
      </c>
      <c r="O107" s="13">
        <f>N107*VLOOKUP('Données projet'!$B$9,Paramètres!$A$1:$I$89,3,0)*VLOOKUP('Données projet'!$B$9,Paramètres!$A$1:$I$89,5,0)</f>
        <v>212.28480000000002</v>
      </c>
      <c r="P107" s="13">
        <f t="shared" si="87"/>
        <v>52.434557099704193</v>
      </c>
      <c r="Q107" s="20">
        <f t="shared" si="107"/>
        <v>461.05288028198476</v>
      </c>
      <c r="R107" s="59">
        <f t="shared" si="55"/>
        <v>754.38621361531807</v>
      </c>
      <c r="S107" s="59">
        <f ca="1">AVERAGE(OFFSET($R$3,0,0,'Données projet'!$E$9+1,1))-AVERAGE(OFFSET($H$3,0,0,'Données projet'!$E$9+1,1))</f>
        <v>354.24684313982857</v>
      </c>
      <c r="T107" s="59">
        <f t="shared" si="88"/>
        <v>322.65043486962185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51.863266216676244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51.863266216676244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8.503999999999996</v>
      </c>
      <c r="AI107" s="13">
        <f>IF('Données projet'!$A$62&gt;35,AI106+AH107-AQ106,IF(A107&lt;'Données projet'!$A$62,$AF$205^A107,IF(A107='Données projet'!$A$62,'Données projet'!$B$62,AI106+AH107-AQ106)))</f>
        <v>352.95600000000087</v>
      </c>
      <c r="AJ107" s="13">
        <f>AI107*VLOOKUP('Données projet'!$B$10,Paramètres!$A$1:$I$89,3,0)*VLOOKUP('Données projet'!$B$10,Paramètres!$A$1:$I$89,5,0)</f>
        <v>165.18340800000041</v>
      </c>
      <c r="AK107" s="13">
        <f t="shared" si="89"/>
        <v>42.009469321019871</v>
      </c>
      <c r="AL107" s="20">
        <f t="shared" si="58"/>
        <v>360.86092800077699</v>
      </c>
      <c r="AM107" s="59">
        <f t="shared" si="59"/>
        <v>654.19426133411025</v>
      </c>
      <c r="AN107" s="59">
        <f ca="1">AVERAGE(OFFSET($AM$3,0,0,'Données projet'!$E$10+1,1))-AVERAGE(OFFSET($H$3,0,0,'Données projet'!$E$10+1,1))</f>
        <v>321.82962838167799</v>
      </c>
      <c r="AO107" s="59">
        <f t="shared" si="90"/>
        <v>243.43396255104295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185.0727244600692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185.0727244600692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243</v>
      </c>
      <c r="O108" s="13">
        <f>N108*VLOOKUP('Données projet'!$B$9,Paramètres!$A$1:$I$89,3,0)*VLOOKUP('Données projet'!$B$9,Paramètres!$A$1:$I$89,5,0)</f>
        <v>212.28480000000002</v>
      </c>
      <c r="P108" s="13">
        <f t="shared" si="87"/>
        <v>52.434557099704193</v>
      </c>
      <c r="Q108" s="20">
        <f t="shared" si="107"/>
        <v>461.05288028198476</v>
      </c>
      <c r="R108" s="59">
        <f t="shared" si="55"/>
        <v>754.38621361531807</v>
      </c>
      <c r="S108" s="59">
        <f ca="1">AVERAGE(OFFSET($R$3,0,0,'Données projet'!$E$9+1,1))-AVERAGE(OFFSET($H$3,0,0,'Données projet'!$E$9+1,1))</f>
        <v>354.24684313982857</v>
      </c>
      <c r="T108" s="59">
        <f t="shared" si="88"/>
        <v>322.65043486962185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50.846259199636073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50.846259199636073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361.46</v>
      </c>
      <c r="AG108" s="12">
        <f>VLOOKUP(A108,'Données projet'!$A$61:$I$81,9,0)</f>
        <v>8.503999999999996</v>
      </c>
      <c r="AH108" s="12">
        <f t="array" ref="AH108">INDEX(AG:AG,MIN(IF(ISNUMBER(AG108:AG304),ROW(AG108:AG304),"")))</f>
        <v>8.503999999999996</v>
      </c>
      <c r="AI108" s="13">
        <f>IF('Données projet'!$A$62&gt;35,AI107+AH108-AQ107,IF(A108&lt;'Données projet'!$A$62,$AF$205^A108,IF(A108='Données projet'!$A$62,'Données projet'!$B$62,AI107+AH108-AQ107)))</f>
        <v>361.46000000000089</v>
      </c>
      <c r="AJ108" s="13">
        <f>AI108*VLOOKUP('Données projet'!$B$10,Paramètres!$A$1:$I$89,3,0)*VLOOKUP('Données projet'!$B$10,Paramètres!$A$1:$I$89,5,0)</f>
        <v>169.16328000000041</v>
      </c>
      <c r="AK108" s="13">
        <f t="shared" si="89"/>
        <v>42.902572360102177</v>
      </c>
      <c r="AL108" s="20">
        <f t="shared" si="58"/>
        <v>369.34802619384533</v>
      </c>
      <c r="AM108" s="59">
        <f t="shared" si="59"/>
        <v>662.68135952717864</v>
      </c>
      <c r="AN108" s="59">
        <f ca="1">AVERAGE(OFFSET($AM$3,0,0,'Données projet'!$E$10+1,1))-AVERAGE(OFFSET($H$3,0,0,'Données projet'!$E$10+1,1))</f>
        <v>321.82962838167799</v>
      </c>
      <c r="AO108" s="59">
        <f t="shared" si="90"/>
        <v>243.43396255104295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356.68</v>
      </c>
      <c r="AR108" s="16">
        <f>IF(ISNA(VLOOKUP(A108,'Données projet'!$A$61:$I$81,5,0)),0%,VLOOKUP(A108,'Données projet'!$A$61:$I$81,5,0)*VLOOKUP('Données projet'!$B$10,Paramètres!$A$1:$I$89,7,0))</f>
        <v>0.55000000000000004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303.23469038191638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303.23469038191638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243</v>
      </c>
      <c r="O109" s="13">
        <f>N109*VLOOKUP('Données projet'!$B$9,Paramètres!$A$1:$I$89,3,0)*VLOOKUP('Données projet'!$B$9,Paramètres!$A$1:$I$89,5,0)</f>
        <v>212.28480000000002</v>
      </c>
      <c r="P109" s="13">
        <f t="shared" si="87"/>
        <v>52.434557099704193</v>
      </c>
      <c r="Q109" s="20">
        <f t="shared" si="107"/>
        <v>461.05288028198476</v>
      </c>
      <c r="R109" s="59">
        <f t="shared" si="55"/>
        <v>754.38621361531807</v>
      </c>
      <c r="S109" s="59">
        <f ca="1">AVERAGE(OFFSET($R$3,0,0,'Données projet'!$E$9+1,1))-AVERAGE(OFFSET($H$3,0,0,'Données projet'!$E$9+1,1))</f>
        <v>354.24684313982857</v>
      </c>
      <c r="T109" s="59">
        <f t="shared" si="88"/>
        <v>322.65043486962185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49.849195069887024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49.849195069887024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4.7800000000008822</v>
      </c>
      <c r="AJ109" s="13">
        <f>AI109*VLOOKUP('Données projet'!$B$10,Paramètres!$A$1:$I$89,3,0)*VLOOKUP('Données projet'!$B$10,Paramètres!$A$1:$I$89,5,0)</f>
        <v>2.2370400000004129</v>
      </c>
      <c r="AK109" s="13">
        <f t="shared" si="89"/>
        <v>0.9386934556823372</v>
      </c>
      <c r="AL109" s="20">
        <f t="shared" si="58"/>
        <v>5.5310691019807896</v>
      </c>
      <c r="AM109" s="59">
        <f t="shared" si="59"/>
        <v>298.8644024353141</v>
      </c>
      <c r="AN109" s="59">
        <f ca="1">AVERAGE(OFFSET($AM$3,0,0,'Données projet'!$E$10+1,1))-AVERAGE(OFFSET($H$3,0,0,'Données projet'!$E$10+1,1))</f>
        <v>321.82962838167799</v>
      </c>
      <c r="AO109" s="59">
        <f t="shared" si="90"/>
        <v>243.43396255104295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297.28844305842534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297.28844305842534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243</v>
      </c>
      <c r="O110" s="13">
        <f>N110*VLOOKUP('Données projet'!$B$9,Paramètres!$A$1:$I$89,3,0)*VLOOKUP('Données projet'!$B$9,Paramètres!$A$1:$I$89,5,0)</f>
        <v>212.28480000000002</v>
      </c>
      <c r="P110" s="13">
        <f t="shared" si="87"/>
        <v>52.434557099704193</v>
      </c>
      <c r="Q110" s="20">
        <f t="shared" si="107"/>
        <v>461.05288028198476</v>
      </c>
      <c r="R110" s="59">
        <f t="shared" si="55"/>
        <v>754.38621361531807</v>
      </c>
      <c r="S110" s="59">
        <f ca="1">AVERAGE(OFFSET($R$3,0,0,'Données projet'!$E$9+1,1))-AVERAGE(OFFSET($H$3,0,0,'Données projet'!$E$9+1,1))</f>
        <v>354.24684313982857</v>
      </c>
      <c r="T110" s="59">
        <f t="shared" si="88"/>
        <v>322.65043486962185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48.871682759573289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48.871682759573289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4.7800000000008822</v>
      </c>
      <c r="AJ110" s="13">
        <f>AI110*VLOOKUP('Données projet'!$B$10,Paramètres!$A$1:$I$89,3,0)*VLOOKUP('Données projet'!$B$10,Paramètres!$A$1:$I$89,5,0)</f>
        <v>2.2370400000004129</v>
      </c>
      <c r="AK110" s="13">
        <f t="shared" si="89"/>
        <v>0.9386934556823372</v>
      </c>
      <c r="AL110" s="20">
        <f t="shared" si="58"/>
        <v>5.5310691019807896</v>
      </c>
      <c r="AM110" s="59">
        <f t="shared" si="59"/>
        <v>298.8644024353141</v>
      </c>
      <c r="AN110" s="59">
        <f ca="1">AVERAGE(OFFSET($AM$3,0,0,'Données projet'!$E$10+1,1))-AVERAGE(OFFSET($H$3,0,0,'Données projet'!$E$10+1,1))</f>
        <v>321.82962838167799</v>
      </c>
      <c r="AO110" s="59">
        <f t="shared" si="90"/>
        <v>243.43396255104295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291.45879801809525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291.45879801809525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243</v>
      </c>
      <c r="O111" s="13">
        <f>N111*VLOOKUP('Données projet'!$B$9,Paramètres!$A$1:$I$89,3,0)*VLOOKUP('Données projet'!$B$9,Paramètres!$A$1:$I$89,5,0)</f>
        <v>212.28480000000002</v>
      </c>
      <c r="P111" s="13">
        <f t="shared" si="87"/>
        <v>52.434557099704193</v>
      </c>
      <c r="Q111" s="20">
        <f t="shared" si="107"/>
        <v>461.05288028198476</v>
      </c>
      <c r="R111" s="59">
        <f t="shared" si="55"/>
        <v>754.38621361531807</v>
      </c>
      <c r="S111" s="59">
        <f ca="1">AVERAGE(OFFSET($R$3,0,0,'Données projet'!$E$9+1,1))-AVERAGE(OFFSET($H$3,0,0,'Données projet'!$E$9+1,1))</f>
        <v>354.24684313982857</v>
      </c>
      <c r="T111" s="59">
        <f t="shared" si="88"/>
        <v>322.65043486962185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47.913338869441169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47.913338869441169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4.7800000000008822</v>
      </c>
      <c r="AJ111" s="13">
        <f>AI111*VLOOKUP('Données projet'!$B$10,Paramètres!$A$1:$I$89,3,0)*VLOOKUP('Données projet'!$B$10,Paramètres!$A$1:$I$89,5,0)</f>
        <v>2.2370400000004129</v>
      </c>
      <c r="AK111" s="13">
        <f t="shared" si="89"/>
        <v>0.9386934556823372</v>
      </c>
      <c r="AL111" s="20">
        <f t="shared" si="58"/>
        <v>5.5310691019807896</v>
      </c>
      <c r="AM111" s="59">
        <f t="shared" si="59"/>
        <v>298.8644024353141</v>
      </c>
      <c r="AN111" s="59">
        <f ca="1">AVERAGE(OFFSET($AM$3,0,0,'Données projet'!$E$10+1,1))-AVERAGE(OFFSET($H$3,0,0,'Données projet'!$E$10+1,1))</f>
        <v>321.82962838167799</v>
      </c>
      <c r="AO111" s="59">
        <f t="shared" si="90"/>
        <v>243.43396255104295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285.74346876127362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285.74346876127362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243</v>
      </c>
      <c r="O112" s="13">
        <f>N112*VLOOKUP('Données projet'!$B$9,Paramètres!$A$1:$I$89,3,0)*VLOOKUP('Données projet'!$B$9,Paramètres!$A$1:$I$89,5,0)</f>
        <v>212.28480000000002</v>
      </c>
      <c r="P112" s="13">
        <f t="shared" si="87"/>
        <v>52.434557099704193</v>
      </c>
      <c r="Q112" s="20">
        <f t="shared" si="107"/>
        <v>461.05288028198476</v>
      </c>
      <c r="R112" s="59">
        <f t="shared" si="55"/>
        <v>754.38621361531807</v>
      </c>
      <c r="S112" s="59">
        <f ca="1">AVERAGE(OFFSET($R$3,0,0,'Données projet'!$E$9+1,1))-AVERAGE(OFFSET($H$3,0,0,'Données projet'!$E$9+1,1))</f>
        <v>354.24684313982857</v>
      </c>
      <c r="T112" s="59">
        <f t="shared" si="88"/>
        <v>322.65043486962185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46.97378751846248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46.97378751846248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4.7800000000008822</v>
      </c>
      <c r="AJ112" s="13">
        <f>AI112*VLOOKUP('Données projet'!$B$10,Paramètres!$A$1:$I$89,3,0)*VLOOKUP('Données projet'!$B$10,Paramètres!$A$1:$I$89,5,0)</f>
        <v>2.2370400000004129</v>
      </c>
      <c r="AK112" s="13">
        <f t="shared" si="89"/>
        <v>0.9386934556823372</v>
      </c>
      <c r="AL112" s="20">
        <f t="shared" si="58"/>
        <v>5.5310691019807896</v>
      </c>
      <c r="AM112" s="59">
        <f t="shared" si="59"/>
        <v>298.8644024353141</v>
      </c>
      <c r="AN112" s="59">
        <f ca="1">AVERAGE(OFFSET($AM$3,0,0,'Données projet'!$E$10+1,1))-AVERAGE(OFFSET($H$3,0,0,'Données projet'!$E$10+1,1))</f>
        <v>321.82962838167799</v>
      </c>
      <c r="AO112" s="59">
        <f t="shared" si="90"/>
        <v>243.43396255104295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280.14021362517167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280.14021362517167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243</v>
      </c>
      <c r="O113" s="13">
        <f>N113*VLOOKUP('Données projet'!$B$9,Paramètres!$A$1:$I$89,3,0)*VLOOKUP('Données projet'!$B$9,Paramètres!$A$1:$I$89,5,0)</f>
        <v>212.28480000000002</v>
      </c>
      <c r="P113" s="13">
        <f t="shared" si="87"/>
        <v>52.434557099704193</v>
      </c>
      <c r="Q113" s="20">
        <f t="shared" si="107"/>
        <v>461.05288028198476</v>
      </c>
      <c r="R113" s="59">
        <f t="shared" si="55"/>
        <v>754.38621361531807</v>
      </c>
      <c r="S113" s="59">
        <f ca="1">AVERAGE(OFFSET($R$3,0,0,'Données projet'!$E$9+1,1))-AVERAGE(OFFSET($H$3,0,0,'Données projet'!$E$9+1,1))</f>
        <v>354.24684313982857</v>
      </c>
      <c r="T113" s="59">
        <f t="shared" si="88"/>
        <v>322.65043486962185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46.052660196406748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46.052660196406748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4.7800000000008822</v>
      </c>
      <c r="AJ113" s="13">
        <f>AI113*VLOOKUP('Données projet'!$B$10,Paramètres!$A$1:$I$89,3,0)*VLOOKUP('Données projet'!$B$10,Paramètres!$A$1:$I$89,5,0)</f>
        <v>2.2370400000004129</v>
      </c>
      <c r="AK113" s="13">
        <f t="shared" si="89"/>
        <v>0.9386934556823372</v>
      </c>
      <c r="AL113" s="20">
        <f t="shared" si="58"/>
        <v>5.5310691019807896</v>
      </c>
      <c r="AM113" s="59">
        <f t="shared" si="59"/>
        <v>298.8644024353141</v>
      </c>
      <c r="AN113" s="59">
        <f ca="1">AVERAGE(OFFSET($AM$3,0,0,'Données projet'!$E$10+1,1))-AVERAGE(OFFSET($H$3,0,0,'Données projet'!$E$10+1,1))</f>
        <v>321.82962838167799</v>
      </c>
      <c r="AO113" s="59">
        <f t="shared" si="90"/>
        <v>243.43396255104295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274.64683490464046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274.64683490464046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243</v>
      </c>
      <c r="O114" s="13">
        <f>N114*VLOOKUP('Données projet'!$B$9,Paramètres!$A$1:$I$89,3,0)*VLOOKUP('Données projet'!$B$9,Paramètres!$A$1:$I$89,5,0)</f>
        <v>212.28480000000002</v>
      </c>
      <c r="P114" s="13">
        <f t="shared" si="87"/>
        <v>52.434557099704193</v>
      </c>
      <c r="Q114" s="20">
        <f t="shared" si="107"/>
        <v>461.05288028198476</v>
      </c>
      <c r="R114" s="59">
        <f t="shared" si="55"/>
        <v>754.38621361531807</v>
      </c>
      <c r="S114" s="59">
        <f ca="1">AVERAGE(OFFSET($R$3,0,0,'Données projet'!$E$9+1,1))-AVERAGE(OFFSET($H$3,0,0,'Données projet'!$E$9+1,1))</f>
        <v>354.24684313982857</v>
      </c>
      <c r="T114" s="59">
        <f t="shared" si="88"/>
        <v>322.65043486962185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45.149595619304336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45.149595619304336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4.7800000000008822</v>
      </c>
      <c r="AJ114" s="13">
        <f>AI114*VLOOKUP('Données projet'!$B$10,Paramètres!$A$1:$I$89,3,0)*VLOOKUP('Données projet'!$B$10,Paramètres!$A$1:$I$89,5,0)</f>
        <v>2.2370400000004129</v>
      </c>
      <c r="AK114" s="13">
        <f t="shared" si="89"/>
        <v>0.9386934556823372</v>
      </c>
      <c r="AL114" s="20">
        <f t="shared" si="58"/>
        <v>5.5310691019807896</v>
      </c>
      <c r="AM114" s="59">
        <f t="shared" si="59"/>
        <v>298.8644024353141</v>
      </c>
      <c r="AN114" s="59">
        <f ca="1">AVERAGE(OFFSET($AM$3,0,0,'Données projet'!$E$10+1,1))-AVERAGE(OFFSET($H$3,0,0,'Données projet'!$E$10+1,1))</f>
        <v>321.82962838167799</v>
      </c>
      <c r="AO114" s="59">
        <f t="shared" si="90"/>
        <v>243.43396255104295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269.26117799018874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269.26117799018874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243</v>
      </c>
      <c r="O115" s="13">
        <f>N115*VLOOKUP('Données projet'!$B$9,Paramètres!$A$1:$I$89,3,0)*VLOOKUP('Données projet'!$B$9,Paramètres!$A$1:$I$89,5,0)</f>
        <v>212.28480000000002</v>
      </c>
      <c r="P115" s="13">
        <f t="shared" si="87"/>
        <v>52.434557099704193</v>
      </c>
      <c r="Q115" s="20">
        <f t="shared" si="107"/>
        <v>461.05288028198476</v>
      </c>
      <c r="R115" s="59">
        <f t="shared" si="55"/>
        <v>754.38621361531807</v>
      </c>
      <c r="S115" s="59">
        <f ca="1">AVERAGE(OFFSET($R$3,0,0,'Données projet'!$E$9+1,1))-AVERAGE(OFFSET($H$3,0,0,'Données projet'!$E$9+1,1))</f>
        <v>354.24684313982857</v>
      </c>
      <c r="T115" s="59">
        <f t="shared" si="88"/>
        <v>322.65043486962185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44.264239587743901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44.264239587743901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4.7800000000008822</v>
      </c>
      <c r="AJ115" s="13">
        <f>AI115*VLOOKUP('Données projet'!$B$10,Paramètres!$A$1:$I$89,3,0)*VLOOKUP('Données projet'!$B$10,Paramètres!$A$1:$I$89,5,0)</f>
        <v>2.2370400000004129</v>
      </c>
      <c r="AK115" s="13">
        <f t="shared" si="89"/>
        <v>0.9386934556823372</v>
      </c>
      <c r="AL115" s="20">
        <f t="shared" si="58"/>
        <v>5.5310691019807896</v>
      </c>
      <c r="AM115" s="59">
        <f t="shared" si="59"/>
        <v>298.8644024353141</v>
      </c>
      <c r="AN115" s="59">
        <f ca="1">AVERAGE(OFFSET($AM$3,0,0,'Données projet'!$E$10+1,1))-AVERAGE(OFFSET($H$3,0,0,'Données projet'!$E$10+1,1))</f>
        <v>321.82962838167799</v>
      </c>
      <c r="AO115" s="59">
        <f t="shared" si="90"/>
        <v>243.43396255104295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263.98113052290302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263.98113052290302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243</v>
      </c>
      <c r="O116" s="13">
        <f>N116*VLOOKUP('Données projet'!$B$9,Paramètres!$A$1:$I$89,3,0)*VLOOKUP('Données projet'!$B$9,Paramètres!$A$1:$I$89,5,0)</f>
        <v>212.28480000000002</v>
      </c>
      <c r="P116" s="13">
        <f t="shared" si="87"/>
        <v>52.434557099704193</v>
      </c>
      <c r="Q116" s="20">
        <f t="shared" si="107"/>
        <v>461.05288028198476</v>
      </c>
      <c r="R116" s="59">
        <f t="shared" si="55"/>
        <v>754.38621361531807</v>
      </c>
      <c r="S116" s="59">
        <f ca="1">AVERAGE(OFFSET($R$3,0,0,'Données projet'!$E$9+1,1))-AVERAGE(OFFSET($H$3,0,0,'Données projet'!$E$9+1,1))</f>
        <v>354.24684313982857</v>
      </c>
      <c r="T116" s="59">
        <f t="shared" si="88"/>
        <v>322.65043486962185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43.396244847948509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43.396244847948509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4.7800000000008822</v>
      </c>
      <c r="AJ116" s="13">
        <f>AI116*VLOOKUP('Données projet'!$B$10,Paramètres!$A$1:$I$89,3,0)*VLOOKUP('Données projet'!$B$10,Paramètres!$A$1:$I$89,5,0)</f>
        <v>2.2370400000004129</v>
      </c>
      <c r="AK116" s="13">
        <f t="shared" si="89"/>
        <v>0.9386934556823372</v>
      </c>
      <c r="AL116" s="20">
        <f t="shared" si="58"/>
        <v>5.5310691019807896</v>
      </c>
      <c r="AM116" s="59">
        <f t="shared" si="59"/>
        <v>298.8644024353141</v>
      </c>
      <c r="AN116" s="59">
        <f ca="1">AVERAGE(OFFSET($AM$3,0,0,'Données projet'!$E$10+1,1))-AVERAGE(OFFSET($H$3,0,0,'Données projet'!$E$10+1,1))</f>
        <v>321.82962838167799</v>
      </c>
      <c r="AO116" s="59">
        <f t="shared" si="90"/>
        <v>243.43396255104295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258.80462156593984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258.80462156593984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243</v>
      </c>
      <c r="O117" s="13">
        <f>N117*VLOOKUP('Données projet'!$B$9,Paramètres!$A$1:$I$89,3,0)*VLOOKUP('Données projet'!$B$9,Paramètres!$A$1:$I$89,5,0)</f>
        <v>212.28480000000002</v>
      </c>
      <c r="P117" s="13">
        <f t="shared" si="87"/>
        <v>52.434557099704193</v>
      </c>
      <c r="Q117" s="20">
        <f t="shared" si="107"/>
        <v>461.05288028198476</v>
      </c>
      <c r="R117" s="59">
        <f t="shared" si="55"/>
        <v>754.38621361531807</v>
      </c>
      <c r="S117" s="59">
        <f ca="1">AVERAGE(OFFSET($R$3,0,0,'Données projet'!$E$9+1,1))-AVERAGE(OFFSET($H$3,0,0,'Données projet'!$E$9+1,1))</f>
        <v>354.24684313982857</v>
      </c>
      <c r="T117" s="59">
        <f t="shared" si="88"/>
        <v>322.65043486962185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42.545270955575987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42.545270955575987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4.7800000000008822</v>
      </c>
      <c r="AJ117" s="13">
        <f>AI117*VLOOKUP('Données projet'!$B$10,Paramètres!$A$1:$I$89,3,0)*VLOOKUP('Données projet'!$B$10,Paramètres!$A$1:$I$89,5,0)</f>
        <v>2.2370400000004129</v>
      </c>
      <c r="AK117" s="13">
        <f t="shared" si="89"/>
        <v>0.9386934556823372</v>
      </c>
      <c r="AL117" s="20">
        <f t="shared" si="58"/>
        <v>5.5310691019807896</v>
      </c>
      <c r="AM117" s="59">
        <f t="shared" si="59"/>
        <v>298.8644024353141</v>
      </c>
      <c r="AN117" s="59">
        <f ca="1">AVERAGE(OFFSET($AM$3,0,0,'Données projet'!$E$10+1,1))-AVERAGE(OFFSET($H$3,0,0,'Données projet'!$E$10+1,1))</f>
        <v>321.82962838167799</v>
      </c>
      <c r="AO117" s="59">
        <f t="shared" si="90"/>
        <v>243.43396255104295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253.729620792264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253.729620792264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243</v>
      </c>
      <c r="O118" s="13">
        <f>N118*VLOOKUP('Données projet'!$B$9,Paramètres!$A$1:$I$89,3,0)*VLOOKUP('Données projet'!$B$9,Paramètres!$A$1:$I$89,5,0)</f>
        <v>212.28480000000002</v>
      </c>
      <c r="P118" s="13">
        <f t="shared" si="87"/>
        <v>52.434557099704193</v>
      </c>
      <c r="Q118" s="20">
        <f t="shared" si="107"/>
        <v>461.05288028198476</v>
      </c>
      <c r="R118" s="59">
        <f t="shared" si="55"/>
        <v>754.38621361531807</v>
      </c>
      <c r="S118" s="59">
        <f ca="1">AVERAGE(OFFSET($R$3,0,0,'Données projet'!$E$9+1,1))-AVERAGE(OFFSET($H$3,0,0,'Données projet'!$E$9+1,1))</f>
        <v>354.24684313982857</v>
      </c>
      <c r="T118" s="59">
        <f t="shared" si="88"/>
        <v>322.65043486962185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41.710984142190071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41.710984142190071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4.7800000000008822</v>
      </c>
      <c r="AJ118" s="13">
        <f>AI118*VLOOKUP('Données projet'!$B$10,Paramètres!$A$1:$I$89,3,0)*VLOOKUP('Données projet'!$B$10,Paramètres!$A$1:$I$89,5,0)</f>
        <v>2.2370400000004129</v>
      </c>
      <c r="AK118" s="13">
        <f t="shared" si="89"/>
        <v>0.9386934556823372</v>
      </c>
      <c r="AL118" s="20">
        <f t="shared" si="58"/>
        <v>5.5310691019807896</v>
      </c>
      <c r="AM118" s="59">
        <f t="shared" si="59"/>
        <v>298.8644024353141</v>
      </c>
      <c r="AN118" s="59">
        <f ca="1">AVERAGE(OFFSET($AM$3,0,0,'Données projet'!$E$10+1,1))-AVERAGE(OFFSET($H$3,0,0,'Données projet'!$E$10+1,1))</f>
        <v>321.82962838167799</v>
      </c>
      <c r="AO118" s="59">
        <f t="shared" si="90"/>
        <v>243.43396255104295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248.75413768831513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248.75413768831513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243</v>
      </c>
      <c r="O119" s="13">
        <f>N119*VLOOKUP('Données projet'!$B$9,Paramètres!$A$1:$I$89,3,0)*VLOOKUP('Données projet'!$B$9,Paramètres!$A$1:$I$89,5,0)</f>
        <v>212.28480000000002</v>
      </c>
      <c r="P119" s="13">
        <f t="shared" si="87"/>
        <v>52.434557099704193</v>
      </c>
      <c r="Q119" s="20">
        <f t="shared" si="107"/>
        <v>461.05288028198476</v>
      </c>
      <c r="R119" s="59">
        <f t="shared" si="55"/>
        <v>754.38621361531807</v>
      </c>
      <c r="S119" s="59">
        <f ca="1">AVERAGE(OFFSET($R$3,0,0,'Données projet'!$E$9+1,1))-AVERAGE(OFFSET($H$3,0,0,'Données projet'!$E$9+1,1))</f>
        <v>354.24684313982857</v>
      </c>
      <c r="T119" s="59">
        <f t="shared" si="88"/>
        <v>322.65043486962185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40.893057184349942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40.893057184349942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4.7800000000008822</v>
      </c>
      <c r="AJ119" s="13">
        <f>AI119*VLOOKUP('Données projet'!$B$10,Paramètres!$A$1:$I$89,3,0)*VLOOKUP('Données projet'!$B$10,Paramètres!$A$1:$I$89,5,0)</f>
        <v>2.2370400000004129</v>
      </c>
      <c r="AK119" s="13">
        <f t="shared" si="89"/>
        <v>0.9386934556823372</v>
      </c>
      <c r="AL119" s="20">
        <f t="shared" si="58"/>
        <v>5.5310691019807896</v>
      </c>
      <c r="AM119" s="59">
        <f t="shared" si="59"/>
        <v>298.8644024353141</v>
      </c>
      <c r="AN119" s="59">
        <f ca="1">AVERAGE(OFFSET($AM$3,0,0,'Données projet'!$E$10+1,1))-AVERAGE(OFFSET($H$3,0,0,'Données projet'!$E$10+1,1))</f>
        <v>321.82962838167799</v>
      </c>
      <c r="AO119" s="59">
        <f t="shared" si="90"/>
        <v>243.43396255104295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243.87622077328965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243.87622077328965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243</v>
      </c>
      <c r="O120" s="13">
        <f>N120*VLOOKUP('Données projet'!$B$9,Paramètres!$A$1:$I$89,3,0)*VLOOKUP('Données projet'!$B$9,Paramètres!$A$1:$I$89,5,0)</f>
        <v>212.28480000000002</v>
      </c>
      <c r="P120" s="13">
        <f t="shared" si="87"/>
        <v>52.434557099704193</v>
      </c>
      <c r="Q120" s="20">
        <f t="shared" si="107"/>
        <v>461.05288028198476</v>
      </c>
      <c r="R120" s="59">
        <f t="shared" si="55"/>
        <v>754.38621361531807</v>
      </c>
      <c r="S120" s="59">
        <f ca="1">AVERAGE(OFFSET($R$3,0,0,'Données projet'!$E$9+1,1))-AVERAGE(OFFSET($H$3,0,0,'Données projet'!$E$9+1,1))</f>
        <v>354.24684313982857</v>
      </c>
      <c r="T120" s="59">
        <f t="shared" si="88"/>
        <v>322.65043486962185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40.091169275266871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40.091169275266871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4.7800000000008822</v>
      </c>
      <c r="AJ120" s="13">
        <f>AI120*VLOOKUP('Données projet'!$B$10,Paramètres!$A$1:$I$89,3,0)*VLOOKUP('Données projet'!$B$10,Paramètres!$A$1:$I$89,5,0)</f>
        <v>2.2370400000004129</v>
      </c>
      <c r="AK120" s="13">
        <f t="shared" si="89"/>
        <v>0.9386934556823372</v>
      </c>
      <c r="AL120" s="20">
        <f t="shared" si="58"/>
        <v>5.5310691019807896</v>
      </c>
      <c r="AM120" s="59">
        <f t="shared" si="59"/>
        <v>298.8644024353141</v>
      </c>
      <c r="AN120" s="59">
        <f ca="1">AVERAGE(OFFSET($AM$3,0,0,'Données projet'!$E$10+1,1))-AVERAGE(OFFSET($H$3,0,0,'Données projet'!$E$10+1,1))</f>
        <v>321.82962838167799</v>
      </c>
      <c r="AO120" s="59">
        <f t="shared" si="90"/>
        <v>243.43396255104295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239.09395683373228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239.09395683373228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243</v>
      </c>
      <c r="O121" s="13">
        <f>N121*VLOOKUP('Données projet'!$B$9,Paramètres!$A$1:$I$89,3,0)*VLOOKUP('Données projet'!$B$9,Paramètres!$A$1:$I$89,5,0)</f>
        <v>212.28480000000002</v>
      </c>
      <c r="P121" s="13">
        <f t="shared" si="87"/>
        <v>52.434557099704193</v>
      </c>
      <c r="Q121" s="20">
        <f t="shared" si="107"/>
        <v>461.05288028198476</v>
      </c>
      <c r="R121" s="59">
        <f t="shared" si="55"/>
        <v>754.38621361531807</v>
      </c>
      <c r="S121" s="59">
        <f ca="1">AVERAGE(OFFSET($R$3,0,0,'Données projet'!$E$9+1,1))-AVERAGE(OFFSET($H$3,0,0,'Données projet'!$E$9+1,1))</f>
        <v>354.24684313982857</v>
      </c>
      <c r="T121" s="59">
        <f t="shared" si="88"/>
        <v>322.65043486962185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39.305005898977591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39.305005898977591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4.7800000000008822</v>
      </c>
      <c r="AJ121" s="13">
        <f>AI121*VLOOKUP('Données projet'!$B$10,Paramètres!$A$1:$I$89,3,0)*VLOOKUP('Données projet'!$B$10,Paramètres!$A$1:$I$89,5,0)</f>
        <v>2.2370400000004129</v>
      </c>
      <c r="AK121" s="13">
        <f t="shared" si="89"/>
        <v>0.9386934556823372</v>
      </c>
      <c r="AL121" s="20">
        <f t="shared" si="58"/>
        <v>5.5310691019807896</v>
      </c>
      <c r="AM121" s="59">
        <f t="shared" si="59"/>
        <v>298.8644024353141</v>
      </c>
      <c r="AN121" s="59">
        <f ca="1">AVERAGE(OFFSET($AM$3,0,0,'Données projet'!$E$10+1,1))-AVERAGE(OFFSET($H$3,0,0,'Données projet'!$E$10+1,1))</f>
        <v>321.82962838167799</v>
      </c>
      <c r="AO121" s="59">
        <f t="shared" si="90"/>
        <v>243.43396255104295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234.40547017313665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234.40547017313665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243</v>
      </c>
      <c r="O122" s="13">
        <f>N122*VLOOKUP('Données projet'!$B$9,Paramètres!$A$1:$I$89,3,0)*VLOOKUP('Données projet'!$B$9,Paramètres!$A$1:$I$89,5,0)</f>
        <v>212.28480000000002</v>
      </c>
      <c r="P122" s="13">
        <f t="shared" si="87"/>
        <v>52.434557099704193</v>
      </c>
      <c r="Q122" s="20">
        <f t="shared" si="107"/>
        <v>461.05288028198476</v>
      </c>
      <c r="R122" s="59">
        <f t="shared" si="55"/>
        <v>754.38621361531807</v>
      </c>
      <c r="S122" s="59">
        <f ca="1">AVERAGE(OFFSET($R$3,0,0,'Données projet'!$E$9+1,1))-AVERAGE(OFFSET($H$3,0,0,'Données projet'!$E$9+1,1))</f>
        <v>354.24684313982857</v>
      </c>
      <c r="T122" s="59">
        <f t="shared" si="88"/>
        <v>322.65043486962185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38.534258706985035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38.534258706985035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4.7800000000008822</v>
      </c>
      <c r="AJ122" s="13">
        <f>AI122*VLOOKUP('Données projet'!$B$10,Paramètres!$A$1:$I$89,3,0)*VLOOKUP('Données projet'!$B$10,Paramètres!$A$1:$I$89,5,0)</f>
        <v>2.2370400000004129</v>
      </c>
      <c r="AK122" s="13">
        <f t="shared" si="89"/>
        <v>0.9386934556823372</v>
      </c>
      <c r="AL122" s="20">
        <f t="shared" si="58"/>
        <v>5.5310691019807896</v>
      </c>
      <c r="AM122" s="59">
        <f t="shared" si="59"/>
        <v>298.8644024353141</v>
      </c>
      <c r="AN122" s="59">
        <f ca="1">AVERAGE(OFFSET($AM$3,0,0,'Données projet'!$E$10+1,1))-AVERAGE(OFFSET($H$3,0,0,'Données projet'!$E$10+1,1))</f>
        <v>321.82962838167799</v>
      </c>
      <c r="AO122" s="59">
        <f t="shared" si="90"/>
        <v>243.43396255104295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229.80892187626083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229.80892187626083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243</v>
      </c>
      <c r="O123" s="13">
        <f>N123*VLOOKUP('Données projet'!$B$9,Paramètres!$A$1:$I$89,3,0)*VLOOKUP('Données projet'!$B$9,Paramètres!$A$1:$I$89,5,0)</f>
        <v>212.28480000000002</v>
      </c>
      <c r="P123" s="13">
        <f t="shared" si="87"/>
        <v>52.434557099704193</v>
      </c>
      <c r="Q123" s="20">
        <f t="shared" si="107"/>
        <v>461.05288028198476</v>
      </c>
      <c r="R123" s="59">
        <f t="shared" si="55"/>
        <v>754.38621361531807</v>
      </c>
      <c r="S123" s="59">
        <f ca="1">AVERAGE(OFFSET($R$3,0,0,'Données projet'!$E$9+1,1))-AVERAGE(OFFSET($H$3,0,0,'Données projet'!$E$9+1,1))</f>
        <v>354.24684313982857</v>
      </c>
      <c r="T123" s="59">
        <f t="shared" si="88"/>
        <v>322.65043486962185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37.778625397318088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37.778625397318088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4.7800000000008822</v>
      </c>
      <c r="AJ123" s="13">
        <f>AI123*VLOOKUP('Données projet'!$B$10,Paramètres!$A$1:$I$89,3,0)*VLOOKUP('Données projet'!$B$10,Paramètres!$A$1:$I$89,5,0)</f>
        <v>2.2370400000004129</v>
      </c>
      <c r="AK123" s="13">
        <f t="shared" si="89"/>
        <v>0.9386934556823372</v>
      </c>
      <c r="AL123" s="20">
        <f t="shared" si="58"/>
        <v>5.5310691019807896</v>
      </c>
      <c r="AM123" s="59">
        <f t="shared" si="59"/>
        <v>298.8644024353141</v>
      </c>
      <c r="AN123" s="59">
        <f ca="1">AVERAGE(OFFSET($AM$3,0,0,'Données projet'!$E$10+1,1))-AVERAGE(OFFSET($H$3,0,0,'Données projet'!$E$10+1,1))</f>
        <v>321.82962838167799</v>
      </c>
      <c r="AO123" s="59">
        <f t="shared" si="90"/>
        <v>243.43396255104295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225.30250908786908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225.30250908786908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243</v>
      </c>
      <c r="O124" s="13">
        <f>N124*VLOOKUP('Données projet'!$B$9,Paramètres!$A$1:$I$89,3,0)*VLOOKUP('Données projet'!$B$9,Paramètres!$A$1:$I$89,5,0)</f>
        <v>212.28480000000002</v>
      </c>
      <c r="P124" s="13">
        <f t="shared" si="87"/>
        <v>52.434557099704193</v>
      </c>
      <c r="Q124" s="20">
        <f t="shared" si="107"/>
        <v>461.05288028198476</v>
      </c>
      <c r="R124" s="59">
        <f t="shared" si="55"/>
        <v>754.38621361531807</v>
      </c>
      <c r="S124" s="59">
        <f ca="1">AVERAGE(OFFSET($R$3,0,0,'Données projet'!$E$9+1,1))-AVERAGE(OFFSET($H$3,0,0,'Données projet'!$E$9+1,1))</f>
        <v>354.24684313982857</v>
      </c>
      <c r="T124" s="59">
        <f t="shared" si="88"/>
        <v>322.65043486962185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37.037809595962898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37.037809595962898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4.7800000000008822</v>
      </c>
      <c r="AJ124" s="13">
        <f>AI124*VLOOKUP('Données projet'!$B$10,Paramètres!$A$1:$I$89,3,0)*VLOOKUP('Données projet'!$B$10,Paramètres!$A$1:$I$89,5,0)</f>
        <v>2.2370400000004129</v>
      </c>
      <c r="AK124" s="13">
        <f t="shared" si="89"/>
        <v>0.9386934556823372</v>
      </c>
      <c r="AL124" s="20">
        <f t="shared" si="58"/>
        <v>5.5310691019807896</v>
      </c>
      <c r="AM124" s="59">
        <f t="shared" si="59"/>
        <v>298.8644024353141</v>
      </c>
      <c r="AN124" s="59">
        <f ca="1">AVERAGE(OFFSET($AM$3,0,0,'Données projet'!$E$10+1,1))-AVERAGE(OFFSET($H$3,0,0,'Données projet'!$E$10+1,1))</f>
        <v>321.82962838167799</v>
      </c>
      <c r="AO124" s="59">
        <f t="shared" si="90"/>
        <v>243.43396255104295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220.88446430561731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220.88446430561731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243</v>
      </c>
      <c r="O125" s="13">
        <f>N125*VLOOKUP('Données projet'!$B$9,Paramètres!$A$1:$I$89,3,0)*VLOOKUP('Données projet'!$B$9,Paramètres!$A$1:$I$89,5,0)</f>
        <v>212.28480000000002</v>
      </c>
      <c r="P125" s="13">
        <f t="shared" si="87"/>
        <v>52.434557099704193</v>
      </c>
      <c r="Q125" s="20">
        <f t="shared" si="107"/>
        <v>461.05288028198476</v>
      </c>
      <c r="R125" s="59">
        <f t="shared" si="55"/>
        <v>754.38621361531807</v>
      </c>
      <c r="S125" s="59">
        <f ca="1">AVERAGE(OFFSET($R$3,0,0,'Données projet'!$E$9+1,1))-AVERAGE(OFFSET($H$3,0,0,'Données projet'!$E$9+1,1))</f>
        <v>354.24684313982857</v>
      </c>
      <c r="T125" s="59">
        <f t="shared" si="88"/>
        <v>322.65043486962185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36.311520740619258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36.311520740619258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4.7800000000008822</v>
      </c>
      <c r="AJ125" s="13">
        <f>AI125*VLOOKUP('Données projet'!$B$10,Paramètres!$A$1:$I$89,3,0)*VLOOKUP('Données projet'!$B$10,Paramètres!$A$1:$I$89,5,0)</f>
        <v>2.2370400000004129</v>
      </c>
      <c r="AK125" s="13">
        <f t="shared" si="89"/>
        <v>0.9386934556823372</v>
      </c>
      <c r="AL125" s="20">
        <f t="shared" si="58"/>
        <v>5.5310691019807896</v>
      </c>
      <c r="AM125" s="59">
        <f t="shared" si="59"/>
        <v>298.8644024353141</v>
      </c>
      <c r="AN125" s="59">
        <f ca="1">AVERAGE(OFFSET($AM$3,0,0,'Données projet'!$E$10+1,1))-AVERAGE(OFFSET($H$3,0,0,'Données projet'!$E$10+1,1))</f>
        <v>321.82962838167799</v>
      </c>
      <c r="AO125" s="59">
        <f t="shared" si="90"/>
        <v>243.43396255104295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216.55305468680427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216.55305468680427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243</v>
      </c>
      <c r="O126" s="13">
        <f>N126*VLOOKUP('Données projet'!$B$9,Paramètres!$A$1:$I$89,3,0)*VLOOKUP('Données projet'!$B$9,Paramètres!$A$1:$I$89,5,0)</f>
        <v>212.28480000000002</v>
      </c>
      <c r="P126" s="13">
        <f t="shared" si="87"/>
        <v>52.434557099704193</v>
      </c>
      <c r="Q126" s="20">
        <f t="shared" si="107"/>
        <v>461.05288028198476</v>
      </c>
      <c r="R126" s="59">
        <f t="shared" si="55"/>
        <v>754.38621361531807</v>
      </c>
      <c r="S126" s="59">
        <f ca="1">AVERAGE(OFFSET($R$3,0,0,'Données projet'!$E$9+1,1))-AVERAGE(OFFSET($H$3,0,0,'Données projet'!$E$9+1,1))</f>
        <v>354.24684313982857</v>
      </c>
      <c r="T126" s="59">
        <f t="shared" si="88"/>
        <v>322.65043486962185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35.599473966736447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35.599473966736447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4.7800000000008822</v>
      </c>
      <c r="AJ126" s="13">
        <f>AI126*VLOOKUP('Données projet'!$B$10,Paramètres!$A$1:$I$89,3,0)*VLOOKUP('Données projet'!$B$10,Paramètres!$A$1:$I$89,5,0)</f>
        <v>2.2370400000004129</v>
      </c>
      <c r="AK126" s="13">
        <f t="shared" si="89"/>
        <v>0.9386934556823372</v>
      </c>
      <c r="AL126" s="20">
        <f t="shared" si="58"/>
        <v>5.5310691019807896</v>
      </c>
      <c r="AM126" s="59">
        <f t="shared" si="59"/>
        <v>298.8644024353141</v>
      </c>
      <c r="AN126" s="59">
        <f ca="1">AVERAGE(OFFSET($AM$3,0,0,'Données projet'!$E$10+1,1))-AVERAGE(OFFSET($H$3,0,0,'Données projet'!$E$10+1,1))</f>
        <v>321.82962838167799</v>
      </c>
      <c r="AO126" s="59">
        <f t="shared" si="90"/>
        <v>243.43396255104295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212.30658136871716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212.30658136871716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243</v>
      </c>
      <c r="O127" s="13">
        <f>N127*VLOOKUP('Données projet'!$B$9,Paramètres!$A$1:$I$89,3,0)*VLOOKUP('Données projet'!$B$9,Paramètres!$A$1:$I$89,5,0)</f>
        <v>212.28480000000002</v>
      </c>
      <c r="P127" s="13">
        <f t="shared" si="87"/>
        <v>52.434557099704193</v>
      </c>
      <c r="Q127" s="20">
        <f t="shared" si="107"/>
        <v>461.05288028198476</v>
      </c>
      <c r="R127" s="59">
        <f t="shared" si="55"/>
        <v>754.38621361531807</v>
      </c>
      <c r="S127" s="59">
        <f ca="1">AVERAGE(OFFSET($R$3,0,0,'Données projet'!$E$9+1,1))-AVERAGE(OFFSET($H$3,0,0,'Données projet'!$E$9+1,1))</f>
        <v>354.24684313982857</v>
      </c>
      <c r="T127" s="59">
        <f t="shared" si="88"/>
        <v>322.65043486962185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34.90138999578383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34.90138999578383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4.7800000000008822</v>
      </c>
      <c r="AJ127" s="13">
        <f>AI127*VLOOKUP('Données projet'!$B$10,Paramètres!$A$1:$I$89,3,0)*VLOOKUP('Données projet'!$B$10,Paramètres!$A$1:$I$89,5,0)</f>
        <v>2.2370400000004129</v>
      </c>
      <c r="AK127" s="13">
        <f t="shared" si="89"/>
        <v>0.9386934556823372</v>
      </c>
      <c r="AL127" s="20">
        <f t="shared" si="58"/>
        <v>5.5310691019807896</v>
      </c>
      <c r="AM127" s="59">
        <f t="shared" si="59"/>
        <v>298.8644024353141</v>
      </c>
      <c r="AN127" s="59">
        <f ca="1">AVERAGE(OFFSET($AM$3,0,0,'Données projet'!$E$10+1,1))-AVERAGE(OFFSET($H$3,0,0,'Données projet'!$E$10+1,1))</f>
        <v>321.82962838167799</v>
      </c>
      <c r="AO127" s="59">
        <f t="shared" si="90"/>
        <v>243.43396255104295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208.14337880230477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208.14337880230477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243</v>
      </c>
      <c r="O128" s="13">
        <f>N128*VLOOKUP('Données projet'!$B$9,Paramètres!$A$1:$I$89,3,0)*VLOOKUP('Données projet'!$B$9,Paramètres!$A$1:$I$89,5,0)</f>
        <v>212.28480000000002</v>
      </c>
      <c r="P128" s="13">
        <f t="shared" si="87"/>
        <v>52.434557099704193</v>
      </c>
      <c r="Q128" s="20">
        <f t="shared" si="107"/>
        <v>461.05288028198476</v>
      </c>
      <c r="R128" s="59">
        <f t="shared" si="55"/>
        <v>754.38621361531807</v>
      </c>
      <c r="S128" s="59">
        <f ca="1">AVERAGE(OFFSET($R$3,0,0,'Données projet'!$E$9+1,1))-AVERAGE(OFFSET($H$3,0,0,'Données projet'!$E$9+1,1))</f>
        <v>354.24684313982857</v>
      </c>
      <c r="T128" s="59">
        <f t="shared" si="88"/>
        <v>322.65043486962185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34.216995025712414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34.216995025712414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4.7800000000008822</v>
      </c>
      <c r="AJ128" s="13">
        <f>AI128*VLOOKUP('Données projet'!$B$10,Paramètres!$A$1:$I$89,3,0)*VLOOKUP('Données projet'!$B$10,Paramètres!$A$1:$I$89,5,0)</f>
        <v>2.2370400000004129</v>
      </c>
      <c r="AK128" s="13">
        <f t="shared" si="89"/>
        <v>0.9386934556823372</v>
      </c>
      <c r="AL128" s="20">
        <f t="shared" si="58"/>
        <v>5.5310691019807896</v>
      </c>
      <c r="AM128" s="59">
        <f t="shared" si="59"/>
        <v>298.8644024353141</v>
      </c>
      <c r="AN128" s="59">
        <f ca="1">AVERAGE(OFFSET($AM$3,0,0,'Données projet'!$E$10+1,1))-AVERAGE(OFFSET($H$3,0,0,'Données projet'!$E$10+1,1))</f>
        <v>321.82962838167799</v>
      </c>
      <c r="AO128" s="59">
        <f t="shared" si="90"/>
        <v>243.43396255104295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204.06181409891687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204.06181409891687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243</v>
      </c>
      <c r="O129" s="13">
        <f>N129*VLOOKUP('Données projet'!$B$9,Paramètres!$A$1:$I$89,3,0)*VLOOKUP('Données projet'!$B$9,Paramètres!$A$1:$I$89,5,0)</f>
        <v>212.28480000000002</v>
      </c>
      <c r="P129" s="13">
        <f t="shared" si="87"/>
        <v>52.434557099704193</v>
      </c>
      <c r="Q129" s="20">
        <f t="shared" si="107"/>
        <v>461.05288028198476</v>
      </c>
      <c r="R129" s="59">
        <f t="shared" si="55"/>
        <v>754.38621361531807</v>
      </c>
      <c r="S129" s="59">
        <f ca="1">AVERAGE(OFFSET($R$3,0,0,'Données projet'!$E$9+1,1))-AVERAGE(OFFSET($H$3,0,0,'Données projet'!$E$9+1,1))</f>
        <v>354.24684313982857</v>
      </c>
      <c r="T129" s="59">
        <f t="shared" si="88"/>
        <v>322.65043486962185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33.546020623564388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33.546020623564388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4.7800000000008822</v>
      </c>
      <c r="AJ129" s="13">
        <f>AI129*VLOOKUP('Données projet'!$B$10,Paramètres!$A$1:$I$89,3,0)*VLOOKUP('Données projet'!$B$10,Paramètres!$A$1:$I$89,5,0)</f>
        <v>2.2370400000004129</v>
      </c>
      <c r="AK129" s="13">
        <f t="shared" si="89"/>
        <v>0.9386934556823372</v>
      </c>
      <c r="AL129" s="20">
        <f t="shared" si="58"/>
        <v>5.5310691019807896</v>
      </c>
      <c r="AM129" s="59">
        <f t="shared" si="59"/>
        <v>298.8644024353141</v>
      </c>
      <c r="AN129" s="59">
        <f ca="1">AVERAGE(OFFSET($AM$3,0,0,'Données projet'!$E$10+1,1))-AVERAGE(OFFSET($H$3,0,0,'Données projet'!$E$10+1,1))</f>
        <v>321.82962838167799</v>
      </c>
      <c r="AO129" s="59">
        <f t="shared" si="90"/>
        <v>243.43396255104295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200.06028638985376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200.06028638985376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243</v>
      </c>
      <c r="O130" s="13">
        <f>N130*VLOOKUP('Données projet'!$B$9,Paramètres!$A$1:$I$89,3,0)*VLOOKUP('Données projet'!$B$9,Paramètres!$A$1:$I$89,5,0)</f>
        <v>212.28480000000002</v>
      </c>
      <c r="P130" s="13">
        <f t="shared" si="87"/>
        <v>52.434557099704193</v>
      </c>
      <c r="Q130" s="20">
        <f t="shared" si="107"/>
        <v>461.05288028198476</v>
      </c>
      <c r="R130" s="59">
        <f t="shared" si="55"/>
        <v>754.38621361531807</v>
      </c>
      <c r="S130" s="59">
        <f ca="1">AVERAGE(OFFSET($R$3,0,0,'Données projet'!$E$9+1,1))-AVERAGE(OFFSET($H$3,0,0,'Données projet'!$E$9+1,1))</f>
        <v>354.24684313982857</v>
      </c>
      <c r="T130" s="59">
        <f t="shared" si="88"/>
        <v>322.65043486962185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32.888203620188513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32.888203620188513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4.7800000000008822</v>
      </c>
      <c r="AJ130" s="13">
        <f>AI130*VLOOKUP('Données projet'!$B$10,Paramètres!$A$1:$I$89,3,0)*VLOOKUP('Données projet'!$B$10,Paramètres!$A$1:$I$89,5,0)</f>
        <v>2.2370400000004129</v>
      </c>
      <c r="AK130" s="13">
        <f t="shared" si="89"/>
        <v>0.9386934556823372</v>
      </c>
      <c r="AL130" s="20">
        <f t="shared" si="58"/>
        <v>5.5310691019807896</v>
      </c>
      <c r="AM130" s="59">
        <f t="shared" si="59"/>
        <v>298.8644024353141</v>
      </c>
      <c r="AN130" s="59">
        <f ca="1">AVERAGE(OFFSET($AM$3,0,0,'Données projet'!$E$10+1,1))-AVERAGE(OFFSET($H$3,0,0,'Données projet'!$E$10+1,1))</f>
        <v>321.82962838167799</v>
      </c>
      <c r="AO130" s="59">
        <f t="shared" si="90"/>
        <v>243.43396255104295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196.13722619847448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196.13722619847448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243</v>
      </c>
      <c r="O131" s="13">
        <f>N131*VLOOKUP('Données projet'!$B$9,Paramètres!$A$1:$I$89,3,0)*VLOOKUP('Données projet'!$B$9,Paramètres!$A$1:$I$89,5,0)</f>
        <v>212.28480000000002</v>
      </c>
      <c r="P131" s="13">
        <f t="shared" si="87"/>
        <v>52.434557099704193</v>
      </c>
      <c r="Q131" s="20">
        <f t="shared" ref="Q131:Q153" si="108">(O131+P131)*0.475*44/12</f>
        <v>461.05288028198476</v>
      </c>
      <c r="R131" s="59">
        <f t="shared" ref="R131:R194" si="109">Q131+(I131+J131)*44/12</f>
        <v>754.38621361531807</v>
      </c>
      <c r="S131" s="59">
        <f ca="1">AVERAGE(OFFSET($R$3,0,0,'Données projet'!$E$9+1,1))-AVERAGE(OFFSET($H$3,0,0,'Données projet'!$E$9+1,1))</f>
        <v>354.24684313982857</v>
      </c>
      <c r="T131" s="59">
        <f t="shared" si="88"/>
        <v>322.65043486962185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32.243286007020082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32.243286007020082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4.7800000000008822</v>
      </c>
      <c r="AJ131" s="13">
        <f>AI131*VLOOKUP('Données projet'!$B$10,Paramètres!$A$1:$I$89,3,0)*VLOOKUP('Données projet'!$B$10,Paramètres!$A$1:$I$89,5,0)</f>
        <v>2.2370400000004129</v>
      </c>
      <c r="AK131" s="13">
        <f t="shared" si="89"/>
        <v>0.9386934556823372</v>
      </c>
      <c r="AL131" s="20">
        <f t="shared" si="58"/>
        <v>5.5310691019807896</v>
      </c>
      <c r="AM131" s="59">
        <f t="shared" si="59"/>
        <v>298.8644024353141</v>
      </c>
      <c r="AN131" s="59">
        <f ca="1">AVERAGE(OFFSET($AM$3,0,0,'Données projet'!$E$10+1,1))-AVERAGE(OFFSET($H$3,0,0,'Données projet'!$E$10+1,1))</f>
        <v>321.82962838167799</v>
      </c>
      <c r="AO131" s="59">
        <f t="shared" si="90"/>
        <v>243.43396255104295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192.29109482461772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192.29109482461772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243</v>
      </c>
      <c r="O132" s="13">
        <f>N132*VLOOKUP('Données projet'!$B$9,Paramètres!$A$1:$I$89,3,0)*VLOOKUP('Données projet'!$B$9,Paramètres!$A$1:$I$89,5,0)</f>
        <v>212.28480000000002</v>
      </c>
      <c r="P132" s="13">
        <f t="shared" si="87"/>
        <v>52.434557099704193</v>
      </c>
      <c r="Q132" s="20">
        <f t="shared" si="108"/>
        <v>461.05288028198476</v>
      </c>
      <c r="R132" s="59">
        <f t="shared" si="109"/>
        <v>754.38621361531807</v>
      </c>
      <c r="S132" s="59">
        <f ca="1">AVERAGE(OFFSET($R$3,0,0,'Données projet'!$E$9+1,1))-AVERAGE(OFFSET($H$3,0,0,'Données projet'!$E$9+1,1))</f>
        <v>354.24684313982857</v>
      </c>
      <c r="T132" s="59">
        <f t="shared" si="88"/>
        <v>322.65043486962185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31.61101483488498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31.61101483488498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4.7800000000008822</v>
      </c>
      <c r="AJ132" s="13">
        <f>AI132*VLOOKUP('Données projet'!$B$10,Paramètres!$A$1:$I$89,3,0)*VLOOKUP('Données projet'!$B$10,Paramètres!$A$1:$I$89,5,0)</f>
        <v>2.2370400000004129</v>
      </c>
      <c r="AK132" s="13">
        <f t="shared" si="89"/>
        <v>0.9386934556823372</v>
      </c>
      <c r="AL132" s="20">
        <f t="shared" ref="AL132:AL153" si="112">(AJ132+AK132)*0.475*44/12</f>
        <v>5.5310691019807896</v>
      </c>
      <c r="AM132" s="59">
        <f t="shared" ref="AM132:AM195" si="113">AL132+(AD132+AE132)*44/12</f>
        <v>298.8644024353141</v>
      </c>
      <c r="AN132" s="59">
        <f ca="1">AVERAGE(OFFSET($AM$3,0,0,'Données projet'!$E$10+1,1))-AVERAGE(OFFSET($H$3,0,0,'Données projet'!$E$10+1,1))</f>
        <v>321.82962838167799</v>
      </c>
      <c r="AO132" s="59">
        <f t="shared" si="90"/>
        <v>243.43396255104295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188.52038374109378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188.52038374109378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243</v>
      </c>
      <c r="O133" s="13">
        <f>N133*VLOOKUP('Données projet'!$B$9,Paramètres!$A$1:$I$89,3,0)*VLOOKUP('Données projet'!$B$9,Paramètres!$A$1:$I$89,5,0)</f>
        <v>212.28480000000002</v>
      </c>
      <c r="P133" s="13">
        <f t="shared" ref="P133:P196" si="141">EXP(-1.0587+0.8836*LN(O133)+0.284)</f>
        <v>52.434557099704193</v>
      </c>
      <c r="Q133" s="20">
        <f t="shared" si="108"/>
        <v>461.05288028198476</v>
      </c>
      <c r="R133" s="59">
        <f t="shared" si="109"/>
        <v>754.38621361531807</v>
      </c>
      <c r="S133" s="59">
        <f ca="1">AVERAGE(OFFSET($R$3,0,0,'Données projet'!$E$9+1,1))-AVERAGE(OFFSET($H$3,0,0,'Données projet'!$E$9+1,1))</f>
        <v>354.24684313982857</v>
      </c>
      <c r="T133" s="59">
        <f t="shared" ref="T133:T196" si="142">$T$3</f>
        <v>322.65043486962185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30.991142114788111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30.991142114788111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4.7800000000008822</v>
      </c>
      <c r="AJ133" s="13">
        <f>AI133*VLOOKUP('Données projet'!$B$10,Paramètres!$A$1:$I$89,3,0)*VLOOKUP('Données projet'!$B$10,Paramètres!$A$1:$I$89,5,0)</f>
        <v>2.2370400000004129</v>
      </c>
      <c r="AK133" s="13">
        <f t="shared" ref="AK133:AK153" si="143">EXP(-1.0587+0.8836*LN(AJ133)+0.284)</f>
        <v>0.9386934556823372</v>
      </c>
      <c r="AL133" s="20">
        <f t="shared" si="112"/>
        <v>5.5310691019807896</v>
      </c>
      <c r="AM133" s="59">
        <f t="shared" si="113"/>
        <v>298.8644024353141</v>
      </c>
      <c r="AN133" s="59">
        <f ca="1">AVERAGE(OFFSET($AM$3,0,0,'Données projet'!$E$10+1,1))-AVERAGE(OFFSET($H$3,0,0,'Données projet'!$E$10+1,1))</f>
        <v>321.82962838167799</v>
      </c>
      <c r="AO133" s="59">
        <f t="shared" ref="AO133:AO196" si="144">$AO$3</f>
        <v>243.43396255104295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184.82361400201108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184.82361400201108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243</v>
      </c>
      <c r="O134" s="13">
        <f>N134*VLOOKUP('Données projet'!$B$9,Paramètres!$A$1:$I$89,3,0)*VLOOKUP('Données projet'!$B$9,Paramètres!$A$1:$I$89,5,0)</f>
        <v>212.28480000000002</v>
      </c>
      <c r="P134" s="13">
        <f t="shared" si="141"/>
        <v>52.434557099704193</v>
      </c>
      <c r="Q134" s="20">
        <f t="shared" si="108"/>
        <v>461.05288028198476</v>
      </c>
      <c r="R134" s="59">
        <f t="shared" si="109"/>
        <v>754.38621361531807</v>
      </c>
      <c r="S134" s="59">
        <f ca="1">AVERAGE(OFFSET($R$3,0,0,'Données projet'!$E$9+1,1))-AVERAGE(OFFSET($H$3,0,0,'Données projet'!$E$9+1,1))</f>
        <v>354.24684313982857</v>
      </c>
      <c r="T134" s="59">
        <f t="shared" si="142"/>
        <v>322.65043486962185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30.383424720647316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30.383424720647316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4.7800000000008822</v>
      </c>
      <c r="AJ134" s="13">
        <f>AI134*VLOOKUP('Données projet'!$B$10,Paramètres!$A$1:$I$89,3,0)*VLOOKUP('Données projet'!$B$10,Paramètres!$A$1:$I$89,5,0)</f>
        <v>2.2370400000004129</v>
      </c>
      <c r="AK134" s="13">
        <f t="shared" si="143"/>
        <v>0.9386934556823372</v>
      </c>
      <c r="AL134" s="20">
        <f t="shared" si="112"/>
        <v>5.5310691019807896</v>
      </c>
      <c r="AM134" s="59">
        <f t="shared" si="113"/>
        <v>298.8644024353141</v>
      </c>
      <c r="AN134" s="59">
        <f ca="1">AVERAGE(OFFSET($AM$3,0,0,'Données projet'!$E$10+1,1))-AVERAGE(OFFSET($H$3,0,0,'Données projet'!$E$10+1,1))</f>
        <v>321.82962838167799</v>
      </c>
      <c r="AO134" s="59">
        <f t="shared" si="144"/>
        <v>243.43396255104295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181.1993356627049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181.1993356627049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243</v>
      </c>
      <c r="O135" s="13">
        <f>N135*VLOOKUP('Données projet'!$B$9,Paramètres!$A$1:$I$89,3,0)*VLOOKUP('Données projet'!$B$9,Paramètres!$A$1:$I$89,5,0)</f>
        <v>212.28480000000002</v>
      </c>
      <c r="P135" s="13">
        <f t="shared" si="141"/>
        <v>52.434557099704193</v>
      </c>
      <c r="Q135" s="20">
        <f t="shared" si="108"/>
        <v>461.05288028198476</v>
      </c>
      <c r="R135" s="59">
        <f t="shared" si="109"/>
        <v>754.38621361531807</v>
      </c>
      <c r="S135" s="59">
        <f ca="1">AVERAGE(OFFSET($R$3,0,0,'Données projet'!$E$9+1,1))-AVERAGE(OFFSET($H$3,0,0,'Données projet'!$E$9+1,1))</f>
        <v>354.24684313982857</v>
      </c>
      <c r="T135" s="59">
        <f t="shared" si="142"/>
        <v>322.65043486962185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29.787624293934613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29.787624293934613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4.7800000000008822</v>
      </c>
      <c r="AJ135" s="13">
        <f>AI135*VLOOKUP('Données projet'!$B$10,Paramètres!$A$1:$I$89,3,0)*VLOOKUP('Données projet'!$B$10,Paramètres!$A$1:$I$89,5,0)</f>
        <v>2.2370400000004129</v>
      </c>
      <c r="AK135" s="13">
        <f t="shared" si="143"/>
        <v>0.9386934556823372</v>
      </c>
      <c r="AL135" s="20">
        <f t="shared" si="112"/>
        <v>5.5310691019807896</v>
      </c>
      <c r="AM135" s="59">
        <f t="shared" si="113"/>
        <v>298.8644024353141</v>
      </c>
      <c r="AN135" s="59">
        <f ca="1">AVERAGE(OFFSET($AM$3,0,0,'Données projet'!$E$10+1,1))-AVERAGE(OFFSET($H$3,0,0,'Données projet'!$E$10+1,1))</f>
        <v>321.82962838167799</v>
      </c>
      <c r="AO135" s="59">
        <f t="shared" si="144"/>
        <v>243.43396255104295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177.64612721104101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177.64612721104101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243</v>
      </c>
      <c r="O136" s="13">
        <f>N136*VLOOKUP('Données projet'!$B$9,Paramètres!$A$1:$I$89,3,0)*VLOOKUP('Données projet'!$B$9,Paramètres!$A$1:$I$89,5,0)</f>
        <v>212.28480000000002</v>
      </c>
      <c r="P136" s="13">
        <f t="shared" si="141"/>
        <v>52.434557099704193</v>
      </c>
      <c r="Q136" s="20">
        <f t="shared" si="108"/>
        <v>461.05288028198476</v>
      </c>
      <c r="R136" s="59">
        <f t="shared" si="109"/>
        <v>754.38621361531807</v>
      </c>
      <c r="S136" s="59">
        <f ca="1">AVERAGE(OFFSET($R$3,0,0,'Données projet'!$E$9+1,1))-AVERAGE(OFFSET($H$3,0,0,'Données projet'!$E$9+1,1))</f>
        <v>354.24684313982857</v>
      </c>
      <c r="T136" s="59">
        <f t="shared" si="142"/>
        <v>322.65043486962185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29.20350715018737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29.20350715018737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4.7800000000008822</v>
      </c>
      <c r="AJ136" s="13">
        <f>AI136*VLOOKUP('Données projet'!$B$10,Paramètres!$A$1:$I$89,3,0)*VLOOKUP('Données projet'!$B$10,Paramètres!$A$1:$I$89,5,0)</f>
        <v>2.2370400000004129</v>
      </c>
      <c r="AK136" s="13">
        <f t="shared" si="143"/>
        <v>0.9386934556823372</v>
      </c>
      <c r="AL136" s="20">
        <f t="shared" si="112"/>
        <v>5.5310691019807896</v>
      </c>
      <c r="AM136" s="59">
        <f t="shared" si="113"/>
        <v>298.8644024353141</v>
      </c>
      <c r="AN136" s="59">
        <f ca="1">AVERAGE(OFFSET($AM$3,0,0,'Données projet'!$E$10+1,1))-AVERAGE(OFFSET($H$3,0,0,'Données projet'!$E$10+1,1))</f>
        <v>321.82962838167799</v>
      </c>
      <c r="AO136" s="59">
        <f t="shared" si="144"/>
        <v>243.43396255104295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174.16259500987107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174.16259500987107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243</v>
      </c>
      <c r="O137" s="13">
        <f>N137*VLOOKUP('Données projet'!$B$9,Paramètres!$A$1:$I$89,3,0)*VLOOKUP('Données projet'!$B$9,Paramètres!$A$1:$I$89,5,0)</f>
        <v>212.28480000000002</v>
      </c>
      <c r="P137" s="13">
        <f t="shared" si="141"/>
        <v>52.434557099704193</v>
      </c>
      <c r="Q137" s="20">
        <f t="shared" si="108"/>
        <v>461.05288028198476</v>
      </c>
      <c r="R137" s="59">
        <f t="shared" si="109"/>
        <v>754.38621361531807</v>
      </c>
      <c r="S137" s="59">
        <f ca="1">AVERAGE(OFFSET($R$3,0,0,'Données projet'!$E$9+1,1))-AVERAGE(OFFSET($H$3,0,0,'Données projet'!$E$9+1,1))</f>
        <v>354.24684313982857</v>
      </c>
      <c r="T137" s="59">
        <f t="shared" si="142"/>
        <v>322.65043486962185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28.630844187352732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28.630844187352732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4.7800000000008822</v>
      </c>
      <c r="AJ137" s="13">
        <f>AI137*VLOOKUP('Données projet'!$B$10,Paramètres!$A$1:$I$89,3,0)*VLOOKUP('Données projet'!$B$10,Paramètres!$A$1:$I$89,5,0)</f>
        <v>2.2370400000004129</v>
      </c>
      <c r="AK137" s="13">
        <f t="shared" si="143"/>
        <v>0.9386934556823372</v>
      </c>
      <c r="AL137" s="20">
        <f t="shared" si="112"/>
        <v>5.5310691019807896</v>
      </c>
      <c r="AM137" s="59">
        <f t="shared" si="113"/>
        <v>298.8644024353141</v>
      </c>
      <c r="AN137" s="59">
        <f ca="1">AVERAGE(OFFSET($AM$3,0,0,'Données projet'!$E$10+1,1))-AVERAGE(OFFSET($H$3,0,0,'Données projet'!$E$10+1,1))</f>
        <v>321.82962838167799</v>
      </c>
      <c r="AO137" s="59">
        <f t="shared" si="144"/>
        <v>243.43396255104295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170.74737275042125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170.74737275042125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243</v>
      </c>
      <c r="O138" s="13">
        <f>N138*VLOOKUP('Données projet'!$B$9,Paramètres!$A$1:$I$89,3,0)*VLOOKUP('Données projet'!$B$9,Paramètres!$A$1:$I$89,5,0)</f>
        <v>212.28480000000002</v>
      </c>
      <c r="P138" s="13">
        <f t="shared" si="141"/>
        <v>52.434557099704193</v>
      </c>
      <c r="Q138" s="20">
        <f t="shared" si="108"/>
        <v>461.05288028198476</v>
      </c>
      <c r="R138" s="59">
        <f t="shared" si="109"/>
        <v>754.38621361531807</v>
      </c>
      <c r="S138" s="59">
        <f ca="1">AVERAGE(OFFSET($R$3,0,0,'Données projet'!$E$9+1,1))-AVERAGE(OFFSET($H$3,0,0,'Données projet'!$E$9+1,1))</f>
        <v>354.24684313982857</v>
      </c>
      <c r="T138" s="59">
        <f t="shared" si="142"/>
        <v>322.65043486962185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28.069410795929361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28.069410795929361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4.7800000000008822</v>
      </c>
      <c r="AJ138" s="13">
        <f>AI138*VLOOKUP('Données projet'!$B$10,Paramètres!$A$1:$I$89,3,0)*VLOOKUP('Données projet'!$B$10,Paramètres!$A$1:$I$89,5,0)</f>
        <v>2.2370400000004129</v>
      </c>
      <c r="AK138" s="13">
        <f t="shared" si="143"/>
        <v>0.9386934556823372</v>
      </c>
      <c r="AL138" s="20">
        <f t="shared" si="112"/>
        <v>5.5310691019807896</v>
      </c>
      <c r="AM138" s="59">
        <f t="shared" si="113"/>
        <v>298.8644024353141</v>
      </c>
      <c r="AN138" s="59">
        <f ca="1">AVERAGE(OFFSET($AM$3,0,0,'Données projet'!$E$10+1,1))-AVERAGE(OFFSET($H$3,0,0,'Données projet'!$E$10+1,1))</f>
        <v>321.82962838167799</v>
      </c>
      <c r="AO138" s="59">
        <f t="shared" si="144"/>
        <v>243.43396255104295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167.39912091639934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167.39912091639934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243</v>
      </c>
      <c r="O139" s="13">
        <f>N139*VLOOKUP('Données projet'!$B$9,Paramètres!$A$1:$I$89,3,0)*VLOOKUP('Données projet'!$B$9,Paramètres!$A$1:$I$89,5,0)</f>
        <v>212.28480000000002</v>
      </c>
      <c r="P139" s="13">
        <f t="shared" si="141"/>
        <v>52.434557099704193</v>
      </c>
      <c r="Q139" s="20">
        <f t="shared" si="108"/>
        <v>461.05288028198476</v>
      </c>
      <c r="R139" s="59">
        <f t="shared" si="109"/>
        <v>754.38621361531807</v>
      </c>
      <c r="S139" s="59">
        <f ca="1">AVERAGE(OFFSET($R$3,0,0,'Données projet'!$E$9+1,1))-AVERAGE(OFFSET($H$3,0,0,'Données projet'!$E$9+1,1))</f>
        <v>354.24684313982857</v>
      </c>
      <c r="T139" s="59">
        <f t="shared" si="142"/>
        <v>322.65043486962185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27.518986770871248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27.518986770871248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4.7800000000008822</v>
      </c>
      <c r="AJ139" s="13">
        <f>AI139*VLOOKUP('Données projet'!$B$10,Paramètres!$A$1:$I$89,3,0)*VLOOKUP('Données projet'!$B$10,Paramètres!$A$1:$I$89,5,0)</f>
        <v>2.2370400000004129</v>
      </c>
      <c r="AK139" s="13">
        <f t="shared" si="143"/>
        <v>0.9386934556823372</v>
      </c>
      <c r="AL139" s="20">
        <f t="shared" si="112"/>
        <v>5.5310691019807896</v>
      </c>
      <c r="AM139" s="59">
        <f t="shared" si="113"/>
        <v>298.8644024353141</v>
      </c>
      <c r="AN139" s="59">
        <f ca="1">AVERAGE(OFFSET($AM$3,0,0,'Données projet'!$E$10+1,1))-AVERAGE(OFFSET($H$3,0,0,'Données projet'!$E$10+1,1))</f>
        <v>321.82962838167799</v>
      </c>
      <c r="AO139" s="59">
        <f t="shared" si="144"/>
        <v>243.43396255104295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164.11652625861063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164.11652625861063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243</v>
      </c>
      <c r="O140" s="13">
        <f>N140*VLOOKUP('Données projet'!$B$9,Paramètres!$A$1:$I$89,3,0)*VLOOKUP('Données projet'!$B$9,Paramètres!$A$1:$I$89,5,0)</f>
        <v>212.28480000000002</v>
      </c>
      <c r="P140" s="13">
        <f t="shared" si="141"/>
        <v>52.434557099704193</v>
      </c>
      <c r="Q140" s="20">
        <f t="shared" si="108"/>
        <v>461.05288028198476</v>
      </c>
      <c r="R140" s="59">
        <f t="shared" si="109"/>
        <v>754.38621361531807</v>
      </c>
      <c r="S140" s="59">
        <f ca="1">AVERAGE(OFFSET($R$3,0,0,'Données projet'!$E$9+1,1))-AVERAGE(OFFSET($H$3,0,0,'Données projet'!$E$9+1,1))</f>
        <v>354.24684313982857</v>
      </c>
      <c r="T140" s="59">
        <f t="shared" si="142"/>
        <v>322.65043486962185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26.979356225219018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26.979356225219018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4.7800000000008822</v>
      </c>
      <c r="AJ140" s="13">
        <f>AI140*VLOOKUP('Données projet'!$B$10,Paramètres!$A$1:$I$89,3,0)*VLOOKUP('Données projet'!$B$10,Paramètres!$A$1:$I$89,5,0)</f>
        <v>2.2370400000004129</v>
      </c>
      <c r="AK140" s="13">
        <f t="shared" si="143"/>
        <v>0.9386934556823372</v>
      </c>
      <c r="AL140" s="20">
        <f t="shared" si="112"/>
        <v>5.5310691019807896</v>
      </c>
      <c r="AM140" s="59">
        <f t="shared" si="113"/>
        <v>298.8644024353141</v>
      </c>
      <c r="AN140" s="59">
        <f ca="1">AVERAGE(OFFSET($AM$3,0,0,'Données projet'!$E$10+1,1))-AVERAGE(OFFSET($H$3,0,0,'Données projet'!$E$10+1,1))</f>
        <v>321.82962838167799</v>
      </c>
      <c r="AO140" s="59">
        <f t="shared" si="144"/>
        <v>243.43396255104295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160.89830127987614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160.89830127987614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243</v>
      </c>
      <c r="O141" s="13">
        <f>N141*VLOOKUP('Données projet'!$B$9,Paramètres!$A$1:$I$89,3,0)*VLOOKUP('Données projet'!$B$9,Paramètres!$A$1:$I$89,5,0)</f>
        <v>212.28480000000002</v>
      </c>
      <c r="P141" s="13">
        <f t="shared" si="141"/>
        <v>52.434557099704193</v>
      </c>
      <c r="Q141" s="20">
        <f t="shared" si="108"/>
        <v>461.05288028198476</v>
      </c>
      <c r="R141" s="59">
        <f t="shared" si="109"/>
        <v>754.38621361531807</v>
      </c>
      <c r="S141" s="59">
        <f ca="1">AVERAGE(OFFSET($R$3,0,0,'Données projet'!$E$9+1,1))-AVERAGE(OFFSET($H$3,0,0,'Données projet'!$E$9+1,1))</f>
        <v>354.24684313982857</v>
      </c>
      <c r="T141" s="59">
        <f t="shared" si="142"/>
        <v>322.65043486962185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26.450307505424895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26.450307505424895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4.7800000000008822</v>
      </c>
      <c r="AJ141" s="13">
        <f>AI141*VLOOKUP('Données projet'!$B$10,Paramètres!$A$1:$I$89,3,0)*VLOOKUP('Données projet'!$B$10,Paramètres!$A$1:$I$89,5,0)</f>
        <v>2.2370400000004129</v>
      </c>
      <c r="AK141" s="13">
        <f t="shared" si="143"/>
        <v>0.9386934556823372</v>
      </c>
      <c r="AL141" s="20">
        <f t="shared" si="112"/>
        <v>5.5310691019807896</v>
      </c>
      <c r="AM141" s="59">
        <f t="shared" si="113"/>
        <v>298.8644024353141</v>
      </c>
      <c r="AN141" s="59">
        <f ca="1">AVERAGE(OFFSET($AM$3,0,0,'Données projet'!$E$10+1,1))-AVERAGE(OFFSET($H$3,0,0,'Données projet'!$E$10+1,1))</f>
        <v>321.82962838167799</v>
      </c>
      <c r="AO141" s="59">
        <f t="shared" si="144"/>
        <v>243.43396255104295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157.74318373005119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157.74318373005119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243</v>
      </c>
      <c r="O142" s="13">
        <f>N142*VLOOKUP('Données projet'!$B$9,Paramètres!$A$1:$I$89,3,0)*VLOOKUP('Données projet'!$B$9,Paramètres!$A$1:$I$89,5,0)</f>
        <v>212.28480000000002</v>
      </c>
      <c r="P142" s="13">
        <f t="shared" si="141"/>
        <v>52.434557099704193</v>
      </c>
      <c r="Q142" s="20">
        <f t="shared" si="108"/>
        <v>461.05288028198476</v>
      </c>
      <c r="R142" s="59">
        <f t="shared" si="109"/>
        <v>754.38621361531807</v>
      </c>
      <c r="S142" s="59">
        <f ca="1">AVERAGE(OFFSET($R$3,0,0,'Données projet'!$E$9+1,1))-AVERAGE(OFFSET($H$3,0,0,'Données projet'!$E$9+1,1))</f>
        <v>354.24684313982857</v>
      </c>
      <c r="T142" s="59">
        <f t="shared" si="142"/>
        <v>322.65043486962185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25.93163310833808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25.93163310833808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4.7800000000008822</v>
      </c>
      <c r="AJ142" s="13">
        <f>AI142*VLOOKUP('Données projet'!$B$10,Paramètres!$A$1:$I$89,3,0)*VLOOKUP('Données projet'!$B$10,Paramètres!$A$1:$I$89,5,0)</f>
        <v>2.2370400000004129</v>
      </c>
      <c r="AK142" s="13">
        <f t="shared" si="143"/>
        <v>0.9386934556823372</v>
      </c>
      <c r="AL142" s="20">
        <f t="shared" si="112"/>
        <v>5.5310691019807896</v>
      </c>
      <c r="AM142" s="59">
        <f t="shared" si="113"/>
        <v>298.8644024353141</v>
      </c>
      <c r="AN142" s="59">
        <f ca="1">AVERAGE(OFFSET($AM$3,0,0,'Données projet'!$E$10+1,1))-AVERAGE(OFFSET($H$3,0,0,'Données projet'!$E$10+1,1))</f>
        <v>321.82962838167799</v>
      </c>
      <c r="AO142" s="59">
        <f t="shared" si="144"/>
        <v>243.43396255104295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154.64993611094664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154.64993611094664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243</v>
      </c>
      <c r="O143" s="13">
        <f>N143*VLOOKUP('Données projet'!$B$9,Paramètres!$A$1:$I$89,3,0)*VLOOKUP('Données projet'!$B$9,Paramètres!$A$1:$I$89,5,0)</f>
        <v>212.28480000000002</v>
      </c>
      <c r="P143" s="13">
        <f t="shared" si="141"/>
        <v>52.434557099704193</v>
      </c>
      <c r="Q143" s="20">
        <f t="shared" si="108"/>
        <v>461.05288028198476</v>
      </c>
      <c r="R143" s="59">
        <f t="shared" si="109"/>
        <v>754.38621361531807</v>
      </c>
      <c r="S143" s="59">
        <f ca="1">AVERAGE(OFFSET($R$3,0,0,'Données projet'!$E$9+1,1))-AVERAGE(OFFSET($H$3,0,0,'Données projet'!$E$9+1,1))</f>
        <v>354.24684313982857</v>
      </c>
      <c r="T143" s="59">
        <f t="shared" si="142"/>
        <v>322.65043486962185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25.423129599817994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25.423129599817994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4.7800000000008822</v>
      </c>
      <c r="AJ143" s="13">
        <f>AI143*VLOOKUP('Données projet'!$B$10,Paramètres!$A$1:$I$89,3,0)*VLOOKUP('Données projet'!$B$10,Paramètres!$A$1:$I$89,5,0)</f>
        <v>2.2370400000004129</v>
      </c>
      <c r="AK143" s="13">
        <f t="shared" si="143"/>
        <v>0.9386934556823372</v>
      </c>
      <c r="AL143" s="20">
        <f t="shared" si="112"/>
        <v>5.5310691019807896</v>
      </c>
      <c r="AM143" s="59">
        <f t="shared" si="113"/>
        <v>298.8644024353141</v>
      </c>
      <c r="AN143" s="59">
        <f ca="1">AVERAGE(OFFSET($AM$3,0,0,'Données projet'!$E$10+1,1))-AVERAGE(OFFSET($H$3,0,0,'Données projet'!$E$10+1,1))</f>
        <v>321.82962838167799</v>
      </c>
      <c r="AO143" s="59">
        <f t="shared" si="144"/>
        <v>243.43396255104295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151.61734519095796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151.61734519095796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243</v>
      </c>
      <c r="O144" s="13">
        <f>N144*VLOOKUP('Données projet'!$B$9,Paramètres!$A$1:$I$89,3,0)*VLOOKUP('Données projet'!$B$9,Paramètres!$A$1:$I$89,5,0)</f>
        <v>212.28480000000002</v>
      </c>
      <c r="P144" s="13">
        <f t="shared" si="141"/>
        <v>52.434557099704193</v>
      </c>
      <c r="Q144" s="20">
        <f t="shared" si="108"/>
        <v>461.05288028198476</v>
      </c>
      <c r="R144" s="59">
        <f t="shared" si="109"/>
        <v>754.38621361531807</v>
      </c>
      <c r="S144" s="59">
        <f ca="1">AVERAGE(OFFSET($R$3,0,0,'Données projet'!$E$9+1,1))-AVERAGE(OFFSET($H$3,0,0,'Données projet'!$E$9+1,1))</f>
        <v>354.24684313982857</v>
      </c>
      <c r="T144" s="59">
        <f t="shared" si="142"/>
        <v>322.65043486962185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24.924597534943473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24.924597534943473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4.7800000000008822</v>
      </c>
      <c r="AJ144" s="13">
        <f>AI144*VLOOKUP('Données projet'!$B$10,Paramètres!$A$1:$I$89,3,0)*VLOOKUP('Données projet'!$B$10,Paramètres!$A$1:$I$89,5,0)</f>
        <v>2.2370400000004129</v>
      </c>
      <c r="AK144" s="13">
        <f t="shared" si="143"/>
        <v>0.9386934556823372</v>
      </c>
      <c r="AL144" s="20">
        <f t="shared" si="112"/>
        <v>5.5310691019807896</v>
      </c>
      <c r="AM144" s="59">
        <f t="shared" si="113"/>
        <v>298.8644024353141</v>
      </c>
      <c r="AN144" s="59">
        <f ca="1">AVERAGE(OFFSET($AM$3,0,0,'Données projet'!$E$10+1,1))-AVERAGE(OFFSET($H$3,0,0,'Données projet'!$E$10+1,1))</f>
        <v>321.82962838167799</v>
      </c>
      <c r="AO144" s="59">
        <f t="shared" si="144"/>
        <v>243.43396255104295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148.64422152921244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148.64422152921244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243</v>
      </c>
      <c r="O145" s="13">
        <f>N145*VLOOKUP('Données projet'!$B$9,Paramètres!$A$1:$I$89,3,0)*VLOOKUP('Données projet'!$B$9,Paramètres!$A$1:$I$89,5,0)</f>
        <v>212.28480000000002</v>
      </c>
      <c r="P145" s="13">
        <f t="shared" si="141"/>
        <v>52.434557099704193</v>
      </c>
      <c r="Q145" s="20">
        <f t="shared" si="108"/>
        <v>461.05288028198476</v>
      </c>
      <c r="R145" s="59">
        <f t="shared" si="109"/>
        <v>754.38621361531807</v>
      </c>
      <c r="S145" s="59">
        <f ca="1">AVERAGE(OFFSET($R$3,0,0,'Données projet'!$E$9+1,1))-AVERAGE(OFFSET($H$3,0,0,'Données projet'!$E$9+1,1))</f>
        <v>354.24684313982857</v>
      </c>
      <c r="T145" s="59">
        <f t="shared" si="142"/>
        <v>322.65043486962185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24.435841379786606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24.435841379786606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4.7800000000008822</v>
      </c>
      <c r="AJ145" s="13">
        <f>AI145*VLOOKUP('Données projet'!$B$10,Paramètres!$A$1:$I$89,3,0)*VLOOKUP('Données projet'!$B$10,Paramètres!$A$1:$I$89,5,0)</f>
        <v>2.2370400000004129</v>
      </c>
      <c r="AK145" s="13">
        <f t="shared" si="143"/>
        <v>0.9386934556823372</v>
      </c>
      <c r="AL145" s="20">
        <f t="shared" si="112"/>
        <v>5.5310691019807896</v>
      </c>
      <c r="AM145" s="59">
        <f t="shared" si="113"/>
        <v>298.8644024353141</v>
      </c>
      <c r="AN145" s="59">
        <f ca="1">AVERAGE(OFFSET($AM$3,0,0,'Données projet'!$E$10+1,1))-AVERAGE(OFFSET($H$3,0,0,'Données projet'!$E$10+1,1))</f>
        <v>321.82962838167799</v>
      </c>
      <c r="AO145" s="59">
        <f t="shared" si="144"/>
        <v>243.43396255104295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145.7293990090474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145.7293990090474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243</v>
      </c>
      <c r="O146" s="13">
        <f>N146*VLOOKUP('Données projet'!$B$9,Paramètres!$A$1:$I$89,3,0)*VLOOKUP('Données projet'!$B$9,Paramètres!$A$1:$I$89,5,0)</f>
        <v>212.28480000000002</v>
      </c>
      <c r="P146" s="13">
        <f t="shared" si="141"/>
        <v>52.434557099704193</v>
      </c>
      <c r="Q146" s="20">
        <f t="shared" si="108"/>
        <v>461.05288028198476</v>
      </c>
      <c r="R146" s="59">
        <f t="shared" si="109"/>
        <v>754.38621361531807</v>
      </c>
      <c r="S146" s="59">
        <f ca="1">AVERAGE(OFFSET($R$3,0,0,'Données projet'!$E$9+1,1))-AVERAGE(OFFSET($H$3,0,0,'Données projet'!$E$9+1,1))</f>
        <v>354.24684313982857</v>
      </c>
      <c r="T146" s="59">
        <f t="shared" si="142"/>
        <v>322.65043486962185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23.956669434720546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23.956669434720546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4.7800000000008822</v>
      </c>
      <c r="AJ146" s="13">
        <f>AI146*VLOOKUP('Données projet'!$B$10,Paramètres!$A$1:$I$89,3,0)*VLOOKUP('Données projet'!$B$10,Paramètres!$A$1:$I$89,5,0)</f>
        <v>2.2370400000004129</v>
      </c>
      <c r="AK146" s="13">
        <f t="shared" si="143"/>
        <v>0.9386934556823372</v>
      </c>
      <c r="AL146" s="20">
        <f t="shared" si="112"/>
        <v>5.5310691019807896</v>
      </c>
      <c r="AM146" s="59">
        <f t="shared" si="113"/>
        <v>298.8644024353141</v>
      </c>
      <c r="AN146" s="59">
        <f ca="1">AVERAGE(OFFSET($AM$3,0,0,'Données projet'!$E$10+1,1))-AVERAGE(OFFSET($H$3,0,0,'Données projet'!$E$10+1,1))</f>
        <v>321.82962838167799</v>
      </c>
      <c r="AO146" s="59">
        <f t="shared" si="144"/>
        <v>243.43396255104295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142.87173438063658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142.87173438063658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243</v>
      </c>
      <c r="O147" s="13">
        <f>N147*VLOOKUP('Données projet'!$B$9,Paramètres!$A$1:$I$89,3,0)*VLOOKUP('Données projet'!$B$9,Paramètres!$A$1:$I$89,5,0)</f>
        <v>212.28480000000002</v>
      </c>
      <c r="P147" s="13">
        <f t="shared" si="141"/>
        <v>52.434557099704193</v>
      </c>
      <c r="Q147" s="20">
        <f t="shared" si="108"/>
        <v>461.05288028198476</v>
      </c>
      <c r="R147" s="59">
        <f t="shared" si="109"/>
        <v>754.38621361531807</v>
      </c>
      <c r="S147" s="59">
        <f ca="1">AVERAGE(OFFSET($R$3,0,0,'Données projet'!$E$9+1,1))-AVERAGE(OFFSET($H$3,0,0,'Données projet'!$E$9+1,1))</f>
        <v>354.24684313982857</v>
      </c>
      <c r="T147" s="59">
        <f t="shared" si="142"/>
        <v>322.65043486962185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23.486893759231204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23.486893759231204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4.7800000000008822</v>
      </c>
      <c r="AJ147" s="13">
        <f>AI147*VLOOKUP('Données projet'!$B$10,Paramètres!$A$1:$I$89,3,0)*VLOOKUP('Données projet'!$B$10,Paramètres!$A$1:$I$89,5,0)</f>
        <v>2.2370400000004129</v>
      </c>
      <c r="AK147" s="13">
        <f t="shared" si="143"/>
        <v>0.9386934556823372</v>
      </c>
      <c r="AL147" s="20">
        <f t="shared" si="112"/>
        <v>5.5310691019807896</v>
      </c>
      <c r="AM147" s="59">
        <f t="shared" si="113"/>
        <v>298.8644024353141</v>
      </c>
      <c r="AN147" s="59">
        <f ca="1">AVERAGE(OFFSET($AM$3,0,0,'Données projet'!$E$10+1,1))-AVERAGE(OFFSET($H$3,0,0,'Données projet'!$E$10+1,1))</f>
        <v>321.82962838167799</v>
      </c>
      <c r="AO147" s="59">
        <f t="shared" si="144"/>
        <v>243.43396255104295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140.07010681258561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140.07010681258561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243</v>
      </c>
      <c r="O148" s="13">
        <f>N148*VLOOKUP('Données projet'!$B$9,Paramètres!$A$1:$I$89,3,0)*VLOOKUP('Données projet'!$B$9,Paramètres!$A$1:$I$89,5,0)</f>
        <v>212.28480000000002</v>
      </c>
      <c r="P148" s="13">
        <f t="shared" si="141"/>
        <v>52.434557099704193</v>
      </c>
      <c r="Q148" s="20">
        <f t="shared" si="108"/>
        <v>461.05288028198476</v>
      </c>
      <c r="R148" s="59">
        <f t="shared" si="109"/>
        <v>754.38621361531807</v>
      </c>
      <c r="S148" s="59">
        <f ca="1">AVERAGE(OFFSET($R$3,0,0,'Données projet'!$E$9+1,1))-AVERAGE(OFFSET($H$3,0,0,'Données projet'!$E$9+1,1))</f>
        <v>354.24684313982857</v>
      </c>
      <c r="T148" s="59">
        <f t="shared" si="142"/>
        <v>322.65043486962185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23.026330098203339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23.026330098203339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4.7800000000008822</v>
      </c>
      <c r="AJ148" s="13">
        <f>AI148*VLOOKUP('Données projet'!$B$10,Paramètres!$A$1:$I$89,3,0)*VLOOKUP('Données projet'!$B$10,Paramètres!$A$1:$I$89,5,0)</f>
        <v>2.2370400000004129</v>
      </c>
      <c r="AK148" s="13">
        <f t="shared" si="143"/>
        <v>0.9386934556823372</v>
      </c>
      <c r="AL148" s="20">
        <f t="shared" si="112"/>
        <v>5.5310691019807896</v>
      </c>
      <c r="AM148" s="59">
        <f t="shared" si="113"/>
        <v>298.8644024353141</v>
      </c>
      <c r="AN148" s="59">
        <f ca="1">AVERAGE(OFFSET($AM$3,0,0,'Données projet'!$E$10+1,1))-AVERAGE(OFFSET($H$3,0,0,'Données projet'!$E$10+1,1))</f>
        <v>321.82962838167799</v>
      </c>
      <c r="AO148" s="59">
        <f t="shared" si="144"/>
        <v>243.43396255104295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137.32341745232003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137.32341745232003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243</v>
      </c>
      <c r="O149" s="13">
        <f>N149*VLOOKUP('Données projet'!$B$9,Paramètres!$A$1:$I$89,3,0)*VLOOKUP('Données projet'!$B$9,Paramètres!$A$1:$I$89,5,0)</f>
        <v>212.28480000000002</v>
      </c>
      <c r="P149" s="13">
        <f t="shared" si="141"/>
        <v>52.434557099704193</v>
      </c>
      <c r="Q149" s="20">
        <f t="shared" si="108"/>
        <v>461.05288028198476</v>
      </c>
      <c r="R149" s="59">
        <f t="shared" si="109"/>
        <v>754.38621361531807</v>
      </c>
      <c r="S149" s="59">
        <f ca="1">AVERAGE(OFFSET($R$3,0,0,'Données projet'!$E$9+1,1))-AVERAGE(OFFSET($H$3,0,0,'Données projet'!$E$9+1,1))</f>
        <v>354.24684313982857</v>
      </c>
      <c r="T149" s="59">
        <f t="shared" si="142"/>
        <v>322.65043486962185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22.574797809652136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22.574797809652136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4.7800000000008822</v>
      </c>
      <c r="AJ149" s="13">
        <f>AI149*VLOOKUP('Données projet'!$B$10,Paramètres!$A$1:$I$89,3,0)*VLOOKUP('Données projet'!$B$10,Paramètres!$A$1:$I$89,5,0)</f>
        <v>2.2370400000004129</v>
      </c>
      <c r="AK149" s="13">
        <f t="shared" si="143"/>
        <v>0.9386934556823372</v>
      </c>
      <c r="AL149" s="20">
        <f t="shared" si="112"/>
        <v>5.5310691019807896</v>
      </c>
      <c r="AM149" s="59">
        <f t="shared" si="113"/>
        <v>298.8644024353141</v>
      </c>
      <c r="AN149" s="59">
        <f ca="1">AVERAGE(OFFSET($AM$3,0,0,'Données projet'!$E$10+1,1))-AVERAGE(OFFSET($H$3,0,0,'Données projet'!$E$10+1,1))</f>
        <v>321.82962838167799</v>
      </c>
      <c r="AO149" s="59">
        <f t="shared" si="144"/>
        <v>243.43396255104295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134.63058899509417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134.63058899509417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243</v>
      </c>
      <c r="O150" s="13">
        <f>N150*VLOOKUP('Données projet'!$B$9,Paramètres!$A$1:$I$89,3,0)*VLOOKUP('Données projet'!$B$9,Paramètres!$A$1:$I$89,5,0)</f>
        <v>212.28480000000002</v>
      </c>
      <c r="P150" s="13">
        <f t="shared" si="141"/>
        <v>52.434557099704193</v>
      </c>
      <c r="Q150" s="20">
        <f t="shared" si="108"/>
        <v>461.05288028198476</v>
      </c>
      <c r="R150" s="59">
        <f t="shared" si="109"/>
        <v>754.38621361531807</v>
      </c>
      <c r="S150" s="59">
        <f ca="1">AVERAGE(OFFSET($R$3,0,0,'Données projet'!$E$9+1,1))-AVERAGE(OFFSET($H$3,0,0,'Données projet'!$E$9+1,1))</f>
        <v>354.24684313982857</v>
      </c>
      <c r="T150" s="59">
        <f t="shared" si="142"/>
        <v>322.65043486962185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22.132119793871919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22.132119793871919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4.7800000000008822</v>
      </c>
      <c r="AJ150" s="13">
        <f>AI150*VLOOKUP('Données projet'!$B$10,Paramètres!$A$1:$I$89,3,0)*VLOOKUP('Données projet'!$B$10,Paramètres!$A$1:$I$89,5,0)</f>
        <v>2.2370400000004129</v>
      </c>
      <c r="AK150" s="13">
        <f t="shared" si="143"/>
        <v>0.9386934556823372</v>
      </c>
      <c r="AL150" s="20">
        <f t="shared" si="112"/>
        <v>5.5310691019807896</v>
      </c>
      <c r="AM150" s="59">
        <f t="shared" si="113"/>
        <v>298.8644024353141</v>
      </c>
      <c r="AN150" s="59">
        <f ca="1">AVERAGE(OFFSET($AM$3,0,0,'Données projet'!$E$10+1,1))-AVERAGE(OFFSET($H$3,0,0,'Données projet'!$E$10+1,1))</f>
        <v>321.82962838167799</v>
      </c>
      <c r="AO150" s="59">
        <f t="shared" si="144"/>
        <v>243.43396255104295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131.99056526145134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131.99056526145134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243</v>
      </c>
      <c r="O151" s="13">
        <f>N151*VLOOKUP('Données projet'!$B$9,Paramètres!$A$1:$I$89,3,0)*VLOOKUP('Données projet'!$B$9,Paramètres!$A$1:$I$89,5,0)</f>
        <v>212.28480000000002</v>
      </c>
      <c r="P151" s="13">
        <f t="shared" si="141"/>
        <v>52.434557099704193</v>
      </c>
      <c r="Q151" s="20">
        <f t="shared" si="108"/>
        <v>461.05288028198476</v>
      </c>
      <c r="R151" s="59">
        <f t="shared" si="109"/>
        <v>754.38621361531807</v>
      </c>
      <c r="S151" s="59">
        <f ca="1">AVERAGE(OFFSET($R$3,0,0,'Données projet'!$E$9+1,1))-AVERAGE(OFFSET($H$3,0,0,'Données projet'!$E$9+1,1))</f>
        <v>354.24684313982857</v>
      </c>
      <c r="T151" s="59">
        <f t="shared" si="142"/>
        <v>322.65043486962185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21.698122423974223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21.698122423974223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4.7800000000008822</v>
      </c>
      <c r="AJ151" s="13">
        <f>AI151*VLOOKUP('Données projet'!$B$10,Paramètres!$A$1:$I$89,3,0)*VLOOKUP('Données projet'!$B$10,Paramètres!$A$1:$I$89,5,0)</f>
        <v>2.2370400000004129</v>
      </c>
      <c r="AK151" s="13">
        <f t="shared" si="143"/>
        <v>0.9386934556823372</v>
      </c>
      <c r="AL151" s="20">
        <f t="shared" si="112"/>
        <v>5.5310691019807896</v>
      </c>
      <c r="AM151" s="59">
        <f t="shared" si="113"/>
        <v>298.8644024353141</v>
      </c>
      <c r="AN151" s="59">
        <f ca="1">AVERAGE(OFFSET($AM$3,0,0,'Données projet'!$E$10+1,1))-AVERAGE(OFFSET($H$3,0,0,'Données projet'!$E$10+1,1))</f>
        <v>321.82962838167799</v>
      </c>
      <c r="AO151" s="59">
        <f t="shared" si="144"/>
        <v>243.43396255104295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129.40231078296975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129.40231078296975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243</v>
      </c>
      <c r="O152" s="13">
        <f>N152*VLOOKUP('Données projet'!$B$9,Paramètres!$A$1:$I$89,3,0)*VLOOKUP('Données projet'!$B$9,Paramètres!$A$1:$I$89,5,0)</f>
        <v>212.28480000000002</v>
      </c>
      <c r="P152" s="13">
        <f t="shared" si="141"/>
        <v>52.434557099704193</v>
      </c>
      <c r="Q152" s="20">
        <f t="shared" si="108"/>
        <v>461.05288028198476</v>
      </c>
      <c r="R152" s="59">
        <f t="shared" si="109"/>
        <v>754.38621361531807</v>
      </c>
      <c r="S152" s="59">
        <f ca="1">AVERAGE(OFFSET($R$3,0,0,'Données projet'!$E$9+1,1))-AVERAGE(OFFSET($H$3,0,0,'Données projet'!$E$9+1,1))</f>
        <v>354.24684313982857</v>
      </c>
      <c r="T152" s="59">
        <f t="shared" si="142"/>
        <v>322.65043486962185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21.272635477787965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21.272635477787965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4.7800000000008822</v>
      </c>
      <c r="AJ152" s="13">
        <f>AI152*VLOOKUP('Données projet'!$B$10,Paramètres!$A$1:$I$89,3,0)*VLOOKUP('Données projet'!$B$10,Paramètres!$A$1:$I$89,5,0)</f>
        <v>2.2370400000004129</v>
      </c>
      <c r="AK152" s="13">
        <f t="shared" si="143"/>
        <v>0.9386934556823372</v>
      </c>
      <c r="AL152" s="20">
        <f t="shared" si="112"/>
        <v>5.5310691019807896</v>
      </c>
      <c r="AM152" s="59">
        <f t="shared" si="113"/>
        <v>298.8644024353141</v>
      </c>
      <c r="AN152" s="59">
        <f ca="1">AVERAGE(OFFSET($AM$3,0,0,'Données projet'!$E$10+1,1))-AVERAGE(OFFSET($H$3,0,0,'Données projet'!$E$10+1,1))</f>
        <v>321.82962838167799</v>
      </c>
      <c r="AO152" s="59">
        <f t="shared" si="144"/>
        <v>243.43396255104295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126.86481039613183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126.86481039613183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243</v>
      </c>
      <c r="O153" s="13">
        <f>N153*VLOOKUP('Données projet'!$B$9,Paramètres!$A$1:$I$89,3,0)*VLOOKUP('Données projet'!$B$9,Paramètres!$A$1:$I$89,5,0)</f>
        <v>212.28480000000002</v>
      </c>
      <c r="P153" s="13">
        <f t="shared" si="141"/>
        <v>52.434557099704193</v>
      </c>
      <c r="Q153" s="20">
        <f t="shared" si="108"/>
        <v>461.05288028198476</v>
      </c>
      <c r="R153" s="59">
        <f t="shared" si="109"/>
        <v>754.38621361531807</v>
      </c>
      <c r="S153" s="59">
        <f ca="1">AVERAGE(OFFSET($R$3,0,0,'Données projet'!$E$9+1,1))-AVERAGE(OFFSET($H$3,0,0,'Données projet'!$E$9+1,1))</f>
        <v>354.24684313982857</v>
      </c>
      <c r="T153" s="59">
        <f t="shared" si="142"/>
        <v>322.65043486962185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20.855492071095007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20.855492071095007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4.7800000000008822</v>
      </c>
      <c r="AJ153" s="13">
        <f>AI153*VLOOKUP('Données projet'!$B$10,Paramètres!$A$1:$I$89,3,0)*VLOOKUP('Données projet'!$B$10,Paramètres!$A$1:$I$89,5,0)</f>
        <v>2.2370400000004129</v>
      </c>
      <c r="AK153" s="13">
        <f t="shared" si="143"/>
        <v>0.9386934556823372</v>
      </c>
      <c r="AL153" s="20">
        <f t="shared" si="112"/>
        <v>5.5310691019807896</v>
      </c>
      <c r="AM153" s="59">
        <f t="shared" si="113"/>
        <v>298.8644024353141</v>
      </c>
      <c r="AN153" s="59">
        <f ca="1">AVERAGE(OFFSET($AM$3,0,0,'Données projet'!$E$10+1,1))-AVERAGE(OFFSET($H$3,0,0,'Données projet'!$E$10+1,1))</f>
        <v>321.82962838167799</v>
      </c>
      <c r="AO153" s="59">
        <f t="shared" si="144"/>
        <v>243.43396255104295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124.37706884415739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124.37706884415739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243</v>
      </c>
      <c r="O154" s="13">
        <f>N154*VLOOKUP('Données projet'!$B$9,Paramètres!$A$1:$I$89,3,0)*VLOOKUP('Données projet'!$B$9,Paramètres!$A$1:$I$89,5,0)</f>
        <v>212.28480000000002</v>
      </c>
      <c r="P154" s="13">
        <f t="shared" si="141"/>
        <v>52.434557099704193</v>
      </c>
      <c r="Q154" s="20">
        <f t="shared" ref="Q154:Q203" si="162">(O154+P154)*0.475*44/12</f>
        <v>461.05288028198476</v>
      </c>
      <c r="R154" s="59">
        <f t="shared" si="109"/>
        <v>754.38621361531807</v>
      </c>
      <c r="S154" s="59">
        <f ca="1">AVERAGE(OFFSET($R$3,0,0,'Données projet'!$E$9+1,1))-AVERAGE(OFFSET($H$3,0,0,'Données projet'!$E$9+1,1))</f>
        <v>354.24684313982857</v>
      </c>
      <c r="T154" s="59">
        <f t="shared" si="142"/>
        <v>322.65043486962185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20.446528592174943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20.446528592174943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4.7800000000008822</v>
      </c>
      <c r="AJ154" s="13">
        <f>AI154*VLOOKUP('Données projet'!$B$10,Paramètres!$A$1:$I$89,3,0)*VLOOKUP('Données projet'!$B$10,Paramètres!$A$1:$I$89,5,0)</f>
        <v>2.2370400000004129</v>
      </c>
      <c r="AK154" s="13">
        <f t="shared" ref="AK154:AK203" si="164">EXP(-1.0587+0.8836*LN(AJ154)+0.284)</f>
        <v>0.9386934556823372</v>
      </c>
      <c r="AL154" s="20">
        <f t="shared" ref="AL154:AL203" si="165">(AJ154+AK154)*0.475*44/12</f>
        <v>5.5310691019807896</v>
      </c>
      <c r="AM154" s="59">
        <f t="shared" si="113"/>
        <v>298.8644024353141</v>
      </c>
      <c r="AN154" s="59">
        <f ca="1">AVERAGE(OFFSET($AM$3,0,0,'Données projet'!$E$10+1,1))-AVERAGE(OFFSET($H$3,0,0,'Données projet'!$E$10+1,1))</f>
        <v>321.82962838167799</v>
      </c>
      <c r="AO154" s="59">
        <f t="shared" si="144"/>
        <v>243.43396255104295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121.93811038664465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121.93811038664465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243</v>
      </c>
      <c r="O155" s="13">
        <f>N155*VLOOKUP('Données projet'!$B$9,Paramètres!$A$1:$I$89,3,0)*VLOOKUP('Données projet'!$B$9,Paramètres!$A$1:$I$89,5,0)</f>
        <v>212.28480000000002</v>
      </c>
      <c r="P155" s="13">
        <f t="shared" si="141"/>
        <v>52.434557099704193</v>
      </c>
      <c r="Q155" s="20">
        <f t="shared" si="162"/>
        <v>461.05288028198476</v>
      </c>
      <c r="R155" s="59">
        <f t="shared" si="109"/>
        <v>754.38621361531807</v>
      </c>
      <c r="S155" s="59">
        <f ca="1">AVERAGE(OFFSET($R$3,0,0,'Données projet'!$E$9+1,1))-AVERAGE(OFFSET($H$3,0,0,'Données projet'!$E$9+1,1))</f>
        <v>354.24684313982857</v>
      </c>
      <c r="T155" s="59">
        <f t="shared" si="142"/>
        <v>322.65043486962185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20.045584637633411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20.045584637633411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4.7800000000008822</v>
      </c>
      <c r="AJ155" s="13">
        <f>AI155*VLOOKUP('Données projet'!$B$10,Paramètres!$A$1:$I$89,3,0)*VLOOKUP('Données projet'!$B$10,Paramètres!$A$1:$I$89,5,0)</f>
        <v>2.2370400000004129</v>
      </c>
      <c r="AK155" s="13">
        <f t="shared" si="164"/>
        <v>0.9386934556823372</v>
      </c>
      <c r="AL155" s="20">
        <f t="shared" si="165"/>
        <v>5.5310691019807896</v>
      </c>
      <c r="AM155" s="59">
        <f t="shared" si="113"/>
        <v>298.8644024353141</v>
      </c>
      <c r="AN155" s="59">
        <f ca="1">AVERAGE(OFFSET($AM$3,0,0,'Données projet'!$E$10+1,1))-AVERAGE(OFFSET($H$3,0,0,'Données projet'!$E$10+1,1))</f>
        <v>321.82962838167799</v>
      </c>
      <c r="AO155" s="59">
        <f t="shared" si="144"/>
        <v>243.43396255104295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119.54697841686597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119.54697841686597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243</v>
      </c>
      <c r="O156" s="13">
        <f>N156*VLOOKUP('Données projet'!$B$9,Paramètres!$A$1:$I$89,3,0)*VLOOKUP('Données projet'!$B$9,Paramètres!$A$1:$I$89,5,0)</f>
        <v>212.28480000000002</v>
      </c>
      <c r="P156" s="13">
        <f t="shared" si="141"/>
        <v>52.434557099704193</v>
      </c>
      <c r="Q156" s="20">
        <f t="shared" si="162"/>
        <v>461.05288028198476</v>
      </c>
      <c r="R156" s="59">
        <f t="shared" si="109"/>
        <v>754.38621361531807</v>
      </c>
      <c r="S156" s="59">
        <f ca="1">AVERAGE(OFFSET($R$3,0,0,'Données projet'!$E$9+1,1))-AVERAGE(OFFSET($H$3,0,0,'Données projet'!$E$9+1,1))</f>
        <v>354.24684313982857</v>
      </c>
      <c r="T156" s="59">
        <f t="shared" si="142"/>
        <v>322.65043486962185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19.65250294948877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19.65250294948877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4.7800000000008822</v>
      </c>
      <c r="AJ156" s="13">
        <f>AI156*VLOOKUP('Données projet'!$B$10,Paramètres!$A$1:$I$89,3,0)*VLOOKUP('Données projet'!$B$10,Paramètres!$A$1:$I$89,5,0)</f>
        <v>2.2370400000004129</v>
      </c>
      <c r="AK156" s="13">
        <f t="shared" si="164"/>
        <v>0.9386934556823372</v>
      </c>
      <c r="AL156" s="20">
        <f t="shared" si="165"/>
        <v>5.5310691019807896</v>
      </c>
      <c r="AM156" s="59">
        <f t="shared" si="113"/>
        <v>298.8644024353141</v>
      </c>
      <c r="AN156" s="59">
        <f ca="1">AVERAGE(OFFSET($AM$3,0,0,'Données projet'!$E$10+1,1))-AVERAGE(OFFSET($H$3,0,0,'Données projet'!$E$10+1,1))</f>
        <v>321.82962838167799</v>
      </c>
      <c r="AO156" s="59">
        <f t="shared" si="144"/>
        <v>243.43396255104295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117.20273508656815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117.20273508656815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243</v>
      </c>
      <c r="O157" s="13">
        <f>N157*VLOOKUP('Données projet'!$B$9,Paramètres!$A$1:$I$89,3,0)*VLOOKUP('Données projet'!$B$9,Paramètres!$A$1:$I$89,5,0)</f>
        <v>212.28480000000002</v>
      </c>
      <c r="P157" s="13">
        <f t="shared" si="141"/>
        <v>52.434557099704193</v>
      </c>
      <c r="Q157" s="20">
        <f t="shared" si="162"/>
        <v>461.05288028198476</v>
      </c>
      <c r="R157" s="59">
        <f t="shared" si="109"/>
        <v>754.38621361531807</v>
      </c>
      <c r="S157" s="59">
        <f ca="1">AVERAGE(OFFSET($R$3,0,0,'Données projet'!$E$9+1,1))-AVERAGE(OFFSET($H$3,0,0,'Données projet'!$E$9+1,1))</f>
        <v>354.24684313982857</v>
      </c>
      <c r="T157" s="59">
        <f t="shared" si="142"/>
        <v>322.65043486962185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19.267129353492493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19.267129353492493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4.7800000000008822</v>
      </c>
      <c r="AJ157" s="13">
        <f>AI157*VLOOKUP('Données projet'!$B$10,Paramètres!$A$1:$I$89,3,0)*VLOOKUP('Données projet'!$B$10,Paramètres!$A$1:$I$89,5,0)</f>
        <v>2.2370400000004129</v>
      </c>
      <c r="AK157" s="13">
        <f t="shared" si="164"/>
        <v>0.9386934556823372</v>
      </c>
      <c r="AL157" s="20">
        <f t="shared" si="165"/>
        <v>5.5310691019807896</v>
      </c>
      <c r="AM157" s="59">
        <f t="shared" si="113"/>
        <v>298.8644024353141</v>
      </c>
      <c r="AN157" s="59">
        <f ca="1">AVERAGE(OFFSET($AM$3,0,0,'Données projet'!$E$10+1,1))-AVERAGE(OFFSET($H$3,0,0,'Données projet'!$E$10+1,1))</f>
        <v>321.82962838167799</v>
      </c>
      <c r="AO157" s="59">
        <f t="shared" si="144"/>
        <v>243.43396255104295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114.90446093813024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114.90446093813024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243</v>
      </c>
      <c r="O158" s="13">
        <f>N158*VLOOKUP('Données projet'!$B$9,Paramètres!$A$1:$I$89,3,0)*VLOOKUP('Données projet'!$B$9,Paramètres!$A$1:$I$89,5,0)</f>
        <v>212.28480000000002</v>
      </c>
      <c r="P158" s="13">
        <f t="shared" si="141"/>
        <v>52.434557099704193</v>
      </c>
      <c r="Q158" s="20">
        <f t="shared" si="162"/>
        <v>461.05288028198476</v>
      </c>
      <c r="R158" s="59">
        <f t="shared" si="109"/>
        <v>754.38621361531807</v>
      </c>
      <c r="S158" s="59">
        <f ca="1">AVERAGE(OFFSET($R$3,0,0,'Données projet'!$E$9+1,1))-AVERAGE(OFFSET($H$3,0,0,'Données projet'!$E$9+1,1))</f>
        <v>354.24684313982857</v>
      </c>
      <c r="T158" s="59">
        <f t="shared" si="142"/>
        <v>322.65043486962185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18.889312698659019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18.889312698659019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4.7800000000008822</v>
      </c>
      <c r="AJ158" s="13">
        <f>AI158*VLOOKUP('Données projet'!$B$10,Paramètres!$A$1:$I$89,3,0)*VLOOKUP('Données projet'!$B$10,Paramètres!$A$1:$I$89,5,0)</f>
        <v>2.2370400000004129</v>
      </c>
      <c r="AK158" s="13">
        <f t="shared" si="164"/>
        <v>0.9386934556823372</v>
      </c>
      <c r="AL158" s="20">
        <f t="shared" si="165"/>
        <v>5.5310691019807896</v>
      </c>
      <c r="AM158" s="59">
        <f t="shared" si="113"/>
        <v>298.8644024353141</v>
      </c>
      <c r="AN158" s="59">
        <f ca="1">AVERAGE(OFFSET($AM$3,0,0,'Données projet'!$E$10+1,1))-AVERAGE(OFFSET($H$3,0,0,'Données projet'!$E$10+1,1))</f>
        <v>321.82962838167799</v>
      </c>
      <c r="AO158" s="59">
        <f t="shared" si="144"/>
        <v>243.43396255104295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112.65125454393439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112.65125454393439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243</v>
      </c>
      <c r="O159" s="13">
        <f>N159*VLOOKUP('Données projet'!$B$9,Paramètres!$A$1:$I$89,3,0)*VLOOKUP('Données projet'!$B$9,Paramètres!$A$1:$I$89,5,0)</f>
        <v>212.28480000000002</v>
      </c>
      <c r="P159" s="13">
        <f t="shared" si="141"/>
        <v>52.434557099704193</v>
      </c>
      <c r="Q159" s="20">
        <f t="shared" si="162"/>
        <v>461.05288028198476</v>
      </c>
      <c r="R159" s="59">
        <f t="shared" si="109"/>
        <v>754.38621361531807</v>
      </c>
      <c r="S159" s="59">
        <f ca="1">AVERAGE(OFFSET($R$3,0,0,'Données projet'!$E$9+1,1))-AVERAGE(OFFSET($H$3,0,0,'Données projet'!$E$9+1,1))</f>
        <v>354.24684313982857</v>
      </c>
      <c r="T159" s="59">
        <f t="shared" si="142"/>
        <v>322.65043486962185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18.518904797981424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18.518904797981424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4.7800000000008822</v>
      </c>
      <c r="AJ159" s="13">
        <f>AI159*VLOOKUP('Données projet'!$B$10,Paramètres!$A$1:$I$89,3,0)*VLOOKUP('Données projet'!$B$10,Paramètres!$A$1:$I$89,5,0)</f>
        <v>2.2370400000004129</v>
      </c>
      <c r="AK159" s="13">
        <f t="shared" si="164"/>
        <v>0.9386934556823372</v>
      </c>
      <c r="AL159" s="20">
        <f t="shared" si="165"/>
        <v>5.5310691019807896</v>
      </c>
      <c r="AM159" s="59">
        <f t="shared" si="113"/>
        <v>298.8644024353141</v>
      </c>
      <c r="AN159" s="59">
        <f ca="1">AVERAGE(OFFSET($AM$3,0,0,'Données projet'!$E$10+1,1))-AVERAGE(OFFSET($H$3,0,0,'Données projet'!$E$10+1,1))</f>
        <v>321.82962838167799</v>
      </c>
      <c r="AO159" s="59">
        <f t="shared" si="144"/>
        <v>243.43396255104295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110.4422321528085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110.4422321528085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243</v>
      </c>
      <c r="O160" s="13">
        <f>N160*VLOOKUP('Données projet'!$B$9,Paramètres!$A$1:$I$89,3,0)*VLOOKUP('Données projet'!$B$9,Paramètres!$A$1:$I$89,5,0)</f>
        <v>212.28480000000002</v>
      </c>
      <c r="P160" s="13">
        <f t="shared" si="141"/>
        <v>52.434557099704193</v>
      </c>
      <c r="Q160" s="20">
        <f t="shared" si="162"/>
        <v>461.05288028198476</v>
      </c>
      <c r="R160" s="59">
        <f t="shared" si="109"/>
        <v>754.38621361531807</v>
      </c>
      <c r="S160" s="59">
        <f ca="1">AVERAGE(OFFSET($R$3,0,0,'Données projet'!$E$9+1,1))-AVERAGE(OFFSET($H$3,0,0,'Données projet'!$E$9+1,1))</f>
        <v>354.24684313982857</v>
      </c>
      <c r="T160" s="59">
        <f t="shared" si="142"/>
        <v>322.65043486962185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18.155760370309604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18.155760370309604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4.7800000000008822</v>
      </c>
      <c r="AJ160" s="13">
        <f>AI160*VLOOKUP('Données projet'!$B$10,Paramètres!$A$1:$I$89,3,0)*VLOOKUP('Données projet'!$B$10,Paramètres!$A$1:$I$89,5,0)</f>
        <v>2.2370400000004129</v>
      </c>
      <c r="AK160" s="13">
        <f t="shared" si="164"/>
        <v>0.9386934556823372</v>
      </c>
      <c r="AL160" s="20">
        <f t="shared" si="165"/>
        <v>5.5310691019807896</v>
      </c>
      <c r="AM160" s="59">
        <f t="shared" si="113"/>
        <v>298.8644024353141</v>
      </c>
      <c r="AN160" s="59">
        <f ca="1">AVERAGE(OFFSET($AM$3,0,0,'Données projet'!$E$10+1,1))-AVERAGE(OFFSET($H$3,0,0,'Données projet'!$E$10+1,1))</f>
        <v>321.82962838167799</v>
      </c>
      <c r="AO160" s="59">
        <f t="shared" si="144"/>
        <v>243.43396255104295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108.27652734340198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108.27652734340198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243</v>
      </c>
      <c r="O161" s="13">
        <f>N161*VLOOKUP('Données projet'!$B$9,Paramètres!$A$1:$I$89,3,0)*VLOOKUP('Données projet'!$B$9,Paramètres!$A$1:$I$89,5,0)</f>
        <v>212.28480000000002</v>
      </c>
      <c r="P161" s="13">
        <f t="shared" si="141"/>
        <v>52.434557099704193</v>
      </c>
      <c r="Q161" s="20">
        <f t="shared" si="162"/>
        <v>461.05288028198476</v>
      </c>
      <c r="R161" s="59">
        <f t="shared" si="109"/>
        <v>754.38621361531807</v>
      </c>
      <c r="S161" s="59">
        <f ca="1">AVERAGE(OFFSET($R$3,0,0,'Données projet'!$E$9+1,1))-AVERAGE(OFFSET($H$3,0,0,'Données projet'!$E$9+1,1))</f>
        <v>354.24684313982857</v>
      </c>
      <c r="T161" s="59">
        <f t="shared" si="142"/>
        <v>322.65043486962185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17.799736983368199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17.799736983368199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4.7800000000008822</v>
      </c>
      <c r="AJ161" s="13">
        <f>AI161*VLOOKUP('Données projet'!$B$10,Paramètres!$A$1:$I$89,3,0)*VLOOKUP('Données projet'!$B$10,Paramètres!$A$1:$I$89,5,0)</f>
        <v>2.2370400000004129</v>
      </c>
      <c r="AK161" s="13">
        <f t="shared" si="164"/>
        <v>0.9386934556823372</v>
      </c>
      <c r="AL161" s="20">
        <f t="shared" si="165"/>
        <v>5.5310691019807896</v>
      </c>
      <c r="AM161" s="59">
        <f t="shared" si="113"/>
        <v>298.8644024353141</v>
      </c>
      <c r="AN161" s="59">
        <f ca="1">AVERAGE(OFFSET($AM$3,0,0,'Données projet'!$E$10+1,1))-AVERAGE(OFFSET($H$3,0,0,'Données projet'!$E$10+1,1))</f>
        <v>321.82962838167799</v>
      </c>
      <c r="AO161" s="59">
        <f t="shared" si="144"/>
        <v>243.43396255104295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106.15329068435842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106.15329068435842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243</v>
      </c>
      <c r="O162" s="13">
        <f>N162*VLOOKUP('Données projet'!$B$9,Paramètres!$A$1:$I$89,3,0)*VLOOKUP('Données projet'!$B$9,Paramètres!$A$1:$I$89,5,0)</f>
        <v>212.28480000000002</v>
      </c>
      <c r="P162" s="13">
        <f t="shared" si="141"/>
        <v>52.434557099704193</v>
      </c>
      <c r="Q162" s="20">
        <f t="shared" si="162"/>
        <v>461.05288028198476</v>
      </c>
      <c r="R162" s="59">
        <f t="shared" si="109"/>
        <v>754.38621361531807</v>
      </c>
      <c r="S162" s="59">
        <f ca="1">AVERAGE(OFFSET($R$3,0,0,'Données projet'!$E$9+1,1))-AVERAGE(OFFSET($H$3,0,0,'Données projet'!$E$9+1,1))</f>
        <v>354.24684313982857</v>
      </c>
      <c r="T162" s="59">
        <f t="shared" si="142"/>
        <v>322.65043486962185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17.45069499789189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17.45069499789189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4.7800000000008822</v>
      </c>
      <c r="AJ162" s="13">
        <f>AI162*VLOOKUP('Données projet'!$B$10,Paramètres!$A$1:$I$89,3,0)*VLOOKUP('Données projet'!$B$10,Paramètres!$A$1:$I$89,5,0)</f>
        <v>2.2370400000004129</v>
      </c>
      <c r="AK162" s="13">
        <f t="shared" si="164"/>
        <v>0.9386934556823372</v>
      </c>
      <c r="AL162" s="20">
        <f t="shared" si="165"/>
        <v>5.5310691019807896</v>
      </c>
      <c r="AM162" s="59">
        <f t="shared" si="113"/>
        <v>298.8644024353141</v>
      </c>
      <c r="AN162" s="59">
        <f ca="1">AVERAGE(OFFSET($AM$3,0,0,'Données projet'!$E$10+1,1))-AVERAGE(OFFSET($H$3,0,0,'Données projet'!$E$10+1,1))</f>
        <v>321.82962838167799</v>
      </c>
      <c r="AO162" s="59">
        <f t="shared" si="144"/>
        <v>243.43396255104295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104.07168940115223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104.07168940115223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243</v>
      </c>
      <c r="O163" s="13">
        <f>N163*VLOOKUP('Données projet'!$B$9,Paramètres!$A$1:$I$89,3,0)*VLOOKUP('Données projet'!$B$9,Paramètres!$A$1:$I$89,5,0)</f>
        <v>212.28480000000002</v>
      </c>
      <c r="P163" s="13">
        <f t="shared" si="141"/>
        <v>52.434557099704193</v>
      </c>
      <c r="Q163" s="20">
        <f t="shared" si="162"/>
        <v>461.05288028198476</v>
      </c>
      <c r="R163" s="59">
        <f t="shared" si="109"/>
        <v>754.38621361531807</v>
      </c>
      <c r="S163" s="59">
        <f ca="1">AVERAGE(OFFSET($R$3,0,0,'Données projet'!$E$9+1,1))-AVERAGE(OFFSET($H$3,0,0,'Données projet'!$E$9+1,1))</f>
        <v>354.24684313982857</v>
      </c>
      <c r="T163" s="59">
        <f t="shared" si="142"/>
        <v>322.65043486962185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17.108497512856182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17.108497512856182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4.7800000000008822</v>
      </c>
      <c r="AJ163" s="13">
        <f>AI163*VLOOKUP('Données projet'!$B$10,Paramètres!$A$1:$I$89,3,0)*VLOOKUP('Données projet'!$B$10,Paramètres!$A$1:$I$89,5,0)</f>
        <v>2.2370400000004129</v>
      </c>
      <c r="AK163" s="13">
        <f t="shared" si="164"/>
        <v>0.9386934556823372</v>
      </c>
      <c r="AL163" s="20">
        <f t="shared" si="165"/>
        <v>5.5310691019807896</v>
      </c>
      <c r="AM163" s="59">
        <f t="shared" si="113"/>
        <v>298.8644024353141</v>
      </c>
      <c r="AN163" s="59">
        <f ca="1">AVERAGE(OFFSET($AM$3,0,0,'Données projet'!$E$10+1,1))-AVERAGE(OFFSET($H$3,0,0,'Données projet'!$E$10+1,1))</f>
        <v>321.82962838167799</v>
      </c>
      <c r="AO163" s="59">
        <f t="shared" si="144"/>
        <v>243.43396255104295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102.03090704945829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102.03090704945829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243</v>
      </c>
      <c r="O164" s="13">
        <f>N164*VLOOKUP('Données projet'!$B$9,Paramètres!$A$1:$I$89,3,0)*VLOOKUP('Données projet'!$B$9,Paramètres!$A$1:$I$89,5,0)</f>
        <v>212.28480000000002</v>
      </c>
      <c r="P164" s="13">
        <f t="shared" si="141"/>
        <v>52.434557099704193</v>
      </c>
      <c r="Q164" s="20">
        <f t="shared" si="162"/>
        <v>461.05288028198476</v>
      </c>
      <c r="R164" s="59">
        <f t="shared" si="109"/>
        <v>754.38621361531807</v>
      </c>
      <c r="S164" s="59">
        <f ca="1">AVERAGE(OFFSET($R$3,0,0,'Données projet'!$E$9+1,1))-AVERAGE(OFFSET($H$3,0,0,'Données projet'!$E$9+1,1))</f>
        <v>354.24684313982857</v>
      </c>
      <c r="T164" s="59">
        <f t="shared" si="142"/>
        <v>322.65043486962185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16.773010311782169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16.773010311782169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4.7800000000008822</v>
      </c>
      <c r="AJ164" s="13">
        <f>AI164*VLOOKUP('Données projet'!$B$10,Paramètres!$A$1:$I$89,3,0)*VLOOKUP('Données projet'!$B$10,Paramètres!$A$1:$I$89,5,0)</f>
        <v>2.2370400000004129</v>
      </c>
      <c r="AK164" s="13">
        <f t="shared" si="164"/>
        <v>0.9386934556823372</v>
      </c>
      <c r="AL164" s="20">
        <f t="shared" si="165"/>
        <v>5.5310691019807896</v>
      </c>
      <c r="AM164" s="59">
        <f t="shared" si="113"/>
        <v>298.8644024353141</v>
      </c>
      <c r="AN164" s="59">
        <f ca="1">AVERAGE(OFFSET($AM$3,0,0,'Données projet'!$E$10+1,1))-AVERAGE(OFFSET($H$3,0,0,'Données projet'!$E$10+1,1))</f>
        <v>321.82962838167799</v>
      </c>
      <c r="AO164" s="59">
        <f t="shared" si="144"/>
        <v>243.43396255104295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100.03014319492675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100.03014319492675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243</v>
      </c>
      <c r="O165" s="13">
        <f>N165*VLOOKUP('Données projet'!$B$9,Paramètres!$A$1:$I$89,3,0)*VLOOKUP('Données projet'!$B$9,Paramètres!$A$1:$I$89,5,0)</f>
        <v>212.28480000000002</v>
      </c>
      <c r="P165" s="13">
        <f t="shared" si="141"/>
        <v>52.434557099704193</v>
      </c>
      <c r="Q165" s="20">
        <f t="shared" si="162"/>
        <v>461.05288028198476</v>
      </c>
      <c r="R165" s="59">
        <f t="shared" si="109"/>
        <v>754.38621361531807</v>
      </c>
      <c r="S165" s="59">
        <f ca="1">AVERAGE(OFFSET($R$3,0,0,'Données projet'!$E$9+1,1))-AVERAGE(OFFSET($H$3,0,0,'Données projet'!$E$9+1,1))</f>
        <v>354.24684313982857</v>
      </c>
      <c r="T165" s="59">
        <f t="shared" si="142"/>
        <v>322.65043486962185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16.444101810094232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16.444101810094232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4.7800000000008822</v>
      </c>
      <c r="AJ165" s="13">
        <f>AI165*VLOOKUP('Données projet'!$B$10,Paramètres!$A$1:$I$89,3,0)*VLOOKUP('Données projet'!$B$10,Paramètres!$A$1:$I$89,5,0)</f>
        <v>2.2370400000004129</v>
      </c>
      <c r="AK165" s="13">
        <f t="shared" si="164"/>
        <v>0.9386934556823372</v>
      </c>
      <c r="AL165" s="20">
        <f t="shared" si="165"/>
        <v>5.5310691019807896</v>
      </c>
      <c r="AM165" s="59">
        <f t="shared" si="113"/>
        <v>298.8644024353141</v>
      </c>
      <c r="AN165" s="59">
        <f ca="1">AVERAGE(OFFSET($AM$3,0,0,'Données projet'!$E$10+1,1))-AVERAGE(OFFSET($H$3,0,0,'Données projet'!$E$10+1,1))</f>
        <v>321.82962838167799</v>
      </c>
      <c r="AO165" s="59">
        <f t="shared" si="144"/>
        <v>243.43396255104295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98.068613099237112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98.068613099237112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243</v>
      </c>
      <c r="O166" s="13">
        <f>N166*VLOOKUP('Données projet'!$B$9,Paramètres!$A$1:$I$89,3,0)*VLOOKUP('Données projet'!$B$9,Paramètres!$A$1:$I$89,5,0)</f>
        <v>212.28480000000002</v>
      </c>
      <c r="P166" s="13">
        <f t="shared" si="141"/>
        <v>52.434557099704193</v>
      </c>
      <c r="Q166" s="20">
        <f t="shared" si="162"/>
        <v>461.05288028198476</v>
      </c>
      <c r="R166" s="59">
        <f t="shared" si="109"/>
        <v>754.38621361531807</v>
      </c>
      <c r="S166" s="59">
        <f ca="1">AVERAGE(OFFSET($R$3,0,0,'Données projet'!$E$9+1,1))-AVERAGE(OFFSET($H$3,0,0,'Données projet'!$E$9+1,1))</f>
        <v>354.24684313982857</v>
      </c>
      <c r="T166" s="59">
        <f t="shared" si="142"/>
        <v>322.65043486962185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16.121643003510016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16.121643003510016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4.7800000000008822</v>
      </c>
      <c r="AJ166" s="13">
        <f>AI166*VLOOKUP('Données projet'!$B$10,Paramètres!$A$1:$I$89,3,0)*VLOOKUP('Données projet'!$B$10,Paramètres!$A$1:$I$89,5,0)</f>
        <v>2.2370400000004129</v>
      </c>
      <c r="AK166" s="13">
        <f t="shared" si="164"/>
        <v>0.9386934556823372</v>
      </c>
      <c r="AL166" s="20">
        <f t="shared" si="165"/>
        <v>5.5310691019807896</v>
      </c>
      <c r="AM166" s="59">
        <f t="shared" si="113"/>
        <v>298.8644024353141</v>
      </c>
      <c r="AN166" s="59">
        <f ca="1">AVERAGE(OFFSET($AM$3,0,0,'Données projet'!$E$10+1,1))-AVERAGE(OFFSET($H$3,0,0,'Données projet'!$E$10+1,1))</f>
        <v>321.82962838167799</v>
      </c>
      <c r="AO166" s="59">
        <f t="shared" si="144"/>
        <v>243.43396255104295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96.14554741230873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96.14554741230873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243</v>
      </c>
      <c r="O167" s="13">
        <f>N167*VLOOKUP('Données projet'!$B$9,Paramètres!$A$1:$I$89,3,0)*VLOOKUP('Données projet'!$B$9,Paramètres!$A$1:$I$89,5,0)</f>
        <v>212.28480000000002</v>
      </c>
      <c r="P167" s="13">
        <f t="shared" si="141"/>
        <v>52.434557099704193</v>
      </c>
      <c r="Q167" s="20">
        <f t="shared" si="162"/>
        <v>461.05288028198476</v>
      </c>
      <c r="R167" s="59">
        <f t="shared" si="109"/>
        <v>754.38621361531807</v>
      </c>
      <c r="S167" s="59">
        <f ca="1">AVERAGE(OFFSET($R$3,0,0,'Données projet'!$E$9+1,1))-AVERAGE(OFFSET($H$3,0,0,'Données projet'!$E$9+1,1))</f>
        <v>354.24684313982857</v>
      </c>
      <c r="T167" s="59">
        <f t="shared" si="142"/>
        <v>322.65043486962185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15.805507417442465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15.805507417442465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4.7800000000008822</v>
      </c>
      <c r="AJ167" s="13">
        <f>AI167*VLOOKUP('Données projet'!$B$10,Paramètres!$A$1:$I$89,3,0)*VLOOKUP('Données projet'!$B$10,Paramètres!$A$1:$I$89,5,0)</f>
        <v>2.2370400000004129</v>
      </c>
      <c r="AK167" s="13">
        <f t="shared" si="164"/>
        <v>0.9386934556823372</v>
      </c>
      <c r="AL167" s="20">
        <f t="shared" si="165"/>
        <v>5.5310691019807896</v>
      </c>
      <c r="AM167" s="59">
        <f t="shared" si="113"/>
        <v>298.8644024353141</v>
      </c>
      <c r="AN167" s="59">
        <f ca="1">AVERAGE(OFFSET($AM$3,0,0,'Données projet'!$E$10+1,1))-AVERAGE(OFFSET($H$3,0,0,'Données projet'!$E$10+1,1))</f>
        <v>321.82962838167799</v>
      </c>
      <c r="AO167" s="59">
        <f t="shared" si="144"/>
        <v>243.43396255104295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94.260191870546763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94.260191870546763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243</v>
      </c>
      <c r="O168" s="13">
        <f>N168*VLOOKUP('Données projet'!$B$9,Paramètres!$A$1:$I$89,3,0)*VLOOKUP('Données projet'!$B$9,Paramètres!$A$1:$I$89,5,0)</f>
        <v>212.28480000000002</v>
      </c>
      <c r="P168" s="13">
        <f t="shared" si="141"/>
        <v>52.434557099704193</v>
      </c>
      <c r="Q168" s="20">
        <f t="shared" si="162"/>
        <v>461.05288028198476</v>
      </c>
      <c r="R168" s="59">
        <f t="shared" si="109"/>
        <v>754.38621361531807</v>
      </c>
      <c r="S168" s="59">
        <f ca="1">AVERAGE(OFFSET($R$3,0,0,'Données projet'!$E$9+1,1))-AVERAGE(OFFSET($H$3,0,0,'Données projet'!$E$9+1,1))</f>
        <v>354.24684313982857</v>
      </c>
      <c r="T168" s="59">
        <f t="shared" si="142"/>
        <v>322.65043486962185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15.495571057394031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15.495571057394031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4.7800000000008822</v>
      </c>
      <c r="AJ168" s="13">
        <f>AI168*VLOOKUP('Données projet'!$B$10,Paramètres!$A$1:$I$89,3,0)*VLOOKUP('Données projet'!$B$10,Paramètres!$A$1:$I$89,5,0)</f>
        <v>2.2370400000004129</v>
      </c>
      <c r="AK168" s="13">
        <f t="shared" si="164"/>
        <v>0.9386934556823372</v>
      </c>
      <c r="AL168" s="20">
        <f t="shared" si="165"/>
        <v>5.5310691019807896</v>
      </c>
      <c r="AM168" s="59">
        <f t="shared" si="113"/>
        <v>298.8644024353141</v>
      </c>
      <c r="AN168" s="59">
        <f ca="1">AVERAGE(OFFSET($AM$3,0,0,'Données projet'!$E$10+1,1))-AVERAGE(OFFSET($H$3,0,0,'Données projet'!$E$10+1,1))</f>
        <v>321.82962838167799</v>
      </c>
      <c r="AO168" s="59">
        <f t="shared" si="144"/>
        <v>243.43396255104295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92.411807001005414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92.411807001005414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243</v>
      </c>
      <c r="O169" s="13">
        <f>N169*VLOOKUP('Données projet'!$B$9,Paramètres!$A$1:$I$89,3,0)*VLOOKUP('Données projet'!$B$9,Paramètres!$A$1:$I$89,5,0)</f>
        <v>212.28480000000002</v>
      </c>
      <c r="P169" s="13">
        <f t="shared" si="141"/>
        <v>52.434557099704193</v>
      </c>
      <c r="Q169" s="20">
        <f t="shared" si="162"/>
        <v>461.05288028198476</v>
      </c>
      <c r="R169" s="59">
        <f t="shared" si="109"/>
        <v>754.38621361531807</v>
      </c>
      <c r="S169" s="59">
        <f ca="1">AVERAGE(OFFSET($R$3,0,0,'Données projet'!$E$9+1,1))-AVERAGE(OFFSET($H$3,0,0,'Données projet'!$E$9+1,1))</f>
        <v>354.24684313982857</v>
      </c>
      <c r="T169" s="59">
        <f t="shared" si="142"/>
        <v>322.65043486962185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15.191712360323635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15.191712360323635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4.7800000000008822</v>
      </c>
      <c r="AJ169" s="13">
        <f>AI169*VLOOKUP('Données projet'!$B$10,Paramètres!$A$1:$I$89,3,0)*VLOOKUP('Données projet'!$B$10,Paramètres!$A$1:$I$89,5,0)</f>
        <v>2.2370400000004129</v>
      </c>
      <c r="AK169" s="13">
        <f t="shared" si="164"/>
        <v>0.9386934556823372</v>
      </c>
      <c r="AL169" s="20">
        <f t="shared" si="165"/>
        <v>5.5310691019807896</v>
      </c>
      <c r="AM169" s="59">
        <f t="shared" si="113"/>
        <v>298.8644024353141</v>
      </c>
      <c r="AN169" s="59">
        <f ca="1">AVERAGE(OFFSET($AM$3,0,0,'Données projet'!$E$10+1,1))-AVERAGE(OFFSET($H$3,0,0,'Données projet'!$E$10+1,1))</f>
        <v>321.82962838167799</v>
      </c>
      <c r="AO169" s="59">
        <f t="shared" si="144"/>
        <v>243.43396255104295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90.59966783135232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90.59966783135232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243</v>
      </c>
      <c r="O170" s="13">
        <f>N170*VLOOKUP('Données projet'!$B$9,Paramètres!$A$1:$I$89,3,0)*VLOOKUP('Données projet'!$B$9,Paramètres!$A$1:$I$89,5,0)</f>
        <v>212.28480000000002</v>
      </c>
      <c r="P170" s="13">
        <f t="shared" si="141"/>
        <v>52.434557099704193</v>
      </c>
      <c r="Q170" s="20">
        <f t="shared" si="162"/>
        <v>461.05288028198476</v>
      </c>
      <c r="R170" s="59">
        <f t="shared" si="109"/>
        <v>754.38621361531807</v>
      </c>
      <c r="S170" s="59">
        <f ca="1">AVERAGE(OFFSET($R$3,0,0,'Données projet'!$E$9+1,1))-AVERAGE(OFFSET($H$3,0,0,'Données projet'!$E$9+1,1))</f>
        <v>354.24684313982857</v>
      </c>
      <c r="T170" s="59">
        <f t="shared" si="142"/>
        <v>322.65043486962185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14.893812146967283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14.893812146967283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4.7800000000008822</v>
      </c>
      <c r="AJ170" s="13">
        <f>AI170*VLOOKUP('Données projet'!$B$10,Paramètres!$A$1:$I$89,3,0)*VLOOKUP('Données projet'!$B$10,Paramètres!$A$1:$I$89,5,0)</f>
        <v>2.2370400000004129</v>
      </c>
      <c r="AK170" s="13">
        <f t="shared" si="164"/>
        <v>0.9386934556823372</v>
      </c>
      <c r="AL170" s="20">
        <f t="shared" si="165"/>
        <v>5.5310691019807896</v>
      </c>
      <c r="AM170" s="59">
        <f t="shared" si="113"/>
        <v>298.8644024353141</v>
      </c>
      <c r="AN170" s="59">
        <f ca="1">AVERAGE(OFFSET($AM$3,0,0,'Données projet'!$E$10+1,1))-AVERAGE(OFFSET($H$3,0,0,'Données projet'!$E$10+1,1))</f>
        <v>321.82962838167799</v>
      </c>
      <c r="AO170" s="59">
        <f t="shared" si="144"/>
        <v>243.43396255104295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88.823063605520375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88.823063605520375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243</v>
      </c>
      <c r="O171" s="13">
        <f>N171*VLOOKUP('Données projet'!$B$9,Paramètres!$A$1:$I$89,3,0)*VLOOKUP('Données projet'!$B$9,Paramètres!$A$1:$I$89,5,0)</f>
        <v>212.28480000000002</v>
      </c>
      <c r="P171" s="13">
        <f t="shared" si="141"/>
        <v>52.434557099704193</v>
      </c>
      <c r="Q171" s="20">
        <f t="shared" si="162"/>
        <v>461.05288028198476</v>
      </c>
      <c r="R171" s="59">
        <f t="shared" si="109"/>
        <v>754.38621361531807</v>
      </c>
      <c r="S171" s="59">
        <f ca="1">AVERAGE(OFFSET($R$3,0,0,'Données projet'!$E$9+1,1))-AVERAGE(OFFSET($H$3,0,0,'Données projet'!$E$9+1,1))</f>
        <v>354.24684313982857</v>
      </c>
      <c r="T171" s="59">
        <f t="shared" si="142"/>
        <v>322.65043486962185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14.601753575093662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14.601753575093662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4.7800000000008822</v>
      </c>
      <c r="AJ171" s="13">
        <f>AI171*VLOOKUP('Données projet'!$B$10,Paramètres!$A$1:$I$89,3,0)*VLOOKUP('Données projet'!$B$10,Paramètres!$A$1:$I$89,5,0)</f>
        <v>2.2370400000004129</v>
      </c>
      <c r="AK171" s="13">
        <f t="shared" si="164"/>
        <v>0.9386934556823372</v>
      </c>
      <c r="AL171" s="20">
        <f t="shared" si="165"/>
        <v>5.5310691019807896</v>
      </c>
      <c r="AM171" s="59">
        <f t="shared" si="113"/>
        <v>298.8644024353141</v>
      </c>
      <c r="AN171" s="59">
        <f ca="1">AVERAGE(OFFSET($AM$3,0,0,'Données projet'!$E$10+1,1))-AVERAGE(OFFSET($H$3,0,0,'Données projet'!$E$10+1,1))</f>
        <v>321.82962838167799</v>
      </c>
      <c r="AO171" s="59">
        <f t="shared" si="144"/>
        <v>243.43396255104295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87.081297504935407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87.081297504935407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243</v>
      </c>
      <c r="O172" s="13">
        <f>N172*VLOOKUP('Données projet'!$B$9,Paramètres!$A$1:$I$89,3,0)*VLOOKUP('Données projet'!$B$9,Paramètres!$A$1:$I$89,5,0)</f>
        <v>212.28480000000002</v>
      </c>
      <c r="P172" s="13">
        <f t="shared" si="141"/>
        <v>52.434557099704193</v>
      </c>
      <c r="Q172" s="20">
        <f t="shared" si="162"/>
        <v>461.05288028198476</v>
      </c>
      <c r="R172" s="59">
        <f t="shared" si="109"/>
        <v>754.38621361531807</v>
      </c>
      <c r="S172" s="59">
        <f ca="1">AVERAGE(OFFSET($R$3,0,0,'Données projet'!$E$9+1,1))-AVERAGE(OFFSET($H$3,0,0,'Données projet'!$E$9+1,1))</f>
        <v>354.24684313982857</v>
      </c>
      <c r="T172" s="59">
        <f t="shared" si="142"/>
        <v>322.65043486962185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14.315422093676343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14.315422093676343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4.7800000000008822</v>
      </c>
      <c r="AJ172" s="13">
        <f>AI172*VLOOKUP('Données projet'!$B$10,Paramètres!$A$1:$I$89,3,0)*VLOOKUP('Données projet'!$B$10,Paramètres!$A$1:$I$89,5,0)</f>
        <v>2.2370400000004129</v>
      </c>
      <c r="AK172" s="13">
        <f t="shared" si="164"/>
        <v>0.9386934556823372</v>
      </c>
      <c r="AL172" s="20">
        <f t="shared" si="165"/>
        <v>5.5310691019807896</v>
      </c>
      <c r="AM172" s="59">
        <f t="shared" si="113"/>
        <v>298.8644024353141</v>
      </c>
      <c r="AN172" s="59">
        <f ca="1">AVERAGE(OFFSET($AM$3,0,0,'Données projet'!$E$10+1,1))-AVERAGE(OFFSET($H$3,0,0,'Données projet'!$E$10+1,1))</f>
        <v>321.82962838167799</v>
      </c>
      <c r="AO172" s="59">
        <f t="shared" si="144"/>
        <v>243.43396255104295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85.373686375210497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85.373686375210497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243</v>
      </c>
      <c r="O173" s="13">
        <f>N173*VLOOKUP('Données projet'!$B$9,Paramètres!$A$1:$I$89,3,0)*VLOOKUP('Données projet'!$B$9,Paramètres!$A$1:$I$89,5,0)</f>
        <v>212.28480000000002</v>
      </c>
      <c r="P173" s="13">
        <f t="shared" si="141"/>
        <v>52.434557099704193</v>
      </c>
      <c r="Q173" s="20">
        <f t="shared" si="162"/>
        <v>461.05288028198476</v>
      </c>
      <c r="R173" s="59">
        <f t="shared" si="109"/>
        <v>754.38621361531807</v>
      </c>
      <c r="S173" s="59">
        <f ca="1">AVERAGE(OFFSET($R$3,0,0,'Données projet'!$E$9+1,1))-AVERAGE(OFFSET($H$3,0,0,'Données projet'!$E$9+1,1))</f>
        <v>354.24684313982857</v>
      </c>
      <c r="T173" s="59">
        <f t="shared" si="142"/>
        <v>322.65043486962185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14.034705397964659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14.034705397964659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4.7800000000008822</v>
      </c>
      <c r="AJ173" s="13">
        <f>AI173*VLOOKUP('Données projet'!$B$10,Paramètres!$A$1:$I$89,3,0)*VLOOKUP('Données projet'!$B$10,Paramètres!$A$1:$I$89,5,0)</f>
        <v>2.2370400000004129</v>
      </c>
      <c r="AK173" s="13">
        <f t="shared" si="164"/>
        <v>0.9386934556823372</v>
      </c>
      <c r="AL173" s="20">
        <f t="shared" si="165"/>
        <v>5.5310691019807896</v>
      </c>
      <c r="AM173" s="59">
        <f t="shared" si="113"/>
        <v>298.8644024353141</v>
      </c>
      <c r="AN173" s="59">
        <f ca="1">AVERAGE(OFFSET($AM$3,0,0,'Données projet'!$E$10+1,1))-AVERAGE(OFFSET($H$3,0,0,'Données projet'!$E$10+1,1))</f>
        <v>321.82962838167799</v>
      </c>
      <c r="AO173" s="59">
        <f t="shared" si="144"/>
        <v>243.43396255104295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83.699560458199542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83.699560458199542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243</v>
      </c>
      <c r="O174" s="13">
        <f>N174*VLOOKUP('Données projet'!$B$9,Paramètres!$A$1:$I$89,3,0)*VLOOKUP('Données projet'!$B$9,Paramètres!$A$1:$I$89,5,0)</f>
        <v>212.28480000000002</v>
      </c>
      <c r="P174" s="13">
        <f t="shared" si="141"/>
        <v>52.434557099704193</v>
      </c>
      <c r="Q174" s="20">
        <f t="shared" si="162"/>
        <v>461.05288028198476</v>
      </c>
      <c r="R174" s="59">
        <f t="shared" si="109"/>
        <v>754.38621361531807</v>
      </c>
      <c r="S174" s="59">
        <f ca="1">AVERAGE(OFFSET($R$3,0,0,'Données projet'!$E$9+1,1))-AVERAGE(OFFSET($H$3,0,0,'Données projet'!$E$9+1,1))</f>
        <v>354.24684313982857</v>
      </c>
      <c r="T174" s="59">
        <f t="shared" si="142"/>
        <v>322.65043486962185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13.759493385435603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13.759493385435603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4.7800000000008822</v>
      </c>
      <c r="AJ174" s="13">
        <f>AI174*VLOOKUP('Données projet'!$B$10,Paramètres!$A$1:$I$89,3,0)*VLOOKUP('Données projet'!$B$10,Paramètres!$A$1:$I$89,5,0)</f>
        <v>2.2370400000004129</v>
      </c>
      <c r="AK174" s="13">
        <f t="shared" si="164"/>
        <v>0.9386934556823372</v>
      </c>
      <c r="AL174" s="20">
        <f t="shared" si="165"/>
        <v>5.5310691019807896</v>
      </c>
      <c r="AM174" s="59">
        <f t="shared" si="113"/>
        <v>298.8644024353141</v>
      </c>
      <c r="AN174" s="59">
        <f ca="1">AVERAGE(OFFSET($AM$3,0,0,'Données projet'!$E$10+1,1))-AVERAGE(OFFSET($H$3,0,0,'Données projet'!$E$10+1,1))</f>
        <v>321.82962838167799</v>
      </c>
      <c r="AO174" s="59">
        <f t="shared" si="144"/>
        <v>243.43396255104295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82.058263129305189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82.058263129305189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243</v>
      </c>
      <c r="O175" s="13">
        <f>N175*VLOOKUP('Données projet'!$B$9,Paramètres!$A$1:$I$89,3,0)*VLOOKUP('Données projet'!$B$9,Paramètres!$A$1:$I$89,5,0)</f>
        <v>212.28480000000002</v>
      </c>
      <c r="P175" s="13">
        <f t="shared" si="141"/>
        <v>52.434557099704193</v>
      </c>
      <c r="Q175" s="20">
        <f t="shared" si="162"/>
        <v>461.05288028198476</v>
      </c>
      <c r="R175" s="59">
        <f t="shared" si="109"/>
        <v>754.38621361531807</v>
      </c>
      <c r="S175" s="59">
        <f ca="1">AVERAGE(OFFSET($R$3,0,0,'Données projet'!$E$9+1,1))-AVERAGE(OFFSET($H$3,0,0,'Données projet'!$E$9+1,1))</f>
        <v>354.24684313982857</v>
      </c>
      <c r="T175" s="59">
        <f t="shared" si="142"/>
        <v>322.65043486962185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13.489678112609489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13.489678112609489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4.7800000000008822</v>
      </c>
      <c r="AJ175" s="13">
        <f>AI175*VLOOKUP('Données projet'!$B$10,Paramètres!$A$1:$I$89,3,0)*VLOOKUP('Données projet'!$B$10,Paramètres!$A$1:$I$89,5,0)</f>
        <v>2.2370400000004129</v>
      </c>
      <c r="AK175" s="13">
        <f t="shared" si="164"/>
        <v>0.9386934556823372</v>
      </c>
      <c r="AL175" s="20">
        <f t="shared" si="165"/>
        <v>5.5310691019807896</v>
      </c>
      <c r="AM175" s="59">
        <f t="shared" si="113"/>
        <v>298.8644024353141</v>
      </c>
      <c r="AN175" s="59">
        <f ca="1">AVERAGE(OFFSET($AM$3,0,0,'Données projet'!$E$10+1,1))-AVERAGE(OFFSET($H$3,0,0,'Données projet'!$E$10+1,1))</f>
        <v>321.82962838167799</v>
      </c>
      <c r="AO175" s="59">
        <f t="shared" si="144"/>
        <v>243.43396255104295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80.44915063993794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80.44915063993794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243</v>
      </c>
      <c r="O176" s="13">
        <f>N176*VLOOKUP('Données projet'!$B$9,Paramètres!$A$1:$I$89,3,0)*VLOOKUP('Données projet'!$B$9,Paramètres!$A$1:$I$89,5,0)</f>
        <v>212.28480000000002</v>
      </c>
      <c r="P176" s="13">
        <f t="shared" si="141"/>
        <v>52.434557099704193</v>
      </c>
      <c r="Q176" s="20">
        <f t="shared" si="162"/>
        <v>461.05288028198476</v>
      </c>
      <c r="R176" s="59">
        <f t="shared" si="109"/>
        <v>754.38621361531807</v>
      </c>
      <c r="S176" s="59">
        <f ca="1">AVERAGE(OFFSET($R$3,0,0,'Données projet'!$E$9+1,1))-AVERAGE(OFFSET($H$3,0,0,'Données projet'!$E$9+1,1))</f>
        <v>354.24684313982857</v>
      </c>
      <c r="T176" s="59">
        <f t="shared" si="142"/>
        <v>322.65043486962185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13.22515375271243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13.22515375271243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4.7800000000008822</v>
      </c>
      <c r="AJ176" s="13">
        <f>AI176*VLOOKUP('Données projet'!$B$10,Paramètres!$A$1:$I$89,3,0)*VLOOKUP('Données projet'!$B$10,Paramètres!$A$1:$I$89,5,0)</f>
        <v>2.2370400000004129</v>
      </c>
      <c r="AK176" s="13">
        <f t="shared" si="164"/>
        <v>0.9386934556823372</v>
      </c>
      <c r="AL176" s="20">
        <f t="shared" si="165"/>
        <v>5.5310691019807896</v>
      </c>
      <c r="AM176" s="59">
        <f t="shared" si="113"/>
        <v>298.8644024353141</v>
      </c>
      <c r="AN176" s="59">
        <f ca="1">AVERAGE(OFFSET($AM$3,0,0,'Données projet'!$E$10+1,1))-AVERAGE(OFFSET($H$3,0,0,'Données projet'!$E$10+1,1))</f>
        <v>321.82962838167799</v>
      </c>
      <c r="AO176" s="59">
        <f t="shared" si="144"/>
        <v>243.43396255104295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78.871591865025479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78.871591865025479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243</v>
      </c>
      <c r="O177" s="13">
        <f>N177*VLOOKUP('Données projet'!$B$9,Paramètres!$A$1:$I$89,3,0)*VLOOKUP('Données projet'!$B$9,Paramètres!$A$1:$I$89,5,0)</f>
        <v>212.28480000000002</v>
      </c>
      <c r="P177" s="13">
        <f t="shared" si="141"/>
        <v>52.434557099704193</v>
      </c>
      <c r="Q177" s="20">
        <f t="shared" si="162"/>
        <v>461.05288028198476</v>
      </c>
      <c r="R177" s="59">
        <f t="shared" si="109"/>
        <v>754.38621361531807</v>
      </c>
      <c r="S177" s="59">
        <f ca="1">AVERAGE(OFFSET($R$3,0,0,'Données projet'!$E$9+1,1))-AVERAGE(OFFSET($H$3,0,0,'Données projet'!$E$9+1,1))</f>
        <v>354.24684313982857</v>
      </c>
      <c r="T177" s="59">
        <f t="shared" si="142"/>
        <v>322.65043486962185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12.965816554169022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12.965816554169022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4.7800000000008822</v>
      </c>
      <c r="AJ177" s="13">
        <f>AI177*VLOOKUP('Données projet'!$B$10,Paramètres!$A$1:$I$89,3,0)*VLOOKUP('Données projet'!$B$10,Paramètres!$A$1:$I$89,5,0)</f>
        <v>2.2370400000004129</v>
      </c>
      <c r="AK177" s="13">
        <f t="shared" si="164"/>
        <v>0.9386934556823372</v>
      </c>
      <c r="AL177" s="20">
        <f t="shared" si="165"/>
        <v>5.5310691019807896</v>
      </c>
      <c r="AM177" s="59">
        <f t="shared" si="113"/>
        <v>298.8644024353141</v>
      </c>
      <c r="AN177" s="59">
        <f ca="1">AVERAGE(OFFSET($AM$3,0,0,'Données projet'!$E$10+1,1))-AVERAGE(OFFSET($H$3,0,0,'Données projet'!$E$10+1,1))</f>
        <v>321.82962838167799</v>
      </c>
      <c r="AO177" s="59">
        <f t="shared" si="144"/>
        <v>243.43396255104295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77.324968055473207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77.324968055473207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243</v>
      </c>
      <c r="O178" s="13">
        <f>N178*VLOOKUP('Données projet'!$B$9,Paramètres!$A$1:$I$89,3,0)*VLOOKUP('Données projet'!$B$9,Paramètres!$A$1:$I$89,5,0)</f>
        <v>212.28480000000002</v>
      </c>
      <c r="P178" s="13">
        <f t="shared" si="141"/>
        <v>52.434557099704193</v>
      </c>
      <c r="Q178" s="20">
        <f t="shared" si="162"/>
        <v>461.05288028198476</v>
      </c>
      <c r="R178" s="59">
        <f t="shared" si="109"/>
        <v>754.38621361531807</v>
      </c>
      <c r="S178" s="59">
        <f ca="1">AVERAGE(OFFSET($R$3,0,0,'Données projet'!$E$9+1,1))-AVERAGE(OFFSET($H$3,0,0,'Données projet'!$E$9+1,1))</f>
        <v>354.24684313982857</v>
      </c>
      <c r="T178" s="59">
        <f t="shared" si="142"/>
        <v>322.65043486962185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12.711564799908979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12.711564799908979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4.7800000000008822</v>
      </c>
      <c r="AJ178" s="13">
        <f>AI178*VLOOKUP('Données projet'!$B$10,Paramètres!$A$1:$I$89,3,0)*VLOOKUP('Données projet'!$B$10,Paramètres!$A$1:$I$89,5,0)</f>
        <v>2.2370400000004129</v>
      </c>
      <c r="AK178" s="13">
        <f t="shared" si="164"/>
        <v>0.9386934556823372</v>
      </c>
      <c r="AL178" s="20">
        <f t="shared" si="165"/>
        <v>5.5310691019807896</v>
      </c>
      <c r="AM178" s="59">
        <f t="shared" si="113"/>
        <v>298.8644024353141</v>
      </c>
      <c r="AN178" s="59">
        <f ca="1">AVERAGE(OFFSET($AM$3,0,0,'Données projet'!$E$10+1,1))-AVERAGE(OFFSET($H$3,0,0,'Données projet'!$E$10+1,1))</f>
        <v>321.82962838167799</v>
      </c>
      <c r="AO178" s="59">
        <f t="shared" si="144"/>
        <v>243.43396255104295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75.808672595478882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75.808672595478882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243</v>
      </c>
      <c r="O179" s="13">
        <f>N179*VLOOKUP('Données projet'!$B$9,Paramètres!$A$1:$I$89,3,0)*VLOOKUP('Données projet'!$B$9,Paramètres!$A$1:$I$89,5,0)</f>
        <v>212.28480000000002</v>
      </c>
      <c r="P179" s="13">
        <f t="shared" si="141"/>
        <v>52.434557099704193</v>
      </c>
      <c r="Q179" s="20">
        <f t="shared" si="162"/>
        <v>461.05288028198476</v>
      </c>
      <c r="R179" s="59">
        <f t="shared" si="109"/>
        <v>754.38621361531807</v>
      </c>
      <c r="S179" s="59">
        <f ca="1">AVERAGE(OFFSET($R$3,0,0,'Données projet'!$E$9+1,1))-AVERAGE(OFFSET($H$3,0,0,'Données projet'!$E$9+1,1))</f>
        <v>354.24684313982857</v>
      </c>
      <c r="T179" s="59">
        <f t="shared" si="142"/>
        <v>322.65043486962185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12.462298767471719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12.462298767471719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4.7800000000008822</v>
      </c>
      <c r="AJ179" s="13">
        <f>AI179*VLOOKUP('Données projet'!$B$10,Paramètres!$A$1:$I$89,3,0)*VLOOKUP('Données projet'!$B$10,Paramètres!$A$1:$I$89,5,0)</f>
        <v>2.2370400000004129</v>
      </c>
      <c r="AK179" s="13">
        <f t="shared" si="164"/>
        <v>0.9386934556823372</v>
      </c>
      <c r="AL179" s="20">
        <f t="shared" si="165"/>
        <v>5.5310691019807896</v>
      </c>
      <c r="AM179" s="59">
        <f t="shared" si="113"/>
        <v>298.8644024353141</v>
      </c>
      <c r="AN179" s="59">
        <f ca="1">AVERAGE(OFFSET($AM$3,0,0,'Données projet'!$E$10+1,1))-AVERAGE(OFFSET($H$3,0,0,'Données projet'!$E$10+1,1))</f>
        <v>321.82962838167799</v>
      </c>
      <c r="AO179" s="59">
        <f t="shared" si="144"/>
        <v>243.43396255104295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74.322110764606123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74.322110764606123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243</v>
      </c>
      <c r="O180" s="13">
        <f>N180*VLOOKUP('Données projet'!$B$9,Paramètres!$A$1:$I$89,3,0)*VLOOKUP('Données projet'!$B$9,Paramètres!$A$1:$I$89,5,0)</f>
        <v>212.28480000000002</v>
      </c>
      <c r="P180" s="13">
        <f t="shared" si="141"/>
        <v>52.434557099704193</v>
      </c>
      <c r="Q180" s="20">
        <f t="shared" si="162"/>
        <v>461.05288028198476</v>
      </c>
      <c r="R180" s="59">
        <f t="shared" si="109"/>
        <v>754.38621361531807</v>
      </c>
      <c r="S180" s="59">
        <f ca="1">AVERAGE(OFFSET($R$3,0,0,'Données projet'!$E$9+1,1))-AVERAGE(OFFSET($H$3,0,0,'Données projet'!$E$9+1,1))</f>
        <v>354.24684313982857</v>
      </c>
      <c r="T180" s="59">
        <f t="shared" si="142"/>
        <v>322.65043486962185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12.217920689893285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12.217920689893285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4.7800000000008822</v>
      </c>
      <c r="AJ180" s="13">
        <f>AI180*VLOOKUP('Données projet'!$B$10,Paramètres!$A$1:$I$89,3,0)*VLOOKUP('Données projet'!$B$10,Paramètres!$A$1:$I$89,5,0)</f>
        <v>2.2370400000004129</v>
      </c>
      <c r="AK180" s="13">
        <f t="shared" si="164"/>
        <v>0.9386934556823372</v>
      </c>
      <c r="AL180" s="20">
        <f t="shared" si="165"/>
        <v>5.5310691019807896</v>
      </c>
      <c r="AM180" s="59">
        <f t="shared" si="113"/>
        <v>298.8644024353141</v>
      </c>
      <c r="AN180" s="59">
        <f ca="1">AVERAGE(OFFSET($AM$3,0,0,'Données projet'!$E$10+1,1))-AVERAGE(OFFSET($H$3,0,0,'Données projet'!$E$10+1,1))</f>
        <v>321.82962838167799</v>
      </c>
      <c r="AO180" s="59">
        <f t="shared" si="144"/>
        <v>243.43396255104295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72.8646995045236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72.8646995045236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243</v>
      </c>
      <c r="O181" s="13">
        <f>N181*VLOOKUP('Données projet'!$B$9,Paramètres!$A$1:$I$89,3,0)*VLOOKUP('Données projet'!$B$9,Paramètres!$A$1:$I$89,5,0)</f>
        <v>212.28480000000002</v>
      </c>
      <c r="P181" s="13">
        <f t="shared" si="141"/>
        <v>52.434557099704193</v>
      </c>
      <c r="Q181" s="20">
        <f t="shared" si="162"/>
        <v>461.05288028198476</v>
      </c>
      <c r="R181" s="59">
        <f t="shared" si="109"/>
        <v>754.38621361531807</v>
      </c>
      <c r="S181" s="59">
        <f ca="1">AVERAGE(OFFSET($R$3,0,0,'Données projet'!$E$9+1,1))-AVERAGE(OFFSET($H$3,0,0,'Données projet'!$E$9+1,1))</f>
        <v>354.24684313982857</v>
      </c>
      <c r="T181" s="59">
        <f t="shared" si="142"/>
        <v>322.65043486962185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11.978334717360255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11.978334717360255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4.7800000000008822</v>
      </c>
      <c r="AJ181" s="13">
        <f>AI181*VLOOKUP('Données projet'!$B$10,Paramètres!$A$1:$I$89,3,0)*VLOOKUP('Données projet'!$B$10,Paramètres!$A$1:$I$89,5,0)</f>
        <v>2.2370400000004129</v>
      </c>
      <c r="AK181" s="13">
        <f t="shared" si="164"/>
        <v>0.9386934556823372</v>
      </c>
      <c r="AL181" s="20">
        <f t="shared" si="165"/>
        <v>5.5310691019807896</v>
      </c>
      <c r="AM181" s="59">
        <f t="shared" si="113"/>
        <v>298.8644024353141</v>
      </c>
      <c r="AN181" s="59">
        <f ca="1">AVERAGE(OFFSET($AM$3,0,0,'Données projet'!$E$10+1,1))-AVERAGE(OFFSET($H$3,0,0,'Données projet'!$E$10+1,1))</f>
        <v>321.82962838167799</v>
      </c>
      <c r="AO181" s="59">
        <f t="shared" si="144"/>
        <v>243.43396255104295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71.435867190318206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71.435867190318206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243</v>
      </c>
      <c r="O182" s="13">
        <f>N182*VLOOKUP('Données projet'!$B$9,Paramètres!$A$1:$I$89,3,0)*VLOOKUP('Données projet'!$B$9,Paramètres!$A$1:$I$89,5,0)</f>
        <v>212.28480000000002</v>
      </c>
      <c r="P182" s="13">
        <f t="shared" si="141"/>
        <v>52.434557099704193</v>
      </c>
      <c r="Q182" s="20">
        <f t="shared" si="162"/>
        <v>461.05288028198476</v>
      </c>
      <c r="R182" s="59">
        <f t="shared" si="109"/>
        <v>754.38621361531807</v>
      </c>
      <c r="S182" s="59">
        <f ca="1">AVERAGE(OFFSET($R$3,0,0,'Données projet'!$E$9+1,1))-AVERAGE(OFFSET($H$3,0,0,'Données projet'!$E$9+1,1))</f>
        <v>354.24684313982857</v>
      </c>
      <c r="T182" s="59">
        <f t="shared" si="142"/>
        <v>322.65043486962185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11.743446879615584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11.743446879615584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4.7800000000008822</v>
      </c>
      <c r="AJ182" s="13">
        <f>AI182*VLOOKUP('Données projet'!$B$10,Paramètres!$A$1:$I$89,3,0)*VLOOKUP('Données projet'!$B$10,Paramètres!$A$1:$I$89,5,0)</f>
        <v>2.2370400000004129</v>
      </c>
      <c r="AK182" s="13">
        <f t="shared" si="164"/>
        <v>0.9386934556823372</v>
      </c>
      <c r="AL182" s="20">
        <f t="shared" si="165"/>
        <v>5.5310691019807896</v>
      </c>
      <c r="AM182" s="59">
        <f t="shared" si="113"/>
        <v>298.8644024353141</v>
      </c>
      <c r="AN182" s="59">
        <f ca="1">AVERAGE(OFFSET($AM$3,0,0,'Données projet'!$E$10+1,1))-AVERAGE(OFFSET($H$3,0,0,'Données projet'!$E$10+1,1))</f>
        <v>321.82962838167799</v>
      </c>
      <c r="AO182" s="59">
        <f t="shared" si="144"/>
        <v>243.43396255104295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70.035053406292718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70.035053406292718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243</v>
      </c>
      <c r="O183" s="13">
        <f>N183*VLOOKUP('Données projet'!$B$9,Paramètres!$A$1:$I$89,3,0)*VLOOKUP('Données projet'!$B$9,Paramètres!$A$1:$I$89,5,0)</f>
        <v>212.28480000000002</v>
      </c>
      <c r="P183" s="13">
        <f t="shared" si="141"/>
        <v>52.434557099704193</v>
      </c>
      <c r="Q183" s="20">
        <f t="shared" si="162"/>
        <v>461.05288028198476</v>
      </c>
      <c r="R183" s="59">
        <f t="shared" si="109"/>
        <v>754.38621361531807</v>
      </c>
      <c r="S183" s="59">
        <f ca="1">AVERAGE(OFFSET($R$3,0,0,'Données projet'!$E$9+1,1))-AVERAGE(OFFSET($H$3,0,0,'Données projet'!$E$9+1,1))</f>
        <v>354.24684313982857</v>
      </c>
      <c r="T183" s="59">
        <f t="shared" si="142"/>
        <v>322.65043486962185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11.513165049101652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11.513165049101652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4.7800000000008822</v>
      </c>
      <c r="AJ183" s="13">
        <f>AI183*VLOOKUP('Données projet'!$B$10,Paramètres!$A$1:$I$89,3,0)*VLOOKUP('Données projet'!$B$10,Paramètres!$A$1:$I$89,5,0)</f>
        <v>2.2370400000004129</v>
      </c>
      <c r="AK183" s="13">
        <f t="shared" si="164"/>
        <v>0.9386934556823372</v>
      </c>
      <c r="AL183" s="20">
        <f t="shared" si="165"/>
        <v>5.5310691019807896</v>
      </c>
      <c r="AM183" s="59">
        <f t="shared" si="113"/>
        <v>298.8644024353141</v>
      </c>
      <c r="AN183" s="59">
        <f ca="1">AVERAGE(OFFSET($AM$3,0,0,'Données projet'!$E$10+1,1))-AVERAGE(OFFSET($H$3,0,0,'Données projet'!$E$10+1,1))</f>
        <v>321.82962838167799</v>
      </c>
      <c r="AO183" s="59">
        <f t="shared" si="144"/>
        <v>243.43396255104295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68.661708726159929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68.661708726159929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243</v>
      </c>
      <c r="O184" s="13">
        <f>N184*VLOOKUP('Données projet'!$B$9,Paramètres!$A$1:$I$89,3,0)*VLOOKUP('Données projet'!$B$9,Paramètres!$A$1:$I$89,5,0)</f>
        <v>212.28480000000002</v>
      </c>
      <c r="P184" s="13">
        <f t="shared" si="141"/>
        <v>52.434557099704193</v>
      </c>
      <c r="Q184" s="20">
        <f t="shared" si="162"/>
        <v>461.05288028198476</v>
      </c>
      <c r="R184" s="59">
        <f t="shared" si="109"/>
        <v>754.38621361531807</v>
      </c>
      <c r="S184" s="59">
        <f ca="1">AVERAGE(OFFSET($R$3,0,0,'Données projet'!$E$9+1,1))-AVERAGE(OFFSET($H$3,0,0,'Données projet'!$E$9+1,1))</f>
        <v>354.24684313982857</v>
      </c>
      <c r="T184" s="59">
        <f t="shared" si="142"/>
        <v>322.65043486962185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11.28739890482605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11.28739890482605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4.7800000000008822</v>
      </c>
      <c r="AJ184" s="13">
        <f>AI184*VLOOKUP('Données projet'!$B$10,Paramètres!$A$1:$I$89,3,0)*VLOOKUP('Données projet'!$B$10,Paramètres!$A$1:$I$89,5,0)</f>
        <v>2.2370400000004129</v>
      </c>
      <c r="AK184" s="13">
        <f t="shared" si="164"/>
        <v>0.9386934556823372</v>
      </c>
      <c r="AL184" s="20">
        <f t="shared" si="165"/>
        <v>5.5310691019807896</v>
      </c>
      <c r="AM184" s="59">
        <f t="shared" si="113"/>
        <v>298.8644024353141</v>
      </c>
      <c r="AN184" s="59">
        <f ca="1">AVERAGE(OFFSET($AM$3,0,0,'Données projet'!$E$10+1,1))-AVERAGE(OFFSET($H$3,0,0,'Données projet'!$E$10+1,1))</f>
        <v>321.82962838167799</v>
      </c>
      <c r="AO184" s="59">
        <f t="shared" si="144"/>
        <v>243.43396255104295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67.315294497547001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67.315294497547001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243</v>
      </c>
      <c r="O185" s="13">
        <f>N185*VLOOKUP('Données projet'!$B$9,Paramètres!$A$1:$I$89,3,0)*VLOOKUP('Données projet'!$B$9,Paramètres!$A$1:$I$89,5,0)</f>
        <v>212.28480000000002</v>
      </c>
      <c r="P185" s="13">
        <f t="shared" si="141"/>
        <v>52.434557099704193</v>
      </c>
      <c r="Q185" s="20">
        <f t="shared" si="162"/>
        <v>461.05288028198476</v>
      </c>
      <c r="R185" s="59">
        <f t="shared" si="109"/>
        <v>754.38621361531807</v>
      </c>
      <c r="S185" s="59">
        <f ca="1">AVERAGE(OFFSET($R$3,0,0,'Données projet'!$E$9+1,1))-AVERAGE(OFFSET($H$3,0,0,'Données projet'!$E$9+1,1))</f>
        <v>354.24684313982857</v>
      </c>
      <c r="T185" s="59">
        <f t="shared" si="142"/>
        <v>322.65043486962185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11.066059896935942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11.066059896935942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4.7800000000008822</v>
      </c>
      <c r="AJ185" s="13">
        <f>AI185*VLOOKUP('Données projet'!$B$10,Paramètres!$A$1:$I$89,3,0)*VLOOKUP('Données projet'!$B$10,Paramètres!$A$1:$I$89,5,0)</f>
        <v>2.2370400000004129</v>
      </c>
      <c r="AK185" s="13">
        <f t="shared" si="164"/>
        <v>0.9386934556823372</v>
      </c>
      <c r="AL185" s="20">
        <f t="shared" si="165"/>
        <v>5.5310691019807896</v>
      </c>
      <c r="AM185" s="59">
        <f t="shared" si="113"/>
        <v>298.8644024353141</v>
      </c>
      <c r="AN185" s="59">
        <f ca="1">AVERAGE(OFFSET($AM$3,0,0,'Données projet'!$E$10+1,1))-AVERAGE(OFFSET($H$3,0,0,'Données projet'!$E$10+1,1))</f>
        <v>321.82962838167799</v>
      </c>
      <c r="AO185" s="59">
        <f t="shared" si="144"/>
        <v>243.43396255104295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65.995282630725583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65.995282630725583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243</v>
      </c>
      <c r="O186" s="13">
        <f>N186*VLOOKUP('Données projet'!$B$9,Paramètres!$A$1:$I$89,3,0)*VLOOKUP('Données projet'!$B$9,Paramètres!$A$1:$I$89,5,0)</f>
        <v>212.28480000000002</v>
      </c>
      <c r="P186" s="13">
        <f t="shared" si="141"/>
        <v>52.434557099704193</v>
      </c>
      <c r="Q186" s="20">
        <f t="shared" si="162"/>
        <v>461.05288028198476</v>
      </c>
      <c r="R186" s="59">
        <f t="shared" si="109"/>
        <v>754.38621361531807</v>
      </c>
      <c r="S186" s="59">
        <f ca="1">AVERAGE(OFFSET($R$3,0,0,'Données projet'!$E$9+1,1))-AVERAGE(OFFSET($H$3,0,0,'Données projet'!$E$9+1,1))</f>
        <v>354.24684313982857</v>
      </c>
      <c r="T186" s="59">
        <f t="shared" si="142"/>
        <v>322.65043486962185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10.849061211987094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10.849061211987094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4.7800000000008822</v>
      </c>
      <c r="AJ186" s="13">
        <f>AI186*VLOOKUP('Données projet'!$B$10,Paramètres!$A$1:$I$89,3,0)*VLOOKUP('Données projet'!$B$10,Paramètres!$A$1:$I$89,5,0)</f>
        <v>2.2370400000004129</v>
      </c>
      <c r="AK186" s="13">
        <f t="shared" si="164"/>
        <v>0.9386934556823372</v>
      </c>
      <c r="AL186" s="20">
        <f t="shared" si="165"/>
        <v>5.5310691019807896</v>
      </c>
      <c r="AM186" s="59">
        <f t="shared" si="113"/>
        <v>298.8644024353141</v>
      </c>
      <c r="AN186" s="59">
        <f ca="1">AVERAGE(OFFSET($AM$3,0,0,'Données projet'!$E$10+1,1))-AVERAGE(OFFSET($H$3,0,0,'Données projet'!$E$10+1,1))</f>
        <v>321.82962838167799</v>
      </c>
      <c r="AO186" s="59">
        <f t="shared" si="144"/>
        <v>243.43396255104295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64.701155391484789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64.701155391484789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243</v>
      </c>
      <c r="O187" s="13">
        <f>N187*VLOOKUP('Données projet'!$B$9,Paramètres!$A$1:$I$89,3,0)*VLOOKUP('Données projet'!$B$9,Paramètres!$A$1:$I$89,5,0)</f>
        <v>212.28480000000002</v>
      </c>
      <c r="P187" s="13">
        <f t="shared" si="141"/>
        <v>52.434557099704193</v>
      </c>
      <c r="Q187" s="20">
        <f t="shared" si="162"/>
        <v>461.05288028198476</v>
      </c>
      <c r="R187" s="59">
        <f t="shared" si="109"/>
        <v>754.38621361531807</v>
      </c>
      <c r="S187" s="59">
        <f ca="1">AVERAGE(OFFSET($R$3,0,0,'Données projet'!$E$9+1,1))-AVERAGE(OFFSET($H$3,0,0,'Données projet'!$E$9+1,1))</f>
        <v>354.24684313982857</v>
      </c>
      <c r="T187" s="59">
        <f t="shared" si="142"/>
        <v>322.65043486962185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10.636317738893965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10.636317738893965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4.7800000000008822</v>
      </c>
      <c r="AJ187" s="13">
        <f>AI187*VLOOKUP('Données projet'!$B$10,Paramètres!$A$1:$I$89,3,0)*VLOOKUP('Données projet'!$B$10,Paramètres!$A$1:$I$89,5,0)</f>
        <v>2.2370400000004129</v>
      </c>
      <c r="AK187" s="13">
        <f t="shared" si="164"/>
        <v>0.9386934556823372</v>
      </c>
      <c r="AL187" s="20">
        <f t="shared" si="165"/>
        <v>5.5310691019807896</v>
      </c>
      <c r="AM187" s="59">
        <f t="shared" si="113"/>
        <v>298.8644024353141</v>
      </c>
      <c r="AN187" s="59">
        <f ca="1">AVERAGE(OFFSET($AM$3,0,0,'Données projet'!$E$10+1,1))-AVERAGE(OFFSET($H$3,0,0,'Données projet'!$E$10+1,1))</f>
        <v>321.82962838167799</v>
      </c>
      <c r="AO187" s="59">
        <f t="shared" si="144"/>
        <v>243.43396255104295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63.432405198065837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63.432405198065837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243</v>
      </c>
      <c r="O188" s="13">
        <f>N188*VLOOKUP('Données projet'!$B$9,Paramètres!$A$1:$I$89,3,0)*VLOOKUP('Données projet'!$B$9,Paramètres!$A$1:$I$89,5,0)</f>
        <v>212.28480000000002</v>
      </c>
      <c r="P188" s="13">
        <f t="shared" si="141"/>
        <v>52.434557099704193</v>
      </c>
      <c r="Q188" s="20">
        <f t="shared" si="162"/>
        <v>461.05288028198476</v>
      </c>
      <c r="R188" s="59">
        <f t="shared" si="109"/>
        <v>754.38621361531807</v>
      </c>
      <c r="S188" s="59">
        <f ca="1">AVERAGE(OFFSET($R$3,0,0,'Données projet'!$E$9+1,1))-AVERAGE(OFFSET($H$3,0,0,'Données projet'!$E$9+1,1))</f>
        <v>354.24684313982857</v>
      </c>
      <c r="T188" s="59">
        <f t="shared" si="142"/>
        <v>322.65043486962185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10.427746035547486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10.427746035547486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4.7800000000008822</v>
      </c>
      <c r="AJ188" s="13">
        <f>AI188*VLOOKUP('Données projet'!$B$10,Paramètres!$A$1:$I$89,3,0)*VLOOKUP('Données projet'!$B$10,Paramètres!$A$1:$I$89,5,0)</f>
        <v>2.2370400000004129</v>
      </c>
      <c r="AK188" s="13">
        <f t="shared" si="164"/>
        <v>0.9386934556823372</v>
      </c>
      <c r="AL188" s="20">
        <f t="shared" si="165"/>
        <v>5.5310691019807896</v>
      </c>
      <c r="AM188" s="59">
        <f t="shared" si="113"/>
        <v>298.8644024353141</v>
      </c>
      <c r="AN188" s="59">
        <f ca="1">AVERAGE(OFFSET($AM$3,0,0,'Données projet'!$E$10+1,1))-AVERAGE(OFFSET($H$3,0,0,'Données projet'!$E$10+1,1))</f>
        <v>321.82962838167799</v>
      </c>
      <c r="AO188" s="59">
        <f t="shared" si="144"/>
        <v>243.43396255104295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62.188534422078625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62.188534422078625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243</v>
      </c>
      <c r="O189" s="13">
        <f>N189*VLOOKUP('Données projet'!$B$9,Paramètres!$A$1:$I$89,3,0)*VLOOKUP('Données projet'!$B$9,Paramètres!$A$1:$I$89,5,0)</f>
        <v>212.28480000000002</v>
      </c>
      <c r="P189" s="13">
        <f t="shared" si="141"/>
        <v>52.434557099704193</v>
      </c>
      <c r="Q189" s="20">
        <f t="shared" si="162"/>
        <v>461.05288028198476</v>
      </c>
      <c r="R189" s="59">
        <f t="shared" si="109"/>
        <v>754.38621361531807</v>
      </c>
      <c r="S189" s="59">
        <f ca="1">AVERAGE(OFFSET($R$3,0,0,'Données projet'!$E$9+1,1))-AVERAGE(OFFSET($H$3,0,0,'Données projet'!$E$9+1,1))</f>
        <v>354.24684313982857</v>
      </c>
      <c r="T189" s="59">
        <f t="shared" si="142"/>
        <v>322.65043486962185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10.223264296087454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10.223264296087454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4.7800000000008822</v>
      </c>
      <c r="AJ189" s="13">
        <f>AI189*VLOOKUP('Données projet'!$B$10,Paramètres!$A$1:$I$89,3,0)*VLOOKUP('Données projet'!$B$10,Paramètres!$A$1:$I$89,5,0)</f>
        <v>2.2370400000004129</v>
      </c>
      <c r="AK189" s="13">
        <f t="shared" si="164"/>
        <v>0.9386934556823372</v>
      </c>
      <c r="AL189" s="20">
        <f t="shared" si="165"/>
        <v>5.5310691019807896</v>
      </c>
      <c r="AM189" s="59">
        <f t="shared" si="113"/>
        <v>298.8644024353141</v>
      </c>
      <c r="AN189" s="59">
        <f ca="1">AVERAGE(OFFSET($AM$3,0,0,'Données projet'!$E$10+1,1))-AVERAGE(OFFSET($H$3,0,0,'Données projet'!$E$10+1,1))</f>
        <v>321.82962838167799</v>
      </c>
      <c r="AO189" s="59">
        <f t="shared" si="144"/>
        <v>243.43396255104295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60.969055193322262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60.969055193322262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243</v>
      </c>
      <c r="O190" s="13">
        <f>N190*VLOOKUP('Données projet'!$B$9,Paramètres!$A$1:$I$89,3,0)*VLOOKUP('Données projet'!$B$9,Paramètres!$A$1:$I$89,5,0)</f>
        <v>212.28480000000002</v>
      </c>
      <c r="P190" s="13">
        <f t="shared" si="141"/>
        <v>52.434557099704193</v>
      </c>
      <c r="Q190" s="20">
        <f t="shared" si="162"/>
        <v>461.05288028198476</v>
      </c>
      <c r="R190" s="59">
        <f t="shared" si="109"/>
        <v>754.38621361531807</v>
      </c>
      <c r="S190" s="59">
        <f ca="1">AVERAGE(OFFSET($R$3,0,0,'Données projet'!$E$9+1,1))-AVERAGE(OFFSET($H$3,0,0,'Données projet'!$E$9+1,1))</f>
        <v>354.24684313982857</v>
      </c>
      <c r="T190" s="59">
        <f t="shared" si="142"/>
        <v>322.65043486962185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10.022792318816688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10.022792318816688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4.7800000000008822</v>
      </c>
      <c r="AJ190" s="13">
        <f>AI190*VLOOKUP('Données projet'!$B$10,Paramètres!$A$1:$I$89,3,0)*VLOOKUP('Données projet'!$B$10,Paramètres!$A$1:$I$89,5,0)</f>
        <v>2.2370400000004129</v>
      </c>
      <c r="AK190" s="13">
        <f t="shared" si="164"/>
        <v>0.9386934556823372</v>
      </c>
      <c r="AL190" s="20">
        <f t="shared" si="165"/>
        <v>5.5310691019807896</v>
      </c>
      <c r="AM190" s="59">
        <f t="shared" si="113"/>
        <v>298.8644024353141</v>
      </c>
      <c r="AN190" s="59">
        <f ca="1">AVERAGE(OFFSET($AM$3,0,0,'Données projet'!$E$10+1,1))-AVERAGE(OFFSET($H$3,0,0,'Données projet'!$E$10+1,1))</f>
        <v>321.82962838167799</v>
      </c>
      <c r="AO190" s="59">
        <f t="shared" si="144"/>
        <v>243.43396255104295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59.773489208432927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59.773489208432927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243</v>
      </c>
      <c r="O191" s="13">
        <f>N191*VLOOKUP('Données projet'!$B$9,Paramètres!$A$1:$I$89,3,0)*VLOOKUP('Données projet'!$B$9,Paramètres!$A$1:$I$89,5,0)</f>
        <v>212.28480000000002</v>
      </c>
      <c r="P191" s="13">
        <f t="shared" si="141"/>
        <v>52.434557099704193</v>
      </c>
      <c r="Q191" s="20">
        <f t="shared" si="162"/>
        <v>461.05288028198476</v>
      </c>
      <c r="R191" s="59">
        <f t="shared" si="109"/>
        <v>754.38621361531807</v>
      </c>
      <c r="S191" s="59">
        <f ca="1">AVERAGE(OFFSET($R$3,0,0,'Données projet'!$E$9+1,1))-AVERAGE(OFFSET($H$3,0,0,'Données projet'!$E$9+1,1))</f>
        <v>354.24684313982857</v>
      </c>
      <c r="T191" s="59">
        <f t="shared" si="142"/>
        <v>322.65043486962185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9.8262514747443692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9.8262514747443692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4.7800000000008822</v>
      </c>
      <c r="AJ191" s="13">
        <f>AI191*VLOOKUP('Données projet'!$B$10,Paramètres!$A$1:$I$89,3,0)*VLOOKUP('Données projet'!$B$10,Paramètres!$A$1:$I$89,5,0)</f>
        <v>2.2370400000004129</v>
      </c>
      <c r="AK191" s="13">
        <f t="shared" si="164"/>
        <v>0.9386934556823372</v>
      </c>
      <c r="AL191" s="20">
        <f t="shared" si="165"/>
        <v>5.5310691019807896</v>
      </c>
      <c r="AM191" s="59">
        <f t="shared" si="113"/>
        <v>298.8644024353141</v>
      </c>
      <c r="AN191" s="59">
        <f ca="1">AVERAGE(OFFSET($AM$3,0,0,'Données projet'!$E$10+1,1))-AVERAGE(OFFSET($H$3,0,0,'Données projet'!$E$10+1,1))</f>
        <v>321.82962838167799</v>
      </c>
      <c r="AO191" s="59">
        <f t="shared" si="144"/>
        <v>243.43396255104295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58.601367543284027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58.601367543284027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243</v>
      </c>
      <c r="O192" s="13">
        <f>N192*VLOOKUP('Données projet'!$B$9,Paramètres!$A$1:$I$89,3,0)*VLOOKUP('Données projet'!$B$9,Paramètres!$A$1:$I$89,5,0)</f>
        <v>212.28480000000002</v>
      </c>
      <c r="P192" s="13">
        <f t="shared" si="141"/>
        <v>52.434557099704193</v>
      </c>
      <c r="Q192" s="20">
        <f t="shared" si="162"/>
        <v>461.05288028198476</v>
      </c>
      <c r="R192" s="59">
        <f t="shared" si="109"/>
        <v>754.38621361531807</v>
      </c>
      <c r="S192" s="59">
        <f ca="1">AVERAGE(OFFSET($R$3,0,0,'Données projet'!$E$9+1,1))-AVERAGE(OFFSET($H$3,0,0,'Données projet'!$E$9+1,1))</f>
        <v>354.24684313982857</v>
      </c>
      <c r="T192" s="59">
        <f t="shared" si="142"/>
        <v>322.65043486962185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9.6335646767462304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9.6335646767462304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4.7800000000008822</v>
      </c>
      <c r="AJ192" s="13">
        <f>AI192*VLOOKUP('Données projet'!$B$10,Paramètres!$A$1:$I$89,3,0)*VLOOKUP('Données projet'!$B$10,Paramètres!$A$1:$I$89,5,0)</f>
        <v>2.2370400000004129</v>
      </c>
      <c r="AK192" s="13">
        <f t="shared" si="164"/>
        <v>0.9386934556823372</v>
      </c>
      <c r="AL192" s="20">
        <f t="shared" si="165"/>
        <v>5.5310691019807896</v>
      </c>
      <c r="AM192" s="59">
        <f t="shared" si="113"/>
        <v>298.8644024353141</v>
      </c>
      <c r="AN192" s="59">
        <f ca="1">AVERAGE(OFFSET($AM$3,0,0,'Données projet'!$E$10+1,1))-AVERAGE(OFFSET($H$3,0,0,'Données projet'!$E$10+1,1))</f>
        <v>321.82962838167799</v>
      </c>
      <c r="AO192" s="59">
        <f t="shared" si="144"/>
        <v>243.43396255104295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57.452230469065071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57.452230469065071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243</v>
      </c>
      <c r="O193" s="13">
        <f>N193*VLOOKUP('Données projet'!$B$9,Paramètres!$A$1:$I$89,3,0)*VLOOKUP('Données projet'!$B$9,Paramètres!$A$1:$I$89,5,0)</f>
        <v>212.28480000000002</v>
      </c>
      <c r="P193" s="13">
        <f t="shared" si="141"/>
        <v>52.434557099704193</v>
      </c>
      <c r="Q193" s="20">
        <f t="shared" si="162"/>
        <v>461.05288028198476</v>
      </c>
      <c r="R193" s="59">
        <f t="shared" si="109"/>
        <v>754.38621361531807</v>
      </c>
      <c r="S193" s="59">
        <f ca="1">AVERAGE(OFFSET($R$3,0,0,'Données projet'!$E$9+1,1))-AVERAGE(OFFSET($H$3,0,0,'Données projet'!$E$9+1,1))</f>
        <v>354.24684313982857</v>
      </c>
      <c r="T193" s="59">
        <f t="shared" si="142"/>
        <v>322.65043486962185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9.4446563493294935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9.4446563493294935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4.7800000000008822</v>
      </c>
      <c r="AJ193" s="13">
        <f>AI193*VLOOKUP('Données projet'!$B$10,Paramètres!$A$1:$I$89,3,0)*VLOOKUP('Données projet'!$B$10,Paramètres!$A$1:$I$89,5,0)</f>
        <v>2.2370400000004129</v>
      </c>
      <c r="AK193" s="13">
        <f t="shared" si="164"/>
        <v>0.9386934556823372</v>
      </c>
      <c r="AL193" s="20">
        <f t="shared" si="165"/>
        <v>5.5310691019807896</v>
      </c>
      <c r="AM193" s="59">
        <f t="shared" si="113"/>
        <v>298.8644024353141</v>
      </c>
      <c r="AN193" s="59">
        <f ca="1">AVERAGE(OFFSET($AM$3,0,0,'Données projet'!$E$10+1,1))-AVERAGE(OFFSET($H$3,0,0,'Données projet'!$E$10+1,1))</f>
        <v>321.82962838167799</v>
      </c>
      <c r="AO193" s="59">
        <f t="shared" si="144"/>
        <v>243.43396255104295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56.325627271967143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56.325627271967143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243</v>
      </c>
      <c r="O194" s="13">
        <f>N194*VLOOKUP('Données projet'!$B$9,Paramètres!$A$1:$I$89,3,0)*VLOOKUP('Données projet'!$B$9,Paramètres!$A$1:$I$89,5,0)</f>
        <v>212.28480000000002</v>
      </c>
      <c r="P194" s="13">
        <f t="shared" si="141"/>
        <v>52.434557099704193</v>
      </c>
      <c r="Q194" s="20">
        <f t="shared" si="162"/>
        <v>461.05288028198476</v>
      </c>
      <c r="R194" s="59">
        <f t="shared" si="109"/>
        <v>754.38621361531807</v>
      </c>
      <c r="S194" s="59">
        <f ca="1">AVERAGE(OFFSET($R$3,0,0,'Données projet'!$E$9+1,1))-AVERAGE(OFFSET($H$3,0,0,'Données projet'!$E$9+1,1))</f>
        <v>354.24684313982857</v>
      </c>
      <c r="T194" s="59">
        <f t="shared" si="142"/>
        <v>322.65043486962185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9.2594523989906961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9.2594523989906961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4.7800000000008822</v>
      </c>
      <c r="AJ194" s="13">
        <f>AI194*VLOOKUP('Données projet'!$B$10,Paramètres!$A$1:$I$89,3,0)*VLOOKUP('Données projet'!$B$10,Paramètres!$A$1:$I$89,5,0)</f>
        <v>2.2370400000004129</v>
      </c>
      <c r="AK194" s="13">
        <f t="shared" si="164"/>
        <v>0.9386934556823372</v>
      </c>
      <c r="AL194" s="20">
        <f t="shared" si="165"/>
        <v>5.5310691019807896</v>
      </c>
      <c r="AM194" s="59">
        <f t="shared" si="113"/>
        <v>298.8644024353141</v>
      </c>
      <c r="AN194" s="59">
        <f ca="1">AVERAGE(OFFSET($AM$3,0,0,'Données projet'!$E$10+1,1))-AVERAGE(OFFSET($H$3,0,0,'Données projet'!$E$10+1,1))</f>
        <v>321.82962838167799</v>
      </c>
      <c r="AO194" s="59">
        <f t="shared" si="144"/>
        <v>243.43396255104295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55.221116076404208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55.221116076404208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243</v>
      </c>
      <c r="O195" s="13">
        <f>N195*VLOOKUP('Données projet'!$B$9,Paramètres!$A$1:$I$89,3,0)*VLOOKUP('Données projet'!$B$9,Paramètres!$A$1:$I$89,5,0)</f>
        <v>212.28480000000002</v>
      </c>
      <c r="P195" s="13">
        <f t="shared" si="141"/>
        <v>52.434557099704193</v>
      </c>
      <c r="Q195" s="20">
        <f t="shared" si="162"/>
        <v>461.05288028198476</v>
      </c>
      <c r="R195" s="59">
        <f t="shared" ref="R195:R203" si="191">Q195+(I195+J195)*44/12</f>
        <v>754.38621361531807</v>
      </c>
      <c r="S195" s="59">
        <f ca="1">AVERAGE(OFFSET($R$3,0,0,'Données projet'!$E$9+1,1))-AVERAGE(OFFSET($H$3,0,0,'Données projet'!$E$9+1,1))</f>
        <v>354.24684313982857</v>
      </c>
      <c r="T195" s="59">
        <f t="shared" si="142"/>
        <v>322.65043486962185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9.0778801851547879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9.0778801851547879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4.7800000000008822</v>
      </c>
      <c r="AJ195" s="13">
        <f>AI195*VLOOKUP('Données projet'!$B$10,Paramètres!$A$1:$I$89,3,0)*VLOOKUP('Données projet'!$B$10,Paramètres!$A$1:$I$89,5,0)</f>
        <v>2.2370400000004129</v>
      </c>
      <c r="AK195" s="13">
        <f t="shared" si="164"/>
        <v>0.9386934556823372</v>
      </c>
      <c r="AL195" s="20">
        <f t="shared" si="165"/>
        <v>5.5310691019807896</v>
      </c>
      <c r="AM195" s="59">
        <f t="shared" si="113"/>
        <v>298.8644024353141</v>
      </c>
      <c r="AN195" s="59">
        <f ca="1">AVERAGE(OFFSET($AM$3,0,0,'Données projet'!$E$10+1,1))-AVERAGE(OFFSET($H$3,0,0,'Données projet'!$E$10+1,1))</f>
        <v>321.82962838167799</v>
      </c>
      <c r="AO195" s="59">
        <f t="shared" si="144"/>
        <v>243.43396255104295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54.138263671700948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54.138263671700948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243</v>
      </c>
      <c r="O196" s="13">
        <f>N196*VLOOKUP('Données projet'!$B$9,Paramètres!$A$1:$I$89,3,0)*VLOOKUP('Données projet'!$B$9,Paramètres!$A$1:$I$89,5,0)</f>
        <v>212.28480000000002</v>
      </c>
      <c r="P196" s="13">
        <f t="shared" si="141"/>
        <v>52.434557099704193</v>
      </c>
      <c r="Q196" s="20">
        <f t="shared" si="162"/>
        <v>461.05288028198476</v>
      </c>
      <c r="R196" s="59">
        <f t="shared" si="191"/>
        <v>754.38621361531807</v>
      </c>
      <c r="S196" s="59">
        <f ca="1">AVERAGE(OFFSET($R$3,0,0,'Données projet'!$E$9+1,1))-AVERAGE(OFFSET($H$3,0,0,'Données projet'!$E$9+1,1))</f>
        <v>354.24684313982857</v>
      </c>
      <c r="T196" s="59">
        <f t="shared" si="142"/>
        <v>322.65043486962185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8.8998684916840869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8.8998684916840869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4.7800000000008822</v>
      </c>
      <c r="AJ196" s="13">
        <f>AI196*VLOOKUP('Données projet'!$B$10,Paramètres!$A$1:$I$89,3,0)*VLOOKUP('Données projet'!$B$10,Paramètres!$A$1:$I$89,5,0)</f>
        <v>2.2370400000004129</v>
      </c>
      <c r="AK196" s="13">
        <f t="shared" si="164"/>
        <v>0.9386934556823372</v>
      </c>
      <c r="AL196" s="20">
        <f t="shared" si="165"/>
        <v>5.5310691019807896</v>
      </c>
      <c r="AM196" s="59">
        <f t="shared" ref="AM196:AM203" si="193">AL196+(AD196+AE196)*44/12</f>
        <v>298.8644024353141</v>
      </c>
      <c r="AN196" s="59">
        <f ca="1">AVERAGE(OFFSET($AM$3,0,0,'Données projet'!$E$10+1,1))-AVERAGE(OFFSET($H$3,0,0,'Données projet'!$E$10+1,1))</f>
        <v>321.82962838167799</v>
      </c>
      <c r="AO196" s="59">
        <f t="shared" si="144"/>
        <v>243.43396255104295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53.07664534217917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53.07664534217917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243</v>
      </c>
      <c r="O197" s="13">
        <f>N197*VLOOKUP('Données projet'!$B$9,Paramètres!$A$1:$I$89,3,0)*VLOOKUP('Données projet'!$B$9,Paramètres!$A$1:$I$89,5,0)</f>
        <v>212.28480000000002</v>
      </c>
      <c r="P197" s="13">
        <f t="shared" ref="P197:P203" si="203">EXP(-1.0587+0.8836*LN(O197)+0.284)</f>
        <v>52.434557099704193</v>
      </c>
      <c r="Q197" s="20">
        <f t="shared" si="162"/>
        <v>461.05288028198476</v>
      </c>
      <c r="R197" s="59">
        <f t="shared" si="191"/>
        <v>754.38621361531807</v>
      </c>
      <c r="S197" s="59">
        <f ca="1">AVERAGE(OFFSET($R$3,0,0,'Données projet'!$E$9+1,1))-AVERAGE(OFFSET($H$3,0,0,'Données projet'!$E$9+1,1))</f>
        <v>354.24684313982857</v>
      </c>
      <c r="T197" s="59">
        <f t="shared" ref="T197:T203" si="204">$T$3</f>
        <v>322.65043486962185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8.7253474989459328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8.7253474989459328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4.7800000000008822</v>
      </c>
      <c r="AJ197" s="13">
        <f>AI197*VLOOKUP('Données projet'!$B$10,Paramètres!$A$1:$I$89,3,0)*VLOOKUP('Données projet'!$B$10,Paramètres!$A$1:$I$89,5,0)</f>
        <v>2.2370400000004129</v>
      </c>
      <c r="AK197" s="13">
        <f t="shared" si="164"/>
        <v>0.9386934556823372</v>
      </c>
      <c r="AL197" s="20">
        <f t="shared" si="165"/>
        <v>5.5310691019807896</v>
      </c>
      <c r="AM197" s="59">
        <f t="shared" si="193"/>
        <v>298.8644024353141</v>
      </c>
      <c r="AN197" s="59">
        <f ca="1">AVERAGE(OFFSET($AM$3,0,0,'Données projet'!$E$10+1,1))-AVERAGE(OFFSET($H$3,0,0,'Données projet'!$E$10+1,1))</f>
        <v>321.82962838167799</v>
      </c>
      <c r="AO197" s="59">
        <f t="shared" ref="AO197:AO203" si="205">$AO$3</f>
        <v>243.43396255104295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52.035844700576071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52.035844700576071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243</v>
      </c>
      <c r="O198" s="13">
        <f>N198*VLOOKUP('Données projet'!$B$9,Paramètres!$A$1:$I$89,3,0)*VLOOKUP('Données projet'!$B$9,Paramètres!$A$1:$I$89,5,0)</f>
        <v>212.28480000000002</v>
      </c>
      <c r="P198" s="13">
        <f t="shared" si="203"/>
        <v>52.434557099704193</v>
      </c>
      <c r="Q198" s="20">
        <f t="shared" si="162"/>
        <v>461.05288028198476</v>
      </c>
      <c r="R198" s="59">
        <f t="shared" si="191"/>
        <v>754.38621361531807</v>
      </c>
      <c r="S198" s="59">
        <f ca="1">AVERAGE(OFFSET($R$3,0,0,'Données projet'!$E$9+1,1))-AVERAGE(OFFSET($H$3,0,0,'Données projet'!$E$9+1,1))</f>
        <v>354.24684313982857</v>
      </c>
      <c r="T198" s="59">
        <f t="shared" si="204"/>
        <v>322.65043486962185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8.5542487564280805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8.5542487564280805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4.7800000000008822</v>
      </c>
      <c r="AJ198" s="13">
        <f>AI198*VLOOKUP('Données projet'!$B$10,Paramètres!$A$1:$I$89,3,0)*VLOOKUP('Données projet'!$B$10,Paramètres!$A$1:$I$89,5,0)</f>
        <v>2.2370400000004129</v>
      </c>
      <c r="AK198" s="13">
        <f t="shared" si="164"/>
        <v>0.9386934556823372</v>
      </c>
      <c r="AL198" s="20">
        <f t="shared" si="165"/>
        <v>5.5310691019807896</v>
      </c>
      <c r="AM198" s="59">
        <f t="shared" si="193"/>
        <v>298.8644024353141</v>
      </c>
      <c r="AN198" s="59">
        <f ca="1">AVERAGE(OFFSET($AM$3,0,0,'Données projet'!$E$10+1,1))-AVERAGE(OFFSET($H$3,0,0,'Données projet'!$E$10+1,1))</f>
        <v>321.82962838167799</v>
      </c>
      <c r="AO198" s="59">
        <f t="shared" si="205"/>
        <v>243.43396255104295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51.015453524729104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51.015453524729104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243</v>
      </c>
      <c r="O199" s="13">
        <f>N199*VLOOKUP('Données projet'!$B$9,Paramètres!$A$1:$I$89,3,0)*VLOOKUP('Données projet'!$B$9,Paramètres!$A$1:$I$89,5,0)</f>
        <v>212.28480000000002</v>
      </c>
      <c r="P199" s="13">
        <f t="shared" si="203"/>
        <v>52.434557099704193</v>
      </c>
      <c r="Q199" s="20">
        <f t="shared" si="162"/>
        <v>461.05288028198476</v>
      </c>
      <c r="R199" s="59">
        <f t="shared" si="191"/>
        <v>754.38621361531807</v>
      </c>
      <c r="S199" s="59">
        <f ca="1">AVERAGE(OFFSET($R$3,0,0,'Données projet'!$E$9+1,1))-AVERAGE(OFFSET($H$3,0,0,'Données projet'!$E$9+1,1))</f>
        <v>354.24684313982857</v>
      </c>
      <c r="T199" s="59">
        <f t="shared" si="204"/>
        <v>322.65043486962185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8.3865051558910739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8.3865051558910739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4.7800000000008822</v>
      </c>
      <c r="AJ199" s="13">
        <f>AI199*VLOOKUP('Données projet'!$B$10,Paramètres!$A$1:$I$89,3,0)*VLOOKUP('Données projet'!$B$10,Paramètres!$A$1:$I$89,5,0)</f>
        <v>2.2370400000004129</v>
      </c>
      <c r="AK199" s="13">
        <f t="shared" si="164"/>
        <v>0.9386934556823372</v>
      </c>
      <c r="AL199" s="20">
        <f t="shared" si="165"/>
        <v>5.5310691019807896</v>
      </c>
      <c r="AM199" s="59">
        <f t="shared" si="193"/>
        <v>298.8644024353141</v>
      </c>
      <c r="AN199" s="59">
        <f ca="1">AVERAGE(OFFSET($AM$3,0,0,'Données projet'!$E$10+1,1))-AVERAGE(OFFSET($H$3,0,0,'Données projet'!$E$10+1,1))</f>
        <v>321.82962838167799</v>
      </c>
      <c r="AO199" s="59">
        <f t="shared" si="205"/>
        <v>243.43396255104295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50.015071597463333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50.015071597463333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243</v>
      </c>
      <c r="O200" s="13">
        <f>N200*VLOOKUP('Données projet'!$B$9,Paramètres!$A$1:$I$89,3,0)*VLOOKUP('Données projet'!$B$9,Paramètres!$A$1:$I$89,5,0)</f>
        <v>212.28480000000002</v>
      </c>
      <c r="P200" s="13">
        <f t="shared" si="203"/>
        <v>52.434557099704193</v>
      </c>
      <c r="Q200" s="20">
        <f t="shared" si="162"/>
        <v>461.05288028198476</v>
      </c>
      <c r="R200" s="59">
        <f t="shared" si="191"/>
        <v>754.38621361531807</v>
      </c>
      <c r="S200" s="59">
        <f ca="1">AVERAGE(OFFSET($R$3,0,0,'Données projet'!$E$9+1,1))-AVERAGE(OFFSET($H$3,0,0,'Données projet'!$E$9+1,1))</f>
        <v>354.24684313982857</v>
      </c>
      <c r="T200" s="59">
        <f t="shared" si="204"/>
        <v>322.65043486962185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8.2220509050471051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8.2220509050471051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4.7800000000008822</v>
      </c>
      <c r="AJ200" s="13">
        <f>AI200*VLOOKUP('Données projet'!$B$10,Paramètres!$A$1:$I$89,3,0)*VLOOKUP('Données projet'!$B$10,Paramètres!$A$1:$I$89,5,0)</f>
        <v>2.2370400000004129</v>
      </c>
      <c r="AK200" s="13">
        <f t="shared" si="164"/>
        <v>0.9386934556823372</v>
      </c>
      <c r="AL200" s="20">
        <f t="shared" si="165"/>
        <v>5.5310691019807896</v>
      </c>
      <c r="AM200" s="59">
        <f t="shared" si="193"/>
        <v>298.8644024353141</v>
      </c>
      <c r="AN200" s="59">
        <f ca="1">AVERAGE(OFFSET($AM$3,0,0,'Données projet'!$E$10+1,1))-AVERAGE(OFFSET($H$3,0,0,'Données projet'!$E$10+1,1))</f>
        <v>321.82962838167799</v>
      </c>
      <c r="AO200" s="59">
        <f t="shared" si="205"/>
        <v>243.43396255104295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49.034306549618513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49.034306549618513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243</v>
      </c>
      <c r="O201" s="13">
        <f>N201*VLOOKUP('Données projet'!$B$9,Paramètres!$A$1:$I$89,3,0)*VLOOKUP('Données projet'!$B$9,Paramètres!$A$1:$I$89,5,0)</f>
        <v>212.28480000000002</v>
      </c>
      <c r="P201" s="13">
        <f t="shared" si="203"/>
        <v>52.434557099704193</v>
      </c>
      <c r="Q201" s="20">
        <f t="shared" si="162"/>
        <v>461.05288028198476</v>
      </c>
      <c r="R201" s="59">
        <f t="shared" si="191"/>
        <v>754.38621361531807</v>
      </c>
      <c r="S201" s="59">
        <f ca="1">AVERAGE(OFFSET($R$3,0,0,'Données projet'!$E$9+1,1))-AVERAGE(OFFSET($H$3,0,0,'Données projet'!$E$9+1,1))</f>
        <v>354.24684313982857</v>
      </c>
      <c r="T201" s="59">
        <f t="shared" si="204"/>
        <v>322.65043486962185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8.0608215017549973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8.0608215017549973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4.7800000000008822</v>
      </c>
      <c r="AJ201" s="13">
        <f>AI201*VLOOKUP('Données projet'!$B$10,Paramètres!$A$1:$I$89,3,0)*VLOOKUP('Données projet'!$B$10,Paramètres!$A$1:$I$89,5,0)</f>
        <v>2.2370400000004129</v>
      </c>
      <c r="AK201" s="13">
        <f t="shared" si="164"/>
        <v>0.9386934556823372</v>
      </c>
      <c r="AL201" s="20">
        <f t="shared" si="165"/>
        <v>5.5310691019807896</v>
      </c>
      <c r="AM201" s="59">
        <f t="shared" si="193"/>
        <v>298.8644024353141</v>
      </c>
      <c r="AN201" s="59">
        <f ca="1">AVERAGE(OFFSET($AM$3,0,0,'Données projet'!$E$10+1,1))-AVERAGE(OFFSET($H$3,0,0,'Données projet'!$E$10+1,1))</f>
        <v>321.82962838167799</v>
      </c>
      <c r="AO201" s="59">
        <f t="shared" si="205"/>
        <v>243.43396255104295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48.072773706154322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48.072773706154322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243</v>
      </c>
      <c r="O202" s="13">
        <f>N202*VLOOKUP('Données projet'!$B$9,Paramètres!$A$1:$I$89,3,0)*VLOOKUP('Données projet'!$B$9,Paramètres!$A$1:$I$89,5,0)</f>
        <v>212.28480000000002</v>
      </c>
      <c r="P202" s="13">
        <f t="shared" si="203"/>
        <v>52.434557099704193</v>
      </c>
      <c r="Q202" s="20">
        <f t="shared" si="162"/>
        <v>461.05288028198476</v>
      </c>
      <c r="R202" s="59">
        <f t="shared" si="191"/>
        <v>754.38621361531807</v>
      </c>
      <c r="S202" s="59">
        <f ca="1">AVERAGE(OFFSET($R$3,0,0,'Données projet'!$E$9+1,1))-AVERAGE(OFFSET($H$3,0,0,'Données projet'!$E$9+1,1))</f>
        <v>354.24684313982857</v>
      </c>
      <c r="T202" s="59">
        <f t="shared" si="204"/>
        <v>322.65043486962185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7.9027537087212227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7.9027537087212227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4.7800000000008822</v>
      </c>
      <c r="AJ202" s="13">
        <f>AI202*VLOOKUP('Données projet'!$B$10,Paramètres!$A$1:$I$89,3,0)*VLOOKUP('Données projet'!$B$10,Paramètres!$A$1:$I$89,5,0)</f>
        <v>2.2370400000004129</v>
      </c>
      <c r="AK202" s="13">
        <f t="shared" si="164"/>
        <v>0.9386934556823372</v>
      </c>
      <c r="AL202" s="20">
        <f t="shared" si="165"/>
        <v>5.5310691019807896</v>
      </c>
      <c r="AM202" s="59">
        <f t="shared" si="193"/>
        <v>298.8644024353141</v>
      </c>
      <c r="AN202" s="59">
        <f ca="1">AVERAGE(OFFSET($AM$3,0,0,'Données projet'!$E$10+1,1))-AVERAGE(OFFSET($H$3,0,0,'Données projet'!$E$10+1,1))</f>
        <v>321.82962838167799</v>
      </c>
      <c r="AO202" s="59">
        <f t="shared" si="205"/>
        <v>243.43396255104295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47.130095935273339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47.130095935273339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243</v>
      </c>
      <c r="O203" s="13">
        <f>N203*VLOOKUP('Données projet'!$B$9,Paramètres!$A$1:$I$89,3,0)*VLOOKUP('Données projet'!$B$9,Paramètres!$A$1:$I$89,5,0)</f>
        <v>212.28480000000002</v>
      </c>
      <c r="P203" s="13">
        <f t="shared" si="203"/>
        <v>52.434557099704193</v>
      </c>
      <c r="Q203" s="20">
        <f t="shared" si="162"/>
        <v>461.05288028198476</v>
      </c>
      <c r="R203" s="59">
        <f t="shared" si="191"/>
        <v>754.38621361531807</v>
      </c>
      <c r="S203" s="59">
        <f ca="1">AVERAGE(OFFSET($R$3,0,0,'Données projet'!$E$9+1,1))-AVERAGE(OFFSET($H$3,0,0,'Données projet'!$E$9+1,1))</f>
        <v>354.24684313982857</v>
      </c>
      <c r="T203" s="59">
        <f t="shared" si="204"/>
        <v>322.65043486962185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7.7477855286970065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7.7477855286970065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4.7800000000008822</v>
      </c>
      <c r="AJ203" s="13">
        <f>AI203*VLOOKUP('Données projet'!$B$10,Paramètres!$A$1:$I$89,3,0)*VLOOKUP('Données projet'!$B$10,Paramètres!$A$1:$I$89,5,0)</f>
        <v>2.2370400000004129</v>
      </c>
      <c r="AK203" s="13">
        <f t="shared" si="164"/>
        <v>0.9386934556823372</v>
      </c>
      <c r="AL203" s="20">
        <f t="shared" si="165"/>
        <v>5.5310691019807896</v>
      </c>
      <c r="AM203" s="59">
        <f t="shared" si="193"/>
        <v>298.8644024353141</v>
      </c>
      <c r="AN203" s="59">
        <f ca="1">AVERAGE(OFFSET($AM$3,0,0,'Données projet'!$E$10+1,1))-AVERAGE(OFFSET($H$3,0,0,'Données projet'!$E$10+1,1))</f>
        <v>321.82962838167799</v>
      </c>
      <c r="AO203" s="59">
        <f t="shared" si="205"/>
        <v>243.43396255104295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46.205903500502664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46.205903500502664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1.4003603312913959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1.1930588331123015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rouge d'Amérique</v>
      </c>
      <c r="B6" s="144">
        <f>'Données projet'!D9</f>
        <v>0.87</v>
      </c>
      <c r="C6" s="145">
        <f ca="1">IF(OR('Données projet'!B9="",'Données projet'!C9="",'Données projet'!C9=0%),0,Calculateur!S3)</f>
        <v>354.24684313982857</v>
      </c>
      <c r="D6" s="145">
        <f>IF(OR('Données projet'!B9="",'Données projet'!C9="",'Données projet'!C9=0%),0,Calculateur!T3)</f>
        <v>322.65043486962185</v>
      </c>
      <c r="E6" s="145">
        <f ca="1">MIN(C6,D6)</f>
        <v>322.65043486962185</v>
      </c>
      <c r="F6" s="145">
        <f ca="1">E6*B6</f>
        <v>280.705878336571</v>
      </c>
      <c r="G6" s="145">
        <f ca="1">F6*(100%-'Données projet'!$C$24)*(100%-'Données projet'!$C$25)*(100%-'Données projet'!$C$26)*(100%-'Données projet'!$C$27)</f>
        <v>227.37176145262251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23.272500000000001</v>
      </c>
      <c r="K6" s="149">
        <f>J6*(100%-'Données projet'!$C$24)*(100%-'Données projet'!$C$25)*(100%-'Données projet'!$C$26)*(100%-'Données projet'!$C$27)</f>
        <v>18.850725000000001</v>
      </c>
      <c r="L6" s="150">
        <f ca="1">G6+I6+K6</f>
        <v>246.22248645262252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Cèdre de l'Atlas</v>
      </c>
      <c r="B7" s="152">
        <f>'Données projet'!D10</f>
        <v>0.87</v>
      </c>
      <c r="C7" s="145">
        <f ca="1">IF(OR('Données projet'!B10="",'Données projet'!C10="",'Données projet'!C10=0%),0,Calculateur!AN3)</f>
        <v>321.82962838167799</v>
      </c>
      <c r="D7" s="145">
        <f>IF(OR('Données projet'!B10="",'Données projet'!C10="",'Données projet'!C10=0%),0,Calculateur!AO3)</f>
        <v>243.43396255104295</v>
      </c>
      <c r="E7" s="145">
        <f t="shared" ref="E7:E15" ca="1" si="0">MIN(C7,D7)</f>
        <v>243.43396255104295</v>
      </c>
      <c r="F7" s="145">
        <f t="shared" ref="F7:F15" ca="1" si="1">E7*B7</f>
        <v>211.78754741940736</v>
      </c>
      <c r="G7" s="145">
        <f ca="1">F7*(100%-'Données projet'!$C$24)*(100%-'Données projet'!$C$25)*(100%-'Données projet'!$C$26)*(100%-'Données projet'!$C$27)</f>
        <v>171.54791340971997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171.54791340971997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492.49342575597836</v>
      </c>
      <c r="G16" s="164">
        <f t="shared" ca="1" si="3"/>
        <v>398.9196748623425</v>
      </c>
      <c r="H16" s="165">
        <f t="shared" si="3"/>
        <v>0</v>
      </c>
      <c r="I16" s="165">
        <f t="shared" si="3"/>
        <v>0</v>
      </c>
      <c r="J16" s="166">
        <f t="shared" si="3"/>
        <v>23.272500000000001</v>
      </c>
      <c r="K16" s="166">
        <f t="shared" si="3"/>
        <v>18.850725000000001</v>
      </c>
      <c r="L16" s="167">
        <f t="shared" ca="1" si="3"/>
        <v>417.77039986234252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4" zoomScale="90" zoomScaleNormal="90" workbookViewId="0">
      <selection activeCell="C43" sqref="C4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rouge d'Amérique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-1010.8155011072557</v>
      </c>
      <c r="U10" s="176">
        <f>'Données projet'!D9</f>
        <v>0.87</v>
      </c>
      <c r="V10" s="175">
        <f>U10*T10</f>
        <v>-879.40948596331248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Cèdre de l'Atlas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-2352.0737658565063</v>
      </c>
      <c r="U11" s="176">
        <f>'Données projet'!D10</f>
        <v>0.87</v>
      </c>
      <c r="V11" s="175">
        <f t="shared" ref="V11" si="0">U11*T11</f>
        <v>-2046.3041762951605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rouge d'Amérique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3101.63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840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-4387.3136622584734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15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20</v>
      </c>
      <c r="B25" s="179">
        <f>'Données projet'!D38</f>
        <v>54</v>
      </c>
      <c r="C25" s="191">
        <v>20</v>
      </c>
      <c r="D25" s="180">
        <f t="shared" si="2"/>
        <v>1080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-4387.3136622584734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25</v>
      </c>
      <c r="B26" s="179">
        <f>'Données projet'!D39</f>
        <v>26</v>
      </c>
      <c r="C26" s="191">
        <v>20</v>
      </c>
      <c r="D26" s="180">
        <f t="shared" si="2"/>
        <v>520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30</v>
      </c>
      <c r="B27" s="179">
        <f>'Données projet'!D40</f>
        <v>27</v>
      </c>
      <c r="C27" s="191">
        <v>20</v>
      </c>
      <c r="D27" s="180">
        <f t="shared" si="2"/>
        <v>540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35</v>
      </c>
      <c r="B28" s="179">
        <f>'Données projet'!D41</f>
        <v>27</v>
      </c>
      <c r="C28" s="191">
        <v>55</v>
      </c>
      <c r="D28" s="180">
        <f t="shared" si="2"/>
        <v>1485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40</v>
      </c>
      <c r="B29" s="179">
        <f>'Données projet'!D42</f>
        <v>27</v>
      </c>
      <c r="C29" s="191">
        <v>55</v>
      </c>
      <c r="D29" s="180">
        <f t="shared" si="2"/>
        <v>1485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45</v>
      </c>
      <c r="B30" s="179">
        <f>'Données projet'!D43</f>
        <v>26</v>
      </c>
      <c r="C30" s="191">
        <v>55</v>
      </c>
      <c r="D30" s="180">
        <f t="shared" si="2"/>
        <v>1430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50</v>
      </c>
      <c r="B31" s="179">
        <f>'Données projet'!D44</f>
        <v>24</v>
      </c>
      <c r="C31" s="191">
        <v>55</v>
      </c>
      <c r="D31" s="180">
        <f t="shared" si="2"/>
        <v>1320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55</v>
      </c>
      <c r="B32" s="179">
        <f>'Données projet'!D45</f>
        <v>23</v>
      </c>
      <c r="C32" s="191">
        <v>55</v>
      </c>
      <c r="D32" s="180">
        <f t="shared" si="2"/>
        <v>1265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60</v>
      </c>
      <c r="B33" s="179">
        <f>'Données projet'!D46</f>
        <v>21</v>
      </c>
      <c r="C33" s="191">
        <v>55</v>
      </c>
      <c r="D33" s="180">
        <f t="shared" si="2"/>
        <v>1155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65</v>
      </c>
      <c r="B34" s="179">
        <f>'Données projet'!D47</f>
        <v>20</v>
      </c>
      <c r="C34" s="191">
        <v>55</v>
      </c>
      <c r="D34" s="180">
        <f t="shared" si="2"/>
        <v>1100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70</v>
      </c>
      <c r="B35" s="179">
        <f>'Données projet'!D48</f>
        <v>18</v>
      </c>
      <c r="C35" s="191">
        <v>55</v>
      </c>
      <c r="D35" s="180">
        <f t="shared" si="2"/>
        <v>990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75</v>
      </c>
      <c r="B36" s="179">
        <f>'Données projet'!D49</f>
        <v>16</v>
      </c>
      <c r="C36" s="191">
        <v>55</v>
      </c>
      <c r="D36" s="180">
        <f t="shared" si="2"/>
        <v>880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80</v>
      </c>
      <c r="B37" s="179">
        <f>'Données projet'!D50</f>
        <v>15</v>
      </c>
      <c r="C37" s="191">
        <v>55</v>
      </c>
      <c r="D37" s="180">
        <f t="shared" si="2"/>
        <v>825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85</v>
      </c>
      <c r="B38" s="179">
        <f>'Données projet'!D51</f>
        <v>14</v>
      </c>
      <c r="C38" s="191">
        <v>55</v>
      </c>
      <c r="D38" s="180">
        <f t="shared" si="2"/>
        <v>770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90</v>
      </c>
      <c r="B39" s="179">
        <f>'Données projet'!D52</f>
        <v>12</v>
      </c>
      <c r="C39" s="191">
        <v>55</v>
      </c>
      <c r="D39" s="180">
        <f t="shared" si="2"/>
        <v>660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95</v>
      </c>
      <c r="B40" s="179">
        <f>'Données projet'!D53</f>
        <v>12</v>
      </c>
      <c r="C40" s="191">
        <v>55</v>
      </c>
      <c r="D40" s="180">
        <f t="shared" si="2"/>
        <v>660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100</v>
      </c>
      <c r="B41" s="179">
        <f>'Données projet'!D54</f>
        <v>12</v>
      </c>
      <c r="C41" s="191">
        <v>55</v>
      </c>
      <c r="D41" s="180">
        <f t="shared" si="2"/>
        <v>660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Cèdre de l'Atlas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4525.88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182.39</v>
      </c>
      <c r="C55" s="189">
        <v>55</v>
      </c>
      <c r="D55" s="177">
        <f t="shared" ref="D55:D73" si="4">B55*C55</f>
        <v>10031.449999999999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49</v>
      </c>
      <c r="B56" s="179">
        <f>'Données projet'!D64</f>
        <v>100.16</v>
      </c>
      <c r="C56" s="189">
        <v>55</v>
      </c>
      <c r="D56" s="177">
        <f t="shared" si="4"/>
        <v>5508.8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56</v>
      </c>
      <c r="B57" s="179">
        <f>'Données projet'!D65</f>
        <v>79.39</v>
      </c>
      <c r="C57" s="189">
        <v>55</v>
      </c>
      <c r="D57" s="177">
        <f t="shared" si="4"/>
        <v>4366.45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63</v>
      </c>
      <c r="B58" s="179">
        <f>'Données projet'!D66</f>
        <v>79.099999999999994</v>
      </c>
      <c r="C58" s="189">
        <v>55</v>
      </c>
      <c r="D58" s="177">
        <f t="shared" si="4"/>
        <v>4350.5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71</v>
      </c>
      <c r="B59" s="179">
        <f>'Données projet'!D67</f>
        <v>90.8</v>
      </c>
      <c r="C59" s="189">
        <v>55</v>
      </c>
      <c r="D59" s="177">
        <f t="shared" si="4"/>
        <v>4994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79</v>
      </c>
      <c r="B60" s="179">
        <f>'Données projet'!D68</f>
        <v>87.99</v>
      </c>
      <c r="C60" s="189">
        <v>55</v>
      </c>
      <c r="D60" s="177">
        <f t="shared" si="4"/>
        <v>4839.45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87</v>
      </c>
      <c r="B61" s="179">
        <f>'Données projet'!D69</f>
        <v>88.62</v>
      </c>
      <c r="C61" s="189">
        <v>55</v>
      </c>
      <c r="D61" s="177">
        <f t="shared" si="4"/>
        <v>4874.1000000000004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95</v>
      </c>
      <c r="B62" s="179">
        <f>'Données projet'!D70</f>
        <v>268.81</v>
      </c>
      <c r="C62" s="189">
        <v>55</v>
      </c>
      <c r="D62" s="177">
        <f t="shared" si="4"/>
        <v>14784.55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105</v>
      </c>
      <c r="B63" s="179">
        <f>'Données projet'!D71</f>
        <v>356.68</v>
      </c>
      <c r="C63" s="189">
        <v>55</v>
      </c>
      <c r="D63" s="177">
        <f t="shared" si="4"/>
        <v>19617.400000000001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>
        <f>IF(O113+1&lt;=MIN('Données projet'!$E$9:$E$18),O113+1,"STOP")</f>
        <v>81</v>
      </c>
      <c r="P114" s="183">
        <f t="shared" si="7"/>
        <v>0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>
        <f>IF(O114+1&lt;=MIN('Données projet'!$E$9:$E$18),O114+1,"STOP")</f>
        <v>82</v>
      </c>
      <c r="P115" s="183">
        <f t="shared" si="7"/>
        <v>0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>
        <f>IF(O115+1&lt;=MIN('Données projet'!$E$9:$E$18),O115+1,"STOP")</f>
        <v>83</v>
      </c>
      <c r="P116" s="183">
        <f t="shared" si="7"/>
        <v>0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>
        <f>IF(O116+1&lt;=MIN('Données projet'!$E$9:$E$18),O116+1,"STOP")</f>
        <v>84</v>
      </c>
      <c r="P117" s="183">
        <f t="shared" si="7"/>
        <v>0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>
        <f>IF(O117+1&lt;=MIN('Données projet'!$E$9:$E$18),O117+1,"STOP")</f>
        <v>85</v>
      </c>
      <c r="P118" s="183">
        <f t="shared" si="7"/>
        <v>0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>
        <f>IF(O118+1&lt;=MIN('Données projet'!$E$9:$E$18),O118+1,"STOP")</f>
        <v>86</v>
      </c>
      <c r="P119" s="183">
        <f t="shared" si="7"/>
        <v>0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>
        <f>IF(O119+1&lt;=MIN('Données projet'!$E$9:$E$18),O119+1,"STOP")</f>
        <v>87</v>
      </c>
      <c r="P120" s="183">
        <f t="shared" si="7"/>
        <v>0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>
        <f>IF(O120+1&lt;=MIN('Données projet'!$E$9:$E$18),O120+1,"STOP")</f>
        <v>88</v>
      </c>
      <c r="P121" s="183">
        <f t="shared" si="7"/>
        <v>0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>
        <f>IF(O121+1&lt;=MIN('Données projet'!$E$9:$E$18),O121+1,"STOP")</f>
        <v>89</v>
      </c>
      <c r="P122" s="183">
        <f t="shared" si="7"/>
        <v>0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>
        <f>IF(O122+1&lt;=MIN('Données projet'!$E$9:$E$18),O122+1,"STOP")</f>
        <v>90</v>
      </c>
      <c r="P123" s="183">
        <f t="shared" si="7"/>
        <v>0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>
        <f>IF(O123+1&lt;=MIN('Données projet'!$E$9:$E$18),O123+1,"STOP")</f>
        <v>91</v>
      </c>
      <c r="P124" s="183">
        <f t="shared" si="7"/>
        <v>0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>
        <f>IF(O124+1&lt;=MIN('Données projet'!$E$9:$E$18),O124+1,"STOP")</f>
        <v>92</v>
      </c>
      <c r="P125" s="183">
        <f t="shared" si="7"/>
        <v>0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>
        <f>IF(O125+1&lt;=MIN('Données projet'!$E$9:$E$18),O125+1,"STOP")</f>
        <v>93</v>
      </c>
      <c r="P126" s="183">
        <f t="shared" si="7"/>
        <v>0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>
        <f>IF(O126+1&lt;=MIN('Données projet'!$E$9:$E$18),O126+1,"STOP")</f>
        <v>94</v>
      </c>
      <c r="P127" s="183">
        <f t="shared" si="7"/>
        <v>0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>
        <f>IF(O127+1&lt;=MIN('Données projet'!$E$9:$E$18),O127+1,"STOP")</f>
        <v>95</v>
      </c>
      <c r="P128" s="183">
        <f t="shared" si="7"/>
        <v>0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>
        <f>IF(O128+1&lt;=MIN('Données projet'!$E$9:$E$18),O128+1,"STOP")</f>
        <v>96</v>
      </c>
      <c r="P129" s="183">
        <f t="shared" ref="P129:P132" si="9">$P$25/(1+$M$4)^O129</f>
        <v>0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>
        <f>IF(O129+1&lt;=MIN('Données projet'!$E$9:$E$18),O129+1,"STOP")</f>
        <v>97</v>
      </c>
      <c r="P130" s="183">
        <f t="shared" si="9"/>
        <v>0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>
        <f>IF(O130+1&lt;=MIN('Données projet'!$E$9:$E$18),O130+1,"STOP")</f>
        <v>98</v>
      </c>
      <c r="P131" s="183">
        <f t="shared" si="9"/>
        <v>0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>
        <f>IF(O131+1&lt;=MIN('Données projet'!$E$9:$E$18),O131+1,"STOP")</f>
        <v>99</v>
      </c>
      <c r="P132" s="183">
        <f t="shared" si="9"/>
        <v>0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2025-09-10T12:29:07Z</dcterms:modified>
</cp:coreProperties>
</file>