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njaminGalliot\Downloads\"/>
    </mc:Choice>
  </mc:AlternateContent>
  <xr:revisionPtr revIDLastSave="0" documentId="13_ncr:1_{89BA46AD-1C80-4522-96A3-870A086254F2}" xr6:coauthVersionLast="47" xr6:coauthVersionMax="47" xr10:uidLastSave="{00000000-0000-0000-0000-000000000000}"/>
  <bookViews>
    <workbookView xWindow="-28920" yWindow="-4635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X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D159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82" i="2" a="1"/>
  <c r="BC82" i="2" s="1"/>
  <c r="BC126" i="2" a="1"/>
  <c r="BC126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32" i="2" a="1"/>
  <c r="BC32" i="2" s="1"/>
  <c r="BC84" i="2" a="1"/>
  <c r="BC84" i="2" s="1"/>
  <c r="BC185" i="2" a="1"/>
  <c r="BC185" i="2" s="1"/>
  <c r="BC7" i="2" a="1"/>
  <c r="BC7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43" i="2" l="1" a="1"/>
  <c r="BC143" i="2" s="1"/>
  <c r="BC181" i="2" a="1"/>
  <c r="BC181" i="2" s="1"/>
  <c r="BC83" i="2" a="1"/>
  <c r="BC83" i="2" s="1"/>
  <c r="BC164" i="2" a="1"/>
  <c r="BC164" i="2" s="1"/>
  <c r="BC47" i="2" a="1"/>
  <c r="BC47" i="2" s="1"/>
  <c r="BC151" i="2" a="1"/>
  <c r="BC151" i="2" s="1"/>
  <c r="BC31" i="2" a="1"/>
  <c r="BC31" i="2" s="1"/>
  <c r="BC192" i="2" a="1"/>
  <c r="BC192" i="2" s="1"/>
  <c r="BC65" i="2" a="1"/>
  <c r="BC65" i="2" s="1"/>
  <c r="BC68" i="2" a="1"/>
  <c r="BC68" i="2" s="1"/>
  <c r="BC114" i="2" a="1"/>
  <c r="BC114" i="2" s="1"/>
  <c r="BP203" i="2"/>
  <c r="HH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<sst xmlns="http://schemas.openxmlformats.org/spreadsheetml/2006/main" count="1172" uniqueCount="324">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</sst>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1.5966611050996311</c:v>
                </c:pt>
                <c:pt idx="2">
                  <c:v>2.2085242641996317</c:v>
                </c:pt>
                <c:pt idx="3">
                  <c:v>3.0558842538663007</c:v>
                </c:pt>
                <c:pt idx="4">
                  <c:v>4.2297512565119995</c:v>
                </c:pt>
                <c:pt idx="5">
                  <c:v>5.8564413697677198</c:v>
                </c:pt>
                <c:pt idx="6">
                  <c:v>8.1113212226590274</c:v>
                </c:pt>
                <c:pt idx="7">
                  <c:v>11.237920684867056</c:v>
                </c:pt>
                <c:pt idx="8">
                  <c:v>15.574516412895221</c:v>
                </c:pt>
                <c:pt idx="9">
                  <c:v>21.591114847978361</c:v>
                </c:pt>
                <c:pt idx="10">
                  <c:v>29.94091430160309</c:v>
                </c:pt>
                <c:pt idx="11">
                  <c:v>41.531930225859405</c:v>
                </c:pt>
                <c:pt idx="12">
                  <c:v>57.626704673530043</c:v>
                </c:pt>
                <c:pt idx="13">
                  <c:v>79.981140111997661</c:v>
                </c:pt>
                <c:pt idx="14">
                  <c:v>111.03784781859913</c:v>
                </c:pt>
                <c:pt idx="15">
                  <c:v>154.19546873065406</c:v>
                </c:pt>
                <c:pt idx="16">
                  <c:v>214.1838892800744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1.5966611050996311</c:v>
                </c:pt>
                <c:pt idx="2">
                  <c:v>2.2085242641996317</c:v>
                </c:pt>
                <c:pt idx="3">
                  <c:v>3.0558842538663007</c:v>
                </c:pt>
                <c:pt idx="4">
                  <c:v>4.2297512565119995</c:v>
                </c:pt>
                <c:pt idx="5">
                  <c:v>5.8564413697677198</c:v>
                </c:pt>
                <c:pt idx="6">
                  <c:v>8.1113212226590274</c:v>
                </c:pt>
                <c:pt idx="7">
                  <c:v>11.237920684867056</c:v>
                </c:pt>
                <c:pt idx="8">
                  <c:v>15.574516412895221</c:v>
                </c:pt>
                <c:pt idx="9">
                  <c:v>21.591114847978361</c:v>
                </c:pt>
                <c:pt idx="10">
                  <c:v>29.94091430160309</c:v>
                </c:pt>
                <c:pt idx="11">
                  <c:v>41.531930225859405</c:v>
                </c:pt>
                <c:pt idx="12">
                  <c:v>57.626704673530043</c:v>
                </c:pt>
                <c:pt idx="13">
                  <c:v>79.981140111997661</c:v>
                </c:pt>
                <c:pt idx="14">
                  <c:v>111.03784781859913</c:v>
                </c:pt>
                <c:pt idx="15">
                  <c:v>154.19546873065406</c:v>
                </c:pt>
                <c:pt idx="16">
                  <c:v>214.1838892800744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1.7468929857299174</c:v>
                </c:pt>
                <c:pt idx="2">
                  <c:v>2.451889749030828</c:v>
                </c:pt>
                <c:pt idx="3">
                  <c:v>3.4426543916788144</c:v>
                </c:pt>
                <c:pt idx="4">
                  <c:v>4.8354995995135672</c:v>
                </c:pt>
                <c:pt idx="5">
                  <c:v>6.7942610358794768</c:v>
                </c:pt>
                <c:pt idx="6">
                  <c:v>9.5497830171415306</c:v>
                </c:pt>
                <c:pt idx="7">
                  <c:v>13.427419764279025</c:v>
                </c:pt>
                <c:pt idx="8">
                  <c:v>18.885859243951579</c:v>
                </c:pt>
                <c:pt idx="9">
                  <c:v>26.571944649638329</c:v>
                </c:pt>
                <c:pt idx="10">
                  <c:v>37.398103900824175</c:v>
                </c:pt>
                <c:pt idx="11">
                  <c:v>52.65173590459559</c:v>
                </c:pt>
                <c:pt idx="12">
                  <c:v>74.149777637249883</c:v>
                </c:pt>
                <c:pt idx="13">
                  <c:v>104.45716137102163</c:v>
                </c:pt>
                <c:pt idx="14">
                  <c:v>147.19563674191701</c:v>
                </c:pt>
                <c:pt idx="15">
                  <c:v>207.48042741672603</c:v>
                </c:pt>
                <c:pt idx="16">
                  <c:v>292.53776259751828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R43" sqref="R4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0" zoomScale="80" zoomScaleNormal="80" workbookViewId="0">
      <selection activeCell="F30" sqref="F3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3.09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111</v>
      </c>
      <c r="C9" s="32">
        <v>0.2621</v>
      </c>
      <c r="D9" s="33">
        <f t="shared" ref="D9:D18" si="0">C9*$C$5</f>
        <v>0.80988899999999997</v>
      </c>
      <c r="E9" s="34">
        <v>16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111</v>
      </c>
      <c r="C10" s="32">
        <v>0.34949999999999998</v>
      </c>
      <c r="D10" s="33">
        <f t="shared" si="0"/>
        <v>1.0799549999999998</v>
      </c>
      <c r="E10" s="34">
        <v>16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116</v>
      </c>
      <c r="C11" s="32">
        <v>0.38840000000000002</v>
      </c>
      <c r="D11" s="33">
        <f t="shared" si="0"/>
        <v>1.200156</v>
      </c>
      <c r="E11" s="34">
        <v>16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3.09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Peuplier I-214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16</v>
      </c>
      <c r="B36" s="60">
        <v>220</v>
      </c>
      <c r="C36" s="60">
        <v>1</v>
      </c>
      <c r="D36" s="60">
        <v>220</v>
      </c>
      <c r="E36" s="51">
        <v>0.77</v>
      </c>
      <c r="F36" s="51">
        <v>0.21</v>
      </c>
      <c r="G36" s="51">
        <v>0</v>
      </c>
      <c r="H36" s="51">
        <v>0</v>
      </c>
      <c r="I36" s="49">
        <f>IFERROR(B36/A36,"")</f>
        <v>13.75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Peuplier I-214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16</v>
      </c>
      <c r="B62" s="60">
        <v>220</v>
      </c>
      <c r="C62" s="60">
        <v>1</v>
      </c>
      <c r="D62" s="60">
        <v>220</v>
      </c>
      <c r="E62" s="51">
        <v>0.77</v>
      </c>
      <c r="F62" s="51">
        <v>0.21</v>
      </c>
      <c r="G62" s="51">
        <v>0</v>
      </c>
      <c r="H62" s="51">
        <v>0</v>
      </c>
      <c r="I62" s="53">
        <f>IFERROR(B62/A62,"")</f>
        <v>13.75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Peuplier Polargo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16</v>
      </c>
      <c r="B88" s="60">
        <v>280</v>
      </c>
      <c r="C88" s="60">
        <v>1</v>
      </c>
      <c r="D88" s="60">
        <v>280</v>
      </c>
      <c r="E88" s="51">
        <v>0.77</v>
      </c>
      <c r="F88" s="51">
        <v>0.21</v>
      </c>
      <c r="G88" s="51">
        <v>0</v>
      </c>
      <c r="H88" s="87">
        <v>0</v>
      </c>
      <c r="I88" s="53">
        <f>IFERROR(B88/A88,"")</f>
        <v>17.5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5" sqref="C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I-214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I-214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Peuplier Polargo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47.947931189469415</v>
      </c>
      <c r="T3" s="59">
        <f>IF('Données projet'!E9&gt;30,$R$33-$H$33,LOOKUP('Données projet'!$E$9,$A$3:$A$203,R3:R203)-LOOKUP('Données projet'!$E$9,$A$3:$A$203,$H$3:$H$203))</f>
        <v>237.79260186885509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47.947931189469415</v>
      </c>
      <c r="AO3" s="59">
        <f>IF('Données projet'!E10&gt;30,$AM$33-$H$33,LOOKUP('Données projet'!$E$10,$A$3:$A$203,AM3:AM203)-LOOKUP('Données projet'!$E$10,$A$3:$A$203,$H$3:$H$203))</f>
        <v>237.79260186885509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62.160682921618474</v>
      </c>
      <c r="BJ3" s="59">
        <f>IF('Données projet'!E11&gt;30,$BH$33-$H$33,LOOKUP('Données projet'!$E$11,$A$3:$A$203,BH3:BH203)-LOOKUP('Données projet'!$E$11,$A$3:$A$203,$H$3:$H$203))</f>
        <v>316.14647518629897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13.75</v>
      </c>
      <c r="N4" s="13">
        <f>IF('Données projet'!$A$36&gt;35,N3+M4-V3,IF(A4&lt;'Données projet'!$A$36,$K$205^A4,IF(A4='Données projet'!$A$36,'Données projet'!$B$36,N3+M4-V3)))</f>
        <v>1.4008815564703225</v>
      </c>
      <c r="O4" s="13">
        <f>N4*VLOOKUP('Données projet'!$B$9,Paramètres!$A$1:$I$89,3,0)*VLOOKUP('Données projet'!$B$9,Paramètres!$A$1:$I$89,5,0)</f>
        <v>0.61627581432242418</v>
      </c>
      <c r="P4" s="13">
        <f>EXP(-1.0587+0.8836*LN(O4)+0.284)</f>
        <v>0.30046740391659849</v>
      </c>
      <c r="Q4" s="20">
        <f t="shared" ref="Q4:Q34" si="2">(O4+P4)*0.475*44/12</f>
        <v>1.5966611050996311</v>
      </c>
      <c r="R4" s="59">
        <f t="shared" si="0"/>
        <v>169.40909505802347</v>
      </c>
      <c r="S4" s="59">
        <f ca="1">AVERAGE(OFFSET($R$3,0,0,'Données projet'!$E$9+1,1))-AVERAGE(OFFSET($H$3,0,0,'Données projet'!$E$9+1,1))</f>
        <v>47.947931189469415</v>
      </c>
      <c r="T4" s="59">
        <f>$T$3</f>
        <v>237.79260186885509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13.75</v>
      </c>
      <c r="AI4" s="13">
        <f>IF('Données projet'!$A$62&gt;35,AI3+AH4-AQ3,IF(A4&lt;'Données projet'!$A$62,$AF$205^A4,IF(A4='Données projet'!$A$62,'Données projet'!$B$62,AI3+AH4-AQ3)))</f>
        <v>1.4008815564703225</v>
      </c>
      <c r="AJ4" s="13">
        <f>AI4*VLOOKUP('Données projet'!$B$10,Paramètres!$A$1:$I$89,3,0)*VLOOKUP('Données projet'!$B$10,Paramètres!$A$1:$I$89,5,0)</f>
        <v>0.61627581432242418</v>
      </c>
      <c r="AK4" s="13">
        <f>EXP(-1.0587+0.8836*LN(AJ4)+0.284)</f>
        <v>0.30046740391659849</v>
      </c>
      <c r="AL4" s="20">
        <f t="shared" ref="AL4:AL67" si="4">(AJ4+AK4)*0.475*44/12</f>
        <v>1.5966611050996311</v>
      </c>
      <c r="AM4" s="59">
        <f t="shared" ref="AM4:AM67" si="5">AL4+(AD4+AE4)*44/12</f>
        <v>169.40909505802347</v>
      </c>
      <c r="AN4" s="59">
        <f ca="1">AVERAGE(OFFSET($AM$3,0,0,'Données projet'!$E$10+1,1))-AVERAGE(OFFSET($H$3,0,0,'Données projet'!$E$10+1,1))</f>
        <v>47.947931189469415</v>
      </c>
      <c r="AO4" s="59">
        <f>$AO$3</f>
        <v>237.79260186885509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17.5</v>
      </c>
      <c r="BD4" s="12">
        <f>IF('Données projet'!$A$88&gt;35,BD3+BC4-BL3,IF(A4&lt;'Données projet'!$A$88,$BA$205^A4,IF(A4='Données projet'!$A$88,'Données projet'!$B$88,BD3+BC4-BL3)))</f>
        <v>1.4221564553641743</v>
      </c>
      <c r="BE4" s="13">
        <f>BD4*VLOOKUP('Données projet'!$B$11,Paramètres!$A$1:$I$89,3,0)*VLOOKUP('Données projet'!$B$11,Paramètres!$A$1:$I$89,5,0)</f>
        <v>0.67666204146227416</v>
      </c>
      <c r="BF4" s="13">
        <f>EXP(-1.0587+0.8836*LN(BE4)+0.284)</f>
        <v>0.32633871589461622</v>
      </c>
      <c r="BG4" s="20">
        <f t="shared" ref="BG4:BG67" si="7">(BE4+BF4)*0.475*44/12</f>
        <v>1.7468929857299174</v>
      </c>
      <c r="BH4" s="59">
        <f t="shared" ref="BH4:BH67" si="8">BG4+(AY4+AZ4)*44/12</f>
        <v>169.55932693865375</v>
      </c>
      <c r="BI4" s="59">
        <f ca="1">AVERAGE(OFFSET($BH$3,0,0,'Données projet'!$E$11+1,1))-AVERAGE(OFFSET($H$3,0,0,'Données projet'!$E$11+1,1))</f>
        <v>62.160682921618474</v>
      </c>
      <c r="BJ4" s="59">
        <f>$BJ$3</f>
        <v>316.14647518629897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13.75</v>
      </c>
      <c r="N5" s="13">
        <f>IF('Données projet'!$A$36&gt;35,N4+M5-V4,IF(A5&lt;'Données projet'!$A$36,$K$205^A5,IF(A5='Données projet'!$A$36,'Données projet'!$B$36,N4+M5-V4)))</f>
        <v>1.9624691352587134</v>
      </c>
      <c r="O5" s="13">
        <f>N5*VLOOKUP('Données projet'!$B$9,Paramètres!$A$1:$I$89,3,0)*VLOOKUP('Données projet'!$B$9,Paramètres!$A$1:$I$89,5,0)</f>
        <v>0.8633294219830131</v>
      </c>
      <c r="P5" s="13">
        <f t="shared" ref="P5:P68" si="33">EXP(-1.0587+0.8836*LN(O5)+0.284)</f>
        <v>0.40472278712682336</v>
      </c>
      <c r="Q5" s="20">
        <f t="shared" si="2"/>
        <v>2.2085242641996317</v>
      </c>
      <c r="R5" s="59">
        <f t="shared" si="0"/>
        <v>172.80580555170047</v>
      </c>
      <c r="S5" s="59">
        <f ca="1">AVERAGE(OFFSET($R$3,0,0,'Données projet'!$E$9+1,1))-AVERAGE(OFFSET($H$3,0,0,'Données projet'!$E$9+1,1))</f>
        <v>47.947931189469415</v>
      </c>
      <c r="T5" s="59">
        <f t="shared" ref="T5:T68" si="34">$T$3</f>
        <v>237.79260186885509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13.75</v>
      </c>
      <c r="AI5" s="13">
        <f>IF('Données projet'!$A$62&gt;35,AI4+AH5-AQ4,IF(A5&lt;'Données projet'!$A$62,$AF$205^A5,IF(A5='Données projet'!$A$62,'Données projet'!$B$62,AI4+AH5-AQ4)))</f>
        <v>1.9624691352587134</v>
      </c>
      <c r="AJ5" s="13">
        <f>AI5*VLOOKUP('Données projet'!$B$10,Paramètres!$A$1:$I$89,3,0)*VLOOKUP('Données projet'!$B$10,Paramètres!$A$1:$I$89,5,0)</f>
        <v>0.8633294219830131</v>
      </c>
      <c r="AK5" s="13">
        <f t="shared" ref="AK5:AK68" si="35">EXP(-1.0587+0.8836*LN(AJ5)+0.284)</f>
        <v>0.40472278712682336</v>
      </c>
      <c r="AL5" s="20">
        <f t="shared" si="4"/>
        <v>2.2085242641996317</v>
      </c>
      <c r="AM5" s="59">
        <f t="shared" si="5"/>
        <v>172.80580555170047</v>
      </c>
      <c r="AN5" s="59">
        <f ca="1">AVERAGE(OFFSET($AM$3,0,0,'Données projet'!$E$10+1,1))-AVERAGE(OFFSET($H$3,0,0,'Données projet'!$E$10+1,1))</f>
        <v>47.947931189469415</v>
      </c>
      <c r="AO5" s="59">
        <f t="shared" ref="AO5:AO68" si="36">$AO$3</f>
        <v>237.79260186885509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17.5</v>
      </c>
      <c r="BD5" s="12">
        <f>IF('Données projet'!$A$88&gt;35,BD4+BC5-BL4,IF(A5&lt;'Données projet'!$A$88,$BA$205^A5,IF(A5='Données projet'!$A$88,'Données projet'!$B$88,BD4+BC5-BL4)))</f>
        <v>2.0225289835339928</v>
      </c>
      <c r="BE5" s="13">
        <f>BD5*VLOOKUP('Données projet'!$B$11,Paramètres!$A$1:$I$89,3,0)*VLOOKUP('Données projet'!$B$11,Paramètres!$A$1:$I$89,5,0)</f>
        <v>0.96231929036547381</v>
      </c>
      <c r="BF5" s="13">
        <f t="shared" ref="BF5:BF68" si="37">EXP(-1.0587+0.8836*LN(BE5)+0.284)</f>
        <v>0.44546429759481015</v>
      </c>
      <c r="BG5" s="20">
        <f t="shared" si="7"/>
        <v>2.451889749030828</v>
      </c>
      <c r="BH5" s="59">
        <f t="shared" si="8"/>
        <v>173.04917103653167</v>
      </c>
      <c r="BI5" s="59">
        <f ca="1">AVERAGE(OFFSET($BH$3,0,0,'Données projet'!$E$11+1,1))-AVERAGE(OFFSET($H$3,0,0,'Données projet'!$E$11+1,1))</f>
        <v>62.160682921618474</v>
      </c>
      <c r="BJ5" s="59">
        <f t="shared" ref="BJ5:BJ68" si="38">$BJ$3</f>
        <v>316.14647518629897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13.75</v>
      </c>
      <c r="N6" s="13">
        <f>IF('Données projet'!$A$36&gt;35,N5+M6-V5,IF(A6&lt;'Données projet'!$A$36,$K$205^A6,IF(A6='Données projet'!$A$36,'Données projet'!$B$36,N5+M6-V5)))</f>
        <v>2.7491868167261941</v>
      </c>
      <c r="O6" s="13">
        <f>N6*VLOOKUP('Données projet'!$B$9,Paramètres!$A$1:$I$89,3,0)*VLOOKUP('Données projet'!$B$9,Paramètres!$A$1:$I$89,5,0)</f>
        <v>1.2094222644141872</v>
      </c>
      <c r="P6" s="13">
        <f t="shared" si="33"/>
        <v>0.54515242680091369</v>
      </c>
      <c r="Q6" s="20">
        <f t="shared" si="2"/>
        <v>3.0558842538663007</v>
      </c>
      <c r="R6" s="59">
        <f t="shared" si="0"/>
        <v>176.4109048237512</v>
      </c>
      <c r="S6" s="59">
        <f ca="1">AVERAGE(OFFSET($R$3,0,0,'Données projet'!$E$9+1,1))-AVERAGE(OFFSET($H$3,0,0,'Données projet'!$E$9+1,1))</f>
        <v>47.947931189469415</v>
      </c>
      <c r="T6" s="59">
        <f t="shared" si="34"/>
        <v>237.79260186885509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13.75</v>
      </c>
      <c r="AI6" s="13">
        <f>IF('Données projet'!$A$62&gt;35,AI5+AH6-AQ5,IF(A6&lt;'Données projet'!$A$62,$AF$205^A6,IF(A6='Données projet'!$A$62,'Données projet'!$B$62,AI5+AH6-AQ5)))</f>
        <v>2.7491868167261941</v>
      </c>
      <c r="AJ6" s="13">
        <f>AI6*VLOOKUP('Données projet'!$B$10,Paramètres!$A$1:$I$89,3,0)*VLOOKUP('Données projet'!$B$10,Paramètres!$A$1:$I$89,5,0)</f>
        <v>1.2094222644141872</v>
      </c>
      <c r="AK6" s="13">
        <f t="shared" si="35"/>
        <v>0.54515242680091369</v>
      </c>
      <c r="AL6" s="20">
        <f t="shared" si="4"/>
        <v>3.0558842538663007</v>
      </c>
      <c r="AM6" s="59">
        <f t="shared" si="5"/>
        <v>176.4109048237512</v>
      </c>
      <c r="AN6" s="59">
        <f ca="1">AVERAGE(OFFSET($AM$3,0,0,'Données projet'!$E$10+1,1))-AVERAGE(OFFSET($H$3,0,0,'Données projet'!$E$10+1,1))</f>
        <v>47.947931189469415</v>
      </c>
      <c r="AO6" s="59">
        <f t="shared" si="36"/>
        <v>237.79260186885509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17.5</v>
      </c>
      <c r="BD6" s="12">
        <f>IF('Données projet'!$A$88&gt;35,BD5+BC6-BL5,IF(A6&lt;'Données projet'!$A$88,$BA$205^A6,IF(A6='Données projet'!$A$88,'Données projet'!$B$88,BD5+BC6-BL5)))</f>
        <v>2.8763526500940095</v>
      </c>
      <c r="BE6" s="13">
        <f>BD6*VLOOKUP('Données projet'!$B$11,Paramètres!$A$1:$I$89,3,0)*VLOOKUP('Données projet'!$B$11,Paramètres!$A$1:$I$89,5,0)</f>
        <v>1.3685685909147298</v>
      </c>
      <c r="BF6" s="13">
        <f t="shared" si="37"/>
        <v>0.60807507894870416</v>
      </c>
      <c r="BG6" s="20">
        <f t="shared" si="7"/>
        <v>3.4426543916788144</v>
      </c>
      <c r="BH6" s="59">
        <f t="shared" si="8"/>
        <v>176.7976749615637</v>
      </c>
      <c r="BI6" s="59">
        <f ca="1">AVERAGE(OFFSET($BH$3,0,0,'Données projet'!$E$11+1,1))-AVERAGE(OFFSET($H$3,0,0,'Données projet'!$E$11+1,1))</f>
        <v>62.160682921618474</v>
      </c>
      <c r="BJ6" s="59">
        <f t="shared" si="38"/>
        <v>316.14647518629897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13.75</v>
      </c>
      <c r="N7" s="13">
        <f>IF('Données projet'!$A$36&gt;35,N6+M7-V6,IF(A7&lt;'Données projet'!$A$36,$K$205^A7,IF(A7='Données projet'!$A$36,'Données projet'!$B$36,N6+M7-V6)))</f>
        <v>3.8512851068430822</v>
      </c>
      <c r="O7" s="13">
        <f>N7*VLOOKUP('Données projet'!$B$9,Paramètres!$A$1:$I$89,3,0)*VLOOKUP('Données projet'!$B$9,Paramètres!$A$1:$I$89,5,0)</f>
        <v>1.6942573442024087</v>
      </c>
      <c r="P7" s="13">
        <f t="shared" si="33"/>
        <v>0.73430797054132302</v>
      </c>
      <c r="Q7" s="20">
        <f t="shared" si="2"/>
        <v>4.2297512565119995</v>
      </c>
      <c r="R7" s="59">
        <f t="shared" si="0"/>
        <v>180.31587332068895</v>
      </c>
      <c r="S7" s="59">
        <f ca="1">AVERAGE(OFFSET($R$3,0,0,'Données projet'!$E$9+1,1))-AVERAGE(OFFSET($H$3,0,0,'Données projet'!$E$9+1,1))</f>
        <v>47.947931189469415</v>
      </c>
      <c r="T7" s="59">
        <f t="shared" si="34"/>
        <v>237.79260186885509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13.75</v>
      </c>
      <c r="AI7" s="13">
        <f>IF('Données projet'!$A$62&gt;35,AI6+AH7-AQ6,IF(A7&lt;'Données projet'!$A$62,$AF$205^A7,IF(A7='Données projet'!$A$62,'Données projet'!$B$62,AI6+AH7-AQ6)))</f>
        <v>3.8512851068430822</v>
      </c>
      <c r="AJ7" s="13">
        <f>AI7*VLOOKUP('Données projet'!$B$10,Paramètres!$A$1:$I$89,3,0)*VLOOKUP('Données projet'!$B$10,Paramètres!$A$1:$I$89,5,0)</f>
        <v>1.6942573442024087</v>
      </c>
      <c r="AK7" s="13">
        <f t="shared" si="35"/>
        <v>0.73430797054132302</v>
      </c>
      <c r="AL7" s="20">
        <f t="shared" si="4"/>
        <v>4.2297512565119995</v>
      </c>
      <c r="AM7" s="59">
        <f t="shared" si="5"/>
        <v>180.31587332068895</v>
      </c>
      <c r="AN7" s="59">
        <f ca="1">AVERAGE(OFFSET($AM$3,0,0,'Données projet'!$E$10+1,1))-AVERAGE(OFFSET($H$3,0,0,'Données projet'!$E$10+1,1))</f>
        <v>47.947931189469415</v>
      </c>
      <c r="AO7" s="59">
        <f t="shared" si="36"/>
        <v>237.79260186885509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17.5</v>
      </c>
      <c r="BD7" s="12">
        <f>IF('Données projet'!$A$88&gt;35,BD6+BC7-BL6,IF(A7&lt;'Données projet'!$A$88,$BA$205^A7,IF(A7='Données projet'!$A$88,'Données projet'!$B$88,BD6+BC7-BL6)))</f>
        <v>4.0906234892350462</v>
      </c>
      <c r="BE7" s="13">
        <f>BD7*VLOOKUP('Données projet'!$B$11,Paramètres!$A$1:$I$89,3,0)*VLOOKUP('Données projet'!$B$11,Paramètres!$A$1:$I$89,5,0)</f>
        <v>1.9463186561780348</v>
      </c>
      <c r="BF7" s="13">
        <f t="shared" si="37"/>
        <v>0.83004475024123836</v>
      </c>
      <c r="BG7" s="20">
        <f t="shared" si="7"/>
        <v>4.8354995995135672</v>
      </c>
      <c r="BH7" s="59">
        <f t="shared" si="8"/>
        <v>180.9216216636905</v>
      </c>
      <c r="BI7" s="59">
        <f ca="1">AVERAGE(OFFSET($BH$3,0,0,'Données projet'!$E$11+1,1))-AVERAGE(OFFSET($H$3,0,0,'Données projet'!$E$11+1,1))</f>
        <v>62.160682921618474</v>
      </c>
      <c r="BJ7" s="59">
        <f t="shared" si="38"/>
        <v>316.14647518629897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13.75</v>
      </c>
      <c r="N8" s="13">
        <f>IF('Données projet'!$A$36&gt;35,N7+M8-V7,IF(A8&lt;'Données projet'!$A$36,$K$205^A8,IF(A8='Données projet'!$A$36,'Données projet'!$B$36,N7+M8-V7)))</f>
        <v>5.3951942748853092</v>
      </c>
      <c r="O8" s="13">
        <f>N8*VLOOKUP('Données projet'!$B$9,Paramètres!$A$1:$I$89,3,0)*VLOOKUP('Données projet'!$B$9,Paramètres!$A$1:$I$89,5,0)</f>
        <v>2.3734538654075452</v>
      </c>
      <c r="P8" s="13">
        <f t="shared" si="33"/>
        <v>0.98909620335861037</v>
      </c>
      <c r="Q8" s="20">
        <f t="shared" si="2"/>
        <v>5.8564413697677198</v>
      </c>
      <c r="R8" s="59">
        <f t="shared" si="0"/>
        <v>184.64748924621506</v>
      </c>
      <c r="S8" s="59">
        <f ca="1">AVERAGE(OFFSET($R$3,0,0,'Données projet'!$E$9+1,1))-AVERAGE(OFFSET($H$3,0,0,'Données projet'!$E$9+1,1))</f>
        <v>47.947931189469415</v>
      </c>
      <c r="T8" s="59">
        <f t="shared" si="34"/>
        <v>237.79260186885509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13.75</v>
      </c>
      <c r="AI8" s="13">
        <f>IF('Données projet'!$A$62&gt;35,AI7+AH8-AQ7,IF(A8&lt;'Données projet'!$A$62,$AF$205^A8,IF(A8='Données projet'!$A$62,'Données projet'!$B$62,AI7+AH8-AQ7)))</f>
        <v>5.3951942748853092</v>
      </c>
      <c r="AJ8" s="13">
        <f>AI8*VLOOKUP('Données projet'!$B$10,Paramètres!$A$1:$I$89,3,0)*VLOOKUP('Données projet'!$B$10,Paramètres!$A$1:$I$89,5,0)</f>
        <v>2.3734538654075452</v>
      </c>
      <c r="AK8" s="13">
        <f t="shared" si="35"/>
        <v>0.98909620335861037</v>
      </c>
      <c r="AL8" s="20">
        <f t="shared" si="4"/>
        <v>5.8564413697677198</v>
      </c>
      <c r="AM8" s="59">
        <f t="shared" si="5"/>
        <v>184.64748924621506</v>
      </c>
      <c r="AN8" s="59">
        <f ca="1">AVERAGE(OFFSET($AM$3,0,0,'Données projet'!$E$10+1,1))-AVERAGE(OFFSET($H$3,0,0,'Données projet'!$E$10+1,1))</f>
        <v>47.947931189469415</v>
      </c>
      <c r="AO8" s="59">
        <f t="shared" si="36"/>
        <v>237.79260186885509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17.5</v>
      </c>
      <c r="BD8" s="12">
        <f>IF('Données projet'!$A$88&gt;35,BD7+BC8-BL7,IF(A8&lt;'Données projet'!$A$88,$BA$205^A8,IF(A8='Données projet'!$A$88,'Données projet'!$B$88,BD7+BC8-BL7)))</f>
        <v>5.8175066016799439</v>
      </c>
      <c r="BE8" s="13">
        <f>BD8*VLOOKUP('Données projet'!$B$11,Paramètres!$A$1:$I$89,3,0)*VLOOKUP('Données projet'!$B$11,Paramètres!$A$1:$I$89,5,0)</f>
        <v>2.7679696410793175</v>
      </c>
      <c r="BF8" s="13">
        <f t="shared" si="37"/>
        <v>1.1330414799998079</v>
      </c>
      <c r="BG8" s="20">
        <f t="shared" si="7"/>
        <v>6.7942610358794768</v>
      </c>
      <c r="BH8" s="59">
        <f t="shared" si="8"/>
        <v>185.58530891232684</v>
      </c>
      <c r="BI8" s="59">
        <f ca="1">AVERAGE(OFFSET($BH$3,0,0,'Données projet'!$E$11+1,1))-AVERAGE(OFFSET($H$3,0,0,'Données projet'!$E$11+1,1))</f>
        <v>62.160682921618474</v>
      </c>
      <c r="BJ8" s="59">
        <f t="shared" si="38"/>
        <v>316.14647518629897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13.75</v>
      </c>
      <c r="N9" s="13">
        <f>IF('Données projet'!$A$36&gt;35,N8+M9-V8,IF(A9&lt;'Données projet'!$A$36,$K$205^A9,IF(A9='Données projet'!$A$36,'Données projet'!$B$36,N8+M9-V8)))</f>
        <v>7.5580281532611053</v>
      </c>
      <c r="O9" s="13">
        <f>N9*VLOOKUP('Données projet'!$B$9,Paramètres!$A$1:$I$89,3,0)*VLOOKUP('Données projet'!$B$9,Paramètres!$A$1:$I$89,5,0)</f>
        <v>3.3249277451826251</v>
      </c>
      <c r="P9" s="13">
        <f t="shared" si="33"/>
        <v>1.3322901817029416</v>
      </c>
      <c r="Q9" s="20">
        <f t="shared" si="2"/>
        <v>8.1113212226590274</v>
      </c>
      <c r="R9" s="59">
        <f t="shared" si="0"/>
        <v>189.581573318918</v>
      </c>
      <c r="S9" s="59">
        <f ca="1">AVERAGE(OFFSET($R$3,0,0,'Données projet'!$E$9+1,1))-AVERAGE(OFFSET($H$3,0,0,'Données projet'!$E$9+1,1))</f>
        <v>47.947931189469415</v>
      </c>
      <c r="T9" s="59">
        <f t="shared" si="34"/>
        <v>237.79260186885509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13.75</v>
      </c>
      <c r="AI9" s="13">
        <f>IF('Données projet'!$A$62&gt;35,AI8+AH9-AQ8,IF(A9&lt;'Données projet'!$A$62,$AF$205^A9,IF(A9='Données projet'!$A$62,'Données projet'!$B$62,AI8+AH9-AQ8)))</f>
        <v>7.5580281532611053</v>
      </c>
      <c r="AJ9" s="13">
        <f>AI9*VLOOKUP('Données projet'!$B$10,Paramètres!$A$1:$I$89,3,0)*VLOOKUP('Données projet'!$B$10,Paramètres!$A$1:$I$89,5,0)</f>
        <v>3.3249277451826251</v>
      </c>
      <c r="AK9" s="13">
        <f t="shared" si="35"/>
        <v>1.3322901817029416</v>
      </c>
      <c r="AL9" s="20">
        <f t="shared" si="4"/>
        <v>8.1113212226590274</v>
      </c>
      <c r="AM9" s="59">
        <f t="shared" si="5"/>
        <v>189.581573318918</v>
      </c>
      <c r="AN9" s="59">
        <f ca="1">AVERAGE(OFFSET($AM$3,0,0,'Données projet'!$E$10+1,1))-AVERAGE(OFFSET($H$3,0,0,'Données projet'!$E$10+1,1))</f>
        <v>47.947931189469415</v>
      </c>
      <c r="AO9" s="59">
        <f t="shared" si="36"/>
        <v>237.79260186885509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17.5</v>
      </c>
      <c r="BD9" s="12">
        <f>IF('Données projet'!$A$88&gt;35,BD8+BC9-BL8,IF(A9&lt;'Données projet'!$A$88,$BA$205^A9,IF(A9='Données projet'!$A$88,'Données projet'!$B$88,BD8+BC9-BL8)))</f>
        <v>8.2734045677028334</v>
      </c>
      <c r="BE9" s="13">
        <f>BD9*VLOOKUP('Données projet'!$B$11,Paramètres!$A$1:$I$89,3,0)*VLOOKUP('Données projet'!$B$11,Paramètres!$A$1:$I$89,5,0)</f>
        <v>3.9364858933130078</v>
      </c>
      <c r="BF9" s="13">
        <f t="shared" si="37"/>
        <v>1.5466431117443313</v>
      </c>
      <c r="BG9" s="20">
        <f t="shared" si="7"/>
        <v>9.5497830171415306</v>
      </c>
      <c r="BH9" s="59">
        <f t="shared" si="8"/>
        <v>191.0200351134005</v>
      </c>
      <c r="BI9" s="59">
        <f ca="1">AVERAGE(OFFSET($BH$3,0,0,'Données projet'!$E$11+1,1))-AVERAGE(OFFSET($H$3,0,0,'Données projet'!$E$11+1,1))</f>
        <v>62.160682921618474</v>
      </c>
      <c r="BJ9" s="59">
        <f t="shared" si="38"/>
        <v>316.14647518629897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13.75</v>
      </c>
      <c r="N10" s="13">
        <f>IF('Données projet'!$A$36&gt;35,N9+M10-V9,IF(A10&lt;'Données projet'!$A$36,$K$205^A10,IF(A10='Données projet'!$A$36,'Données projet'!$B$36,N9+M10-V9)))</f>
        <v>10.587902243186933</v>
      </c>
      <c r="O10" s="13">
        <f>N10*VLOOKUP('Données projet'!$B$9,Paramètres!$A$1:$I$89,3,0)*VLOOKUP('Données projet'!$B$9,Paramètres!$A$1:$I$89,5,0)</f>
        <v>4.6578299548227955</v>
      </c>
      <c r="P10" s="13">
        <f t="shared" si="33"/>
        <v>1.7945646967755142</v>
      </c>
      <c r="Q10" s="20">
        <f t="shared" si="2"/>
        <v>11.237920684867056</v>
      </c>
      <c r="R10" s="59">
        <f t="shared" si="0"/>
        <v>195.36210162060328</v>
      </c>
      <c r="S10" s="59">
        <f ca="1">AVERAGE(OFFSET($R$3,0,0,'Données projet'!$E$9+1,1))-AVERAGE(OFFSET($H$3,0,0,'Données projet'!$E$9+1,1))</f>
        <v>47.947931189469415</v>
      </c>
      <c r="T10" s="59">
        <f t="shared" si="34"/>
        <v>237.79260186885509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13.75</v>
      </c>
      <c r="AI10" s="13">
        <f>IF('Données projet'!$A$62&gt;35,AI9+AH10-AQ9,IF(A10&lt;'Données projet'!$A$62,$AF$205^A10,IF(A10='Données projet'!$A$62,'Données projet'!$B$62,AI9+AH10-AQ9)))</f>
        <v>10.587902243186933</v>
      </c>
      <c r="AJ10" s="13">
        <f>AI10*VLOOKUP('Données projet'!$B$10,Paramètres!$A$1:$I$89,3,0)*VLOOKUP('Données projet'!$B$10,Paramètres!$A$1:$I$89,5,0)</f>
        <v>4.6578299548227955</v>
      </c>
      <c r="AK10" s="13">
        <f t="shared" si="35"/>
        <v>1.7945646967755142</v>
      </c>
      <c r="AL10" s="20">
        <f t="shared" si="4"/>
        <v>11.237920684867056</v>
      </c>
      <c r="AM10" s="59">
        <f t="shared" si="5"/>
        <v>195.36210162060328</v>
      </c>
      <c r="AN10" s="59">
        <f ca="1">AVERAGE(OFFSET($AM$3,0,0,'Données projet'!$E$10+1,1))-AVERAGE(OFFSET($H$3,0,0,'Données projet'!$E$10+1,1))</f>
        <v>47.947931189469415</v>
      </c>
      <c r="AO10" s="59">
        <f t="shared" si="36"/>
        <v>237.79260186885509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17.5</v>
      </c>
      <c r="BD10" s="12">
        <f>IF('Données projet'!$A$88&gt;35,BD9+BC10-BL9,IF(A10&lt;'Données projet'!$A$88,$BA$205^A10,IF(A10='Données projet'!$A$88,'Données projet'!$B$88,BD9+BC10-BL9)))</f>
        <v>11.766075713798029</v>
      </c>
      <c r="BE10" s="13">
        <f>BD10*VLOOKUP('Données projet'!$B$11,Paramètres!$A$1:$I$89,3,0)*VLOOKUP('Données projet'!$B$11,Paramètres!$A$1:$I$89,5,0)</f>
        <v>5.5982988246251031</v>
      </c>
      <c r="BF10" s="13">
        <f t="shared" si="37"/>
        <v>2.1112244850087869</v>
      </c>
      <c r="BG10" s="20">
        <f t="shared" si="7"/>
        <v>13.427419764279025</v>
      </c>
      <c r="BH10" s="59">
        <f t="shared" si="8"/>
        <v>197.55160070001526</v>
      </c>
      <c r="BI10" s="59">
        <f ca="1">AVERAGE(OFFSET($BH$3,0,0,'Données projet'!$E$11+1,1))-AVERAGE(OFFSET($H$3,0,0,'Données projet'!$E$11+1,1))</f>
        <v>62.160682921618474</v>
      </c>
      <c r="BJ10" s="59">
        <f t="shared" si="38"/>
        <v>316.14647518629897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13.75</v>
      </c>
      <c r="N11" s="13">
        <f>IF('Données projet'!$A$36&gt;35,N10+M11-V10,IF(A11&lt;'Données projet'!$A$36,$K$205^A11,IF(A11='Données projet'!$A$36,'Données projet'!$B$36,N10+M11-V10)))</f>
        <v>14.832396974191331</v>
      </c>
      <c r="O11" s="13">
        <f>N11*VLOOKUP('Données projet'!$B$9,Paramètres!$A$1:$I$89,3,0)*VLOOKUP('Données projet'!$B$9,Paramètres!$A$1:$I$89,5,0)</f>
        <v>6.5250680768862503</v>
      </c>
      <c r="P11" s="13">
        <f t="shared" si="33"/>
        <v>2.4172379975033507</v>
      </c>
      <c r="Q11" s="20">
        <f t="shared" si="2"/>
        <v>15.574516412895221</v>
      </c>
      <c r="R11" s="59">
        <f t="shared" si="0"/>
        <v>202.32778927911579</v>
      </c>
      <c r="S11" s="59">
        <f ca="1">AVERAGE(OFFSET($R$3,0,0,'Données projet'!$E$9+1,1))-AVERAGE(OFFSET($H$3,0,0,'Données projet'!$E$9+1,1))</f>
        <v>47.947931189469415</v>
      </c>
      <c r="T11" s="59">
        <f t="shared" si="34"/>
        <v>237.79260186885509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13.75</v>
      </c>
      <c r="AI11" s="13">
        <f>IF('Données projet'!$A$62&gt;35,AI10+AH11-AQ10,IF(A11&lt;'Données projet'!$A$62,$AF$205^A11,IF(A11='Données projet'!$A$62,'Données projet'!$B$62,AI10+AH11-AQ10)))</f>
        <v>14.832396974191331</v>
      </c>
      <c r="AJ11" s="13">
        <f>AI11*VLOOKUP('Données projet'!$B$10,Paramètres!$A$1:$I$89,3,0)*VLOOKUP('Données projet'!$B$10,Paramètres!$A$1:$I$89,5,0)</f>
        <v>6.5250680768862503</v>
      </c>
      <c r="AK11" s="13">
        <f t="shared" si="35"/>
        <v>2.4172379975033507</v>
      </c>
      <c r="AL11" s="20">
        <f t="shared" si="4"/>
        <v>15.574516412895221</v>
      </c>
      <c r="AM11" s="59">
        <f t="shared" si="5"/>
        <v>202.32778927911579</v>
      </c>
      <c r="AN11" s="59">
        <f ca="1">AVERAGE(OFFSET($AM$3,0,0,'Données projet'!$E$10+1,1))-AVERAGE(OFFSET($H$3,0,0,'Données projet'!$E$10+1,1))</f>
        <v>47.947931189469415</v>
      </c>
      <c r="AO11" s="59">
        <f t="shared" si="36"/>
        <v>237.79260186885509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17.5</v>
      </c>
      <c r="BD11" s="12">
        <f>IF('Données projet'!$A$88&gt;35,BD10+BC11-BL10,IF(A11&lt;'Données projet'!$A$88,$BA$205^A11,IF(A11='Données projet'!$A$88,'Données projet'!$B$88,BD10+BC11-BL10)))</f>
        <v>16.733200530681504</v>
      </c>
      <c r="BE11" s="13">
        <f>BD11*VLOOKUP('Données projet'!$B$11,Paramètres!$A$1:$I$89,3,0)*VLOOKUP('Données projet'!$B$11,Paramètres!$A$1:$I$89,5,0)</f>
        <v>7.9616568124982603</v>
      </c>
      <c r="BF11" s="13">
        <f t="shared" si="37"/>
        <v>2.8818987342681979</v>
      </c>
      <c r="BG11" s="20">
        <f t="shared" si="7"/>
        <v>18.885859243951579</v>
      </c>
      <c r="BH11" s="59">
        <f t="shared" si="8"/>
        <v>205.63913211017214</v>
      </c>
      <c r="BI11" s="59">
        <f ca="1">AVERAGE(OFFSET($BH$3,0,0,'Données projet'!$E$11+1,1))-AVERAGE(OFFSET($H$3,0,0,'Données projet'!$E$11+1,1))</f>
        <v>62.160682921618474</v>
      </c>
      <c r="BJ11" s="59">
        <f t="shared" si="38"/>
        <v>316.14647518629897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13.75</v>
      </c>
      <c r="N12" s="13">
        <f>IF('Données projet'!$A$36&gt;35,N11+M12-V11,IF(A12&lt;'Données projet'!$A$36,$K$205^A12,IF(A12='Données projet'!$A$36,'Données projet'!$B$36,N11+M12-V11)))</f>
        <v>20.778431359390854</v>
      </c>
      <c r="O12" s="13">
        <f>N12*VLOOKUP('Données projet'!$B$9,Paramètres!$A$1:$I$89,3,0)*VLOOKUP('Données projet'!$B$9,Paramètres!$A$1:$I$89,5,0)</f>
        <v>9.1408475236232238</v>
      </c>
      <c r="P12" s="13">
        <f t="shared" si="33"/>
        <v>3.2559648292830126</v>
      </c>
      <c r="Q12" s="20">
        <f t="shared" si="2"/>
        <v>21.591114847978361</v>
      </c>
      <c r="R12" s="59">
        <f t="shared" si="0"/>
        <v>210.94907360053443</v>
      </c>
      <c r="S12" s="59">
        <f ca="1">AVERAGE(OFFSET($R$3,0,0,'Données projet'!$E$9+1,1))-AVERAGE(OFFSET($H$3,0,0,'Données projet'!$E$9+1,1))</f>
        <v>47.947931189469415</v>
      </c>
      <c r="T12" s="59">
        <f t="shared" si="34"/>
        <v>237.79260186885509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13.75</v>
      </c>
      <c r="AI12" s="13">
        <f>IF('Données projet'!$A$62&gt;35,AI11+AH12-AQ11,IF(A12&lt;'Données projet'!$A$62,$AF$205^A12,IF(A12='Données projet'!$A$62,'Données projet'!$B$62,AI11+AH12-AQ11)))</f>
        <v>20.778431359390854</v>
      </c>
      <c r="AJ12" s="13">
        <f>AI12*VLOOKUP('Données projet'!$B$10,Paramètres!$A$1:$I$89,3,0)*VLOOKUP('Données projet'!$B$10,Paramètres!$A$1:$I$89,5,0)</f>
        <v>9.1408475236232238</v>
      </c>
      <c r="AK12" s="13">
        <f t="shared" si="35"/>
        <v>3.2559648292830126</v>
      </c>
      <c r="AL12" s="20">
        <f t="shared" si="4"/>
        <v>21.591114847978361</v>
      </c>
      <c r="AM12" s="59">
        <f t="shared" si="5"/>
        <v>210.94907360053443</v>
      </c>
      <c r="AN12" s="59">
        <f ca="1">AVERAGE(OFFSET($AM$3,0,0,'Données projet'!$E$10+1,1))-AVERAGE(OFFSET($H$3,0,0,'Données projet'!$E$10+1,1))</f>
        <v>47.947931189469415</v>
      </c>
      <c r="AO12" s="59">
        <f t="shared" si="36"/>
        <v>237.79260186885509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17.5</v>
      </c>
      <c r="BD12" s="12">
        <f>IF('Données projet'!$A$88&gt;35,BD11+BC12-BL11,IF(A12&lt;'Données projet'!$A$88,$BA$205^A12,IF(A12='Données projet'!$A$88,'Données projet'!$B$88,BD11+BC12-BL11)))</f>
        <v>23.79722915361193</v>
      </c>
      <c r="BE12" s="13">
        <f>BD12*VLOOKUP('Données projet'!$B$11,Paramètres!$A$1:$I$89,3,0)*VLOOKUP('Données projet'!$B$11,Paramètres!$A$1:$I$89,5,0)</f>
        <v>11.322721631288555</v>
      </c>
      <c r="BF12" s="13">
        <f t="shared" si="37"/>
        <v>3.9338973063028297</v>
      </c>
      <c r="BG12" s="20">
        <f t="shared" si="7"/>
        <v>26.571944649638329</v>
      </c>
      <c r="BH12" s="59">
        <f t="shared" si="8"/>
        <v>215.92990340219441</v>
      </c>
      <c r="BI12" s="59">
        <f ca="1">AVERAGE(OFFSET($BH$3,0,0,'Données projet'!$E$11+1,1))-AVERAGE(OFFSET($H$3,0,0,'Données projet'!$E$11+1,1))</f>
        <v>62.160682921618474</v>
      </c>
      <c r="BJ12" s="59">
        <f t="shared" si="38"/>
        <v>316.14647518629897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13.75</v>
      </c>
      <c r="N13" s="13">
        <f>IF('Données projet'!$A$36&gt;35,N12+M13-V12,IF(A13&lt;'Données projet'!$A$36,$K$205^A13,IF(A13='Données projet'!$A$36,'Données projet'!$B$36,N12+M13-V12)))</f>
        <v>29.108121263755219</v>
      </c>
      <c r="O13" s="13">
        <f>N13*VLOOKUP('Données projet'!$B$9,Paramètres!$A$1:$I$89,3,0)*VLOOKUP('Données projet'!$B$9,Paramètres!$A$1:$I$89,5,0)</f>
        <v>12.805244706351196</v>
      </c>
      <c r="P13" s="13">
        <f t="shared" si="33"/>
        <v>4.3857108735166079</v>
      </c>
      <c r="Q13" s="20">
        <f t="shared" si="2"/>
        <v>29.94091430160309</v>
      </c>
      <c r="R13" s="59">
        <f t="shared" si="0"/>
        <v>221.87957628664799</v>
      </c>
      <c r="S13" s="59">
        <f ca="1">AVERAGE(OFFSET($R$3,0,0,'Données projet'!$E$9+1,1))-AVERAGE(OFFSET($H$3,0,0,'Données projet'!$E$9+1,1))</f>
        <v>47.947931189469415</v>
      </c>
      <c r="T13" s="59">
        <f t="shared" si="34"/>
        <v>237.79260186885509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13.75</v>
      </c>
      <c r="AI13" s="13">
        <f>IF('Données projet'!$A$62&gt;35,AI12+AH13-AQ12,IF(A13&lt;'Données projet'!$A$62,$AF$205^A13,IF(A13='Données projet'!$A$62,'Données projet'!$B$62,AI12+AH13-AQ12)))</f>
        <v>29.108121263755219</v>
      </c>
      <c r="AJ13" s="13">
        <f>AI13*VLOOKUP('Données projet'!$B$10,Paramètres!$A$1:$I$89,3,0)*VLOOKUP('Données projet'!$B$10,Paramètres!$A$1:$I$89,5,0)</f>
        <v>12.805244706351196</v>
      </c>
      <c r="AK13" s="13">
        <f t="shared" si="35"/>
        <v>4.3857108735166079</v>
      </c>
      <c r="AL13" s="20">
        <f t="shared" si="4"/>
        <v>29.94091430160309</v>
      </c>
      <c r="AM13" s="59">
        <f t="shared" si="5"/>
        <v>221.87957628664799</v>
      </c>
      <c r="AN13" s="59">
        <f ca="1">AVERAGE(OFFSET($AM$3,0,0,'Données projet'!$E$10+1,1))-AVERAGE(OFFSET($H$3,0,0,'Données projet'!$E$10+1,1))</f>
        <v>47.947931189469415</v>
      </c>
      <c r="AO13" s="59">
        <f t="shared" si="36"/>
        <v>237.79260186885509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17.5</v>
      </c>
      <c r="BD13" s="12">
        <f>IF('Données projet'!$A$88&gt;35,BD12+BC13-BL12,IF(A13&lt;'Données projet'!$A$88,$BA$205^A13,IF(A13='Données projet'!$A$88,'Données projet'!$B$88,BD12+BC13-BL12)))</f>
        <v>33.84338306058973</v>
      </c>
      <c r="BE13" s="13">
        <f>BD13*VLOOKUP('Données projet'!$B$11,Paramètres!$A$1:$I$89,3,0)*VLOOKUP('Données projet'!$B$11,Paramètres!$A$1:$I$89,5,0)</f>
        <v>16.102681660228594</v>
      </c>
      <c r="BF13" s="13">
        <f t="shared" si="37"/>
        <v>5.3699138809144751</v>
      </c>
      <c r="BG13" s="20">
        <f t="shared" si="7"/>
        <v>37.398103900824175</v>
      </c>
      <c r="BH13" s="59">
        <f t="shared" si="8"/>
        <v>229.33676588586906</v>
      </c>
      <c r="BI13" s="59">
        <f ca="1">AVERAGE(OFFSET($BH$3,0,0,'Données projet'!$E$11+1,1))-AVERAGE(OFFSET($H$3,0,0,'Données projet'!$E$11+1,1))</f>
        <v>62.160682921618474</v>
      </c>
      <c r="BJ13" s="59">
        <f t="shared" si="38"/>
        <v>316.14647518629897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13.75</v>
      </c>
      <c r="N14" s="13">
        <f>IF('Données projet'!$A$36&gt;35,N13+M14-V13,IF(A14&lt;'Données projet'!$A$36,$K$205^A14,IF(A14='Données projet'!$A$36,'Données projet'!$B$36,N13+M14-V13)))</f>
        <v>40.777030221896297</v>
      </c>
      <c r="O14" s="13">
        <f>N14*VLOOKUP('Données projet'!$B$9,Paramètres!$A$1:$I$89,3,0)*VLOOKUP('Données projet'!$B$9,Paramètres!$A$1:$I$89,5,0)</f>
        <v>17.938631135216617</v>
      </c>
      <c r="P14" s="13">
        <f t="shared" si="33"/>
        <v>5.9074532049897401</v>
      </c>
      <c r="Q14" s="20">
        <f t="shared" si="2"/>
        <v>41.531930225859405</v>
      </c>
      <c r="R14" s="59">
        <f t="shared" si="0"/>
        <v>236.02772883497354</v>
      </c>
      <c r="S14" s="59">
        <f ca="1">AVERAGE(OFFSET($R$3,0,0,'Données projet'!$E$9+1,1))-AVERAGE(OFFSET($H$3,0,0,'Données projet'!$E$9+1,1))</f>
        <v>47.947931189469415</v>
      </c>
      <c r="T14" s="59">
        <f t="shared" si="34"/>
        <v>237.79260186885509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13.75</v>
      </c>
      <c r="AI14" s="13">
        <f>IF('Données projet'!$A$62&gt;35,AI13+AH14-AQ13,IF(A14&lt;'Données projet'!$A$62,$AF$205^A14,IF(A14='Données projet'!$A$62,'Données projet'!$B$62,AI13+AH14-AQ13)))</f>
        <v>40.777030221896297</v>
      </c>
      <c r="AJ14" s="13">
        <f>AI14*VLOOKUP('Données projet'!$B$10,Paramètres!$A$1:$I$89,3,0)*VLOOKUP('Données projet'!$B$10,Paramètres!$A$1:$I$89,5,0)</f>
        <v>17.938631135216617</v>
      </c>
      <c r="AK14" s="13">
        <f t="shared" si="35"/>
        <v>5.9074532049897401</v>
      </c>
      <c r="AL14" s="20">
        <f t="shared" si="4"/>
        <v>41.531930225859405</v>
      </c>
      <c r="AM14" s="59">
        <f t="shared" si="5"/>
        <v>236.02772883497354</v>
      </c>
      <c r="AN14" s="59">
        <f ca="1">AVERAGE(OFFSET($AM$3,0,0,'Données projet'!$E$10+1,1))-AVERAGE(OFFSET($H$3,0,0,'Données projet'!$E$10+1,1))</f>
        <v>47.947931189469415</v>
      </c>
      <c r="AO14" s="59">
        <f t="shared" si="36"/>
        <v>237.79260186885509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17.5</v>
      </c>
      <c r="BD14" s="12">
        <f>IF('Données projet'!$A$88&gt;35,BD13+BC14-BL13,IF(A14&lt;'Données projet'!$A$88,$BA$205^A14,IF(A14='Données projet'!$A$88,'Données projet'!$B$88,BD13+BC14-BL13)))</f>
        <v>48.130585690980233</v>
      </c>
      <c r="BE14" s="13">
        <f>BD14*VLOOKUP('Données projet'!$B$11,Paramètres!$A$1:$I$89,3,0)*VLOOKUP('Données projet'!$B$11,Paramètres!$A$1:$I$89,5,0)</f>
        <v>22.900532671768396</v>
      </c>
      <c r="BF14" s="13">
        <f t="shared" si="37"/>
        <v>7.3301290916357731</v>
      </c>
      <c r="BG14" s="20">
        <f t="shared" si="7"/>
        <v>52.65173590459559</v>
      </c>
      <c r="BH14" s="59">
        <f t="shared" si="8"/>
        <v>247.14753451370973</v>
      </c>
      <c r="BI14" s="59">
        <f ca="1">AVERAGE(OFFSET($BH$3,0,0,'Données projet'!$E$11+1,1))-AVERAGE(OFFSET($H$3,0,0,'Données projet'!$E$11+1,1))</f>
        <v>62.160682921618474</v>
      </c>
      <c r="BJ14" s="59">
        <f t="shared" si="38"/>
        <v>316.14647518629897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13.75</v>
      </c>
      <c r="N15" s="13">
        <f>IF('Données projet'!$A$36&gt;35,N14+M15-V14,IF(A15&lt;'Données projet'!$A$36,$K$205^A15,IF(A15='Données projet'!$A$36,'Données projet'!$B$36,N14+M15-V14)))</f>
        <v>57.123789565487471</v>
      </c>
      <c r="O15" s="13">
        <f>N15*VLOOKUP('Données projet'!$B$9,Paramètres!$A$1:$I$89,3,0)*VLOOKUP('Données projet'!$B$9,Paramètres!$A$1:$I$89,5,0)</f>
        <v>25.12989750564925</v>
      </c>
      <c r="P15" s="13">
        <f t="shared" si="33"/>
        <v>7.9572056561861766</v>
      </c>
      <c r="Q15" s="20">
        <f t="shared" si="2"/>
        <v>57.626704673530043</v>
      </c>
      <c r="R15" s="59">
        <f t="shared" si="0"/>
        <v>254.65648212626292</v>
      </c>
      <c r="S15" s="59">
        <f ca="1">AVERAGE(OFFSET($R$3,0,0,'Données projet'!$E$9+1,1))-AVERAGE(OFFSET($H$3,0,0,'Données projet'!$E$9+1,1))</f>
        <v>47.947931189469415</v>
      </c>
      <c r="T15" s="59">
        <f t="shared" si="34"/>
        <v>237.79260186885509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13.75</v>
      </c>
      <c r="AI15" s="13">
        <f>IF('Données projet'!$A$62&gt;35,AI14+AH15-AQ14,IF(A15&lt;'Données projet'!$A$62,$AF$205^A15,IF(A15='Données projet'!$A$62,'Données projet'!$B$62,AI14+AH15-AQ14)))</f>
        <v>57.123789565487471</v>
      </c>
      <c r="AJ15" s="13">
        <f>AI15*VLOOKUP('Données projet'!$B$10,Paramètres!$A$1:$I$89,3,0)*VLOOKUP('Données projet'!$B$10,Paramètres!$A$1:$I$89,5,0)</f>
        <v>25.12989750564925</v>
      </c>
      <c r="AK15" s="13">
        <f t="shared" si="35"/>
        <v>7.9572056561861766</v>
      </c>
      <c r="AL15" s="20">
        <f t="shared" si="4"/>
        <v>57.626704673530043</v>
      </c>
      <c r="AM15" s="59">
        <f t="shared" si="5"/>
        <v>254.65648212626292</v>
      </c>
      <c r="AN15" s="59">
        <f ca="1">AVERAGE(OFFSET($AM$3,0,0,'Données projet'!$E$10+1,1))-AVERAGE(OFFSET($H$3,0,0,'Données projet'!$E$10+1,1))</f>
        <v>47.947931189469415</v>
      </c>
      <c r="AO15" s="59">
        <f t="shared" si="36"/>
        <v>237.79260186885509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17.5</v>
      </c>
      <c r="BD15" s="12">
        <f>IF('Données projet'!$A$88&gt;35,BD14+BC15-BL14,IF(A15&lt;'Données projet'!$A$88,$BA$205^A15,IF(A15='Données projet'!$A$88,'Données projet'!$B$88,BD14+BC15-BL14)))</f>
        <v>68.449223140886104</v>
      </c>
      <c r="BE15" s="13">
        <f>BD15*VLOOKUP('Données projet'!$B$11,Paramètres!$A$1:$I$89,3,0)*VLOOKUP('Données projet'!$B$11,Paramètres!$A$1:$I$89,5,0)</f>
        <v>32.568140370433611</v>
      </c>
      <c r="BF15" s="13">
        <f t="shared" si="37"/>
        <v>10.00589463659982</v>
      </c>
      <c r="BG15" s="20">
        <f t="shared" si="7"/>
        <v>74.149777637249883</v>
      </c>
      <c r="BH15" s="59">
        <f t="shared" si="8"/>
        <v>271.17955508998273</v>
      </c>
      <c r="BI15" s="59">
        <f ca="1">AVERAGE(OFFSET($BH$3,0,0,'Données projet'!$E$11+1,1))-AVERAGE(OFFSET($H$3,0,0,'Données projet'!$E$11+1,1))</f>
        <v>62.160682921618474</v>
      </c>
      <c r="BJ15" s="59">
        <f t="shared" si="38"/>
        <v>316.14647518629897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13.75</v>
      </c>
      <c r="N16" s="13">
        <f>IF('Données projet'!$A$36&gt;35,N15+M16-V15,IF(A16&lt;'Données projet'!$A$36,$K$205^A16,IF(A16='Données projet'!$A$36,'Données projet'!$B$36,N15+M16-V15)))</f>
        <v>80.023663237983257</v>
      </c>
      <c r="O16" s="13">
        <f>N16*VLOOKUP('Données projet'!$B$9,Paramètres!$A$1:$I$89,3,0)*VLOOKUP('Données projet'!$B$9,Paramètres!$A$1:$I$89,5,0)</f>
        <v>35.204009931653587</v>
      </c>
      <c r="P16" s="13">
        <f t="shared" si="33"/>
        <v>10.718175778584303</v>
      </c>
      <c r="Q16" s="20">
        <f t="shared" si="2"/>
        <v>79.981140111997661</v>
      </c>
      <c r="R16" s="59">
        <f t="shared" si="0"/>
        <v>279.52214036361647</v>
      </c>
      <c r="S16" s="59">
        <f ca="1">AVERAGE(OFFSET($R$3,0,0,'Données projet'!$E$9+1,1))-AVERAGE(OFFSET($H$3,0,0,'Données projet'!$E$9+1,1))</f>
        <v>47.947931189469415</v>
      </c>
      <c r="T16" s="59">
        <f t="shared" si="34"/>
        <v>237.79260186885509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13.75</v>
      </c>
      <c r="AI16" s="13">
        <f>IF('Données projet'!$A$62&gt;35,AI15+AH16-AQ15,IF(A16&lt;'Données projet'!$A$62,$AF$205^A16,IF(A16='Données projet'!$A$62,'Données projet'!$B$62,AI15+AH16-AQ15)))</f>
        <v>80.023663237983257</v>
      </c>
      <c r="AJ16" s="13">
        <f>AI16*VLOOKUP('Données projet'!$B$10,Paramètres!$A$1:$I$89,3,0)*VLOOKUP('Données projet'!$B$10,Paramètres!$A$1:$I$89,5,0)</f>
        <v>35.204009931653587</v>
      </c>
      <c r="AK16" s="13">
        <f t="shared" si="35"/>
        <v>10.718175778584303</v>
      </c>
      <c r="AL16" s="20">
        <f t="shared" si="4"/>
        <v>79.981140111997661</v>
      </c>
      <c r="AM16" s="59">
        <f t="shared" si="5"/>
        <v>279.52214036361647</v>
      </c>
      <c r="AN16" s="59">
        <f ca="1">AVERAGE(OFFSET($AM$3,0,0,'Données projet'!$E$10+1,1))-AVERAGE(OFFSET($H$3,0,0,'Données projet'!$E$10+1,1))</f>
        <v>47.947931189469415</v>
      </c>
      <c r="AO16" s="59">
        <f t="shared" si="36"/>
        <v>237.79260186885509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17.5</v>
      </c>
      <c r="BD16" s="12">
        <f>IF('Données projet'!$A$88&gt;35,BD15+BC16-BL15,IF(A16&lt;'Données projet'!$A$88,$BA$205^A16,IF(A16='Données projet'!$A$88,'Données projet'!$B$88,BD15+BC16-BL15)))</f>
        <v>97.34550455447399</v>
      </c>
      <c r="BE16" s="13">
        <f>BD16*VLOOKUP('Données projet'!$B$11,Paramètres!$A$1:$I$89,3,0)*VLOOKUP('Données projet'!$B$11,Paramètres!$A$1:$I$89,5,0)</f>
        <v>46.316991067018726</v>
      </c>
      <c r="BF16" s="13">
        <f t="shared" si="37"/>
        <v>13.658412590984117</v>
      </c>
      <c r="BG16" s="20">
        <f t="shared" si="7"/>
        <v>104.45716137102163</v>
      </c>
      <c r="BH16" s="59">
        <f t="shared" si="8"/>
        <v>303.99816162264045</v>
      </c>
      <c r="BI16" s="59">
        <f ca="1">AVERAGE(OFFSET($BH$3,0,0,'Données projet'!$E$11+1,1))-AVERAGE(OFFSET($H$3,0,0,'Données projet'!$E$11+1,1))</f>
        <v>62.160682921618474</v>
      </c>
      <c r="BJ16" s="59">
        <f t="shared" si="38"/>
        <v>316.14647518629897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13.75</v>
      </c>
      <c r="N17" s="13">
        <f>IF('Données projet'!$A$36&gt;35,N16+M17-V16,IF(A17&lt;'Données projet'!$A$36,$K$205^A17,IF(A17='Données projet'!$A$36,'Données projet'!$B$36,N16+M17-V16)))</f>
        <v>112.10367391128291</v>
      </c>
      <c r="O17" s="13">
        <f>N17*VLOOKUP('Données projet'!$B$9,Paramètres!$A$1:$I$89,3,0)*VLOOKUP('Données projet'!$B$9,Paramètres!$A$1:$I$89,5,0)</f>
        <v>49.316648227051573</v>
      </c>
      <c r="P17" s="13">
        <f t="shared" si="33"/>
        <v>14.437139994153675</v>
      </c>
      <c r="Q17" s="20">
        <f t="shared" si="2"/>
        <v>111.03784781859913</v>
      </c>
      <c r="R17" s="59">
        <f t="shared" si="0"/>
        <v>313.06770959087231</v>
      </c>
      <c r="S17" s="59">
        <f ca="1">AVERAGE(OFFSET($R$3,0,0,'Données projet'!$E$9+1,1))-AVERAGE(OFFSET($H$3,0,0,'Données projet'!$E$9+1,1))</f>
        <v>47.947931189469415</v>
      </c>
      <c r="T17" s="59">
        <f t="shared" si="34"/>
        <v>237.79260186885509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13.75</v>
      </c>
      <c r="AI17" s="13">
        <f>IF('Données projet'!$A$62&gt;35,AI16+AH17-AQ16,IF(A17&lt;'Données projet'!$A$62,$AF$205^A17,IF(A17='Données projet'!$A$62,'Données projet'!$B$62,AI16+AH17-AQ16)))</f>
        <v>112.10367391128291</v>
      </c>
      <c r="AJ17" s="13">
        <f>AI17*VLOOKUP('Données projet'!$B$10,Paramètres!$A$1:$I$89,3,0)*VLOOKUP('Données projet'!$B$10,Paramètres!$A$1:$I$89,5,0)</f>
        <v>49.316648227051573</v>
      </c>
      <c r="AK17" s="13">
        <f t="shared" si="35"/>
        <v>14.437139994153675</v>
      </c>
      <c r="AL17" s="20">
        <f t="shared" si="4"/>
        <v>111.03784781859913</v>
      </c>
      <c r="AM17" s="59">
        <f t="shared" si="5"/>
        <v>313.06770959087231</v>
      </c>
      <c r="AN17" s="59">
        <f ca="1">AVERAGE(OFFSET($AM$3,0,0,'Données projet'!$E$10+1,1))-AVERAGE(OFFSET($H$3,0,0,'Données projet'!$E$10+1,1))</f>
        <v>47.947931189469415</v>
      </c>
      <c r="AO17" s="59">
        <f t="shared" si="36"/>
        <v>237.79260186885509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17.5</v>
      </c>
      <c r="BD17" s="12">
        <f>IF('Données projet'!$A$88&gt;35,BD16+BC17-BL16,IF(A17&lt;'Données projet'!$A$88,$BA$205^A17,IF(A17='Données projet'!$A$88,'Données projet'!$B$88,BD16+BC17-BL16)))</f>
        <v>138.44053770282784</v>
      </c>
      <c r="BE17" s="13">
        <f>BD17*VLOOKUP('Données projet'!$B$11,Paramètres!$A$1:$I$89,3,0)*VLOOKUP('Données projet'!$B$11,Paramètres!$A$1:$I$89,5,0)</f>
        <v>65.870007839005481</v>
      </c>
      <c r="BF17" s="13">
        <f t="shared" si="37"/>
        <v>18.644233352525816</v>
      </c>
      <c r="BG17" s="20">
        <f t="shared" si="7"/>
        <v>147.19563674191701</v>
      </c>
      <c r="BH17" s="59">
        <f t="shared" si="8"/>
        <v>349.22549851419024</v>
      </c>
      <c r="BI17" s="59">
        <f ca="1">AVERAGE(OFFSET($BH$3,0,0,'Données projet'!$E$11+1,1))-AVERAGE(OFFSET($H$3,0,0,'Données projet'!$E$11+1,1))</f>
        <v>62.160682921618474</v>
      </c>
      <c r="BJ17" s="59">
        <f t="shared" si="38"/>
        <v>316.14647518629897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13.75</v>
      </c>
      <c r="N18" s="13">
        <f>IF('Données projet'!$A$36&gt;35,N17+M18-V17,IF(A18&lt;'Données projet'!$A$36,$K$205^A18,IF(A18='Données projet'!$A$36,'Données projet'!$B$36,N17+M18-V17)))</f>
        <v>157.04396919487948</v>
      </c>
      <c r="O18" s="13">
        <f>N18*VLOOKUP('Données projet'!$B$9,Paramètres!$A$1:$I$89,3,0)*VLOOKUP('Données projet'!$B$9,Paramètres!$A$1:$I$89,5,0)</f>
        <v>69.086782928211377</v>
      </c>
      <c r="P18" s="13">
        <f t="shared" si="33"/>
        <v>19.446500553503885</v>
      </c>
      <c r="Q18" s="20">
        <f t="shared" si="2"/>
        <v>154.19546873065406</v>
      </c>
      <c r="R18" s="59">
        <f t="shared" si="0"/>
        <v>358.69221866353507</v>
      </c>
      <c r="S18" s="59">
        <f ca="1">AVERAGE(OFFSET($R$3,0,0,'Données projet'!$E$9+1,1))-AVERAGE(OFFSET($H$3,0,0,'Données projet'!$E$9+1,1))</f>
        <v>47.947931189469415</v>
      </c>
      <c r="T18" s="59">
        <f t="shared" si="34"/>
        <v>237.79260186885509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13.75</v>
      </c>
      <c r="AI18" s="13">
        <f>IF('Données projet'!$A$62&gt;35,AI17+AH18-AQ17,IF(A18&lt;'Données projet'!$A$62,$AF$205^A18,IF(A18='Données projet'!$A$62,'Données projet'!$B$62,AI17+AH18-AQ17)))</f>
        <v>157.04396919487948</v>
      </c>
      <c r="AJ18" s="13">
        <f>AI18*VLOOKUP('Données projet'!$B$10,Paramètres!$A$1:$I$89,3,0)*VLOOKUP('Données projet'!$B$10,Paramètres!$A$1:$I$89,5,0)</f>
        <v>69.086782928211377</v>
      </c>
      <c r="AK18" s="13">
        <f t="shared" si="35"/>
        <v>19.446500553503885</v>
      </c>
      <c r="AL18" s="20">
        <f t="shared" si="4"/>
        <v>154.19546873065406</v>
      </c>
      <c r="AM18" s="59">
        <f t="shared" si="5"/>
        <v>358.69221866353507</v>
      </c>
      <c r="AN18" s="59">
        <f ca="1">AVERAGE(OFFSET($AM$3,0,0,'Données projet'!$E$10+1,1))-AVERAGE(OFFSET($H$3,0,0,'Données projet'!$E$10+1,1))</f>
        <v>47.947931189469415</v>
      </c>
      <c r="AO18" s="59">
        <f t="shared" si="36"/>
        <v>237.79260186885509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17.5</v>
      </c>
      <c r="BD18" s="12">
        <f>IF('Données projet'!$A$88&gt;35,BD17+BC18-BL17,IF(A18&lt;'Données projet'!$A$88,$BA$205^A18,IF(A18='Données projet'!$A$88,'Données projet'!$B$88,BD17+BC18-BL17)))</f>
        <v>196.88410437816395</v>
      </c>
      <c r="BE18" s="13">
        <f>BD18*VLOOKUP('Données projet'!$B$11,Paramètres!$A$1:$I$89,3,0)*VLOOKUP('Données projet'!$B$11,Paramètres!$A$1:$I$89,5,0)</f>
        <v>93.677456863130416</v>
      </c>
      <c r="BF18" s="13">
        <f t="shared" si="37"/>
        <v>25.450061270874968</v>
      </c>
      <c r="BG18" s="20">
        <f t="shared" si="7"/>
        <v>207.48042741672603</v>
      </c>
      <c r="BH18" s="59">
        <f t="shared" si="8"/>
        <v>411.97717734960708</v>
      </c>
      <c r="BI18" s="59">
        <f ca="1">AVERAGE(OFFSET($BH$3,0,0,'Données projet'!$E$11+1,1))-AVERAGE(OFFSET($H$3,0,0,'Données projet'!$E$11+1,1))</f>
        <v>62.160682921618474</v>
      </c>
      <c r="BJ18" s="59">
        <f t="shared" si="38"/>
        <v>316.14647518629897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220</v>
      </c>
      <c r="L19" s="12">
        <f>VLOOKUP(A19,'Données projet'!$A$35:$I$55,9,0)</f>
        <v>13.75</v>
      </c>
      <c r="M19" s="12">
        <f t="array" ref="M19">INDEX(L:L,MIN(IF(ISNUMBER(L19:L215),ROW(L19:L215),"")))</f>
        <v>13.75</v>
      </c>
      <c r="N19" s="13">
        <f>IF('Données projet'!$A$36&gt;35,N18+M19-V18,IF(A19&lt;'Données projet'!$A$36,$K$205^A19,IF(A19='Données projet'!$A$36,'Données projet'!$B$36,N18+M19-V18)))</f>
        <v>220</v>
      </c>
      <c r="O19" s="13">
        <f>N19*VLOOKUP('Données projet'!$B$9,Paramètres!$A$1:$I$89,3,0)*VLOOKUP('Données projet'!$B$9,Paramètres!$A$1:$I$89,5,0)</f>
        <v>96.782399999999996</v>
      </c>
      <c r="P19" s="13">
        <f t="shared" si="33"/>
        <v>26.193995758894417</v>
      </c>
      <c r="Q19" s="20">
        <f t="shared" si="2"/>
        <v>214.1838892800744</v>
      </c>
      <c r="R19" s="59">
        <f t="shared" si="0"/>
        <v>421.12593520218843</v>
      </c>
      <c r="S19" s="59">
        <f ca="1">AVERAGE(OFFSET($R$3,0,0,'Données projet'!$E$9+1,1))-AVERAGE(OFFSET($H$3,0,0,'Données projet'!$E$9+1,1))</f>
        <v>47.947931189469415</v>
      </c>
      <c r="T19" s="59">
        <f t="shared" si="34"/>
        <v>237.79260186885509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220</v>
      </c>
      <c r="W19" s="16">
        <f>IF(ISNA(VLOOKUP(A19,'Données projet'!$A$35:$I$55,5,0)),0%,VLOOKUP(A19,'Données projet'!$A$35:$I$55,5,0)*VLOOKUP('Données projet'!$B$9,Paramètres!$A$1:$I$89,7,0))</f>
        <v>0.46199999999999997</v>
      </c>
      <c r="X19" s="16">
        <f>IF(ISNA(VLOOKUP(A19,'Données projet'!$A$35:$I$55,6,0)),0%,VLOOKUP(A19,'Données projet'!$A$35:$I$55,6,0)*VLOOKUP('Données projet'!$B$9,Paramètres!$A$1:$I$89,7,0))</f>
        <v>0.126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49.429415324570719</v>
      </c>
      <c r="AA19" s="21">
        <f>EXP(-LN(2)/25)*AA18+(1-EXP(-LN(2)/25))/(LN(2)/25)*Calculateur!V19*Calculateur!X19*VLOOKUP('Données projet'!$B$9,Paramètres!$A$1:$I$89,3,0)*0.475*44/12</f>
        <v>13.427670786096568</v>
      </c>
      <c r="AB19" s="21">
        <f>EXP(-LN(2)/2)*AB18+(1-EXP(-LN(2)/2))/(LN(2)/2)*V19*Y19*VLOOKUP('Données projet'!$B$9,Paramètres!$A$1:$I$89,3,0)*0.475*44/12</f>
        <v>0</v>
      </c>
      <c r="AC19" s="22">
        <f t="shared" si="3"/>
        <v>62.857086110667289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220</v>
      </c>
      <c r="AG19" s="12">
        <f>VLOOKUP(A19,'Données projet'!$A$61:$I$81,9,0)</f>
        <v>13.75</v>
      </c>
      <c r="AH19" s="12">
        <f t="array" ref="AH19">INDEX(AG:AG,MIN(IF(ISNUMBER(AG19:AG215),ROW(AG19:AG215),"")))</f>
        <v>13.75</v>
      </c>
      <c r="AI19" s="13">
        <f>IF('Données projet'!$A$62&gt;35,AI18+AH19-AQ18,IF(A19&lt;'Données projet'!$A$62,$AF$205^A19,IF(A19='Données projet'!$A$62,'Données projet'!$B$62,AI18+AH19-AQ18)))</f>
        <v>220</v>
      </c>
      <c r="AJ19" s="13">
        <f>AI19*VLOOKUP('Données projet'!$B$10,Paramètres!$A$1:$I$89,3,0)*VLOOKUP('Données projet'!$B$10,Paramètres!$A$1:$I$89,5,0)</f>
        <v>96.782399999999996</v>
      </c>
      <c r="AK19" s="13">
        <f t="shared" si="35"/>
        <v>26.193995758894417</v>
      </c>
      <c r="AL19" s="20">
        <f t="shared" si="4"/>
        <v>214.1838892800744</v>
      </c>
      <c r="AM19" s="59">
        <f t="shared" si="5"/>
        <v>421.12593520218843</v>
      </c>
      <c r="AN19" s="59">
        <f ca="1">AVERAGE(OFFSET($AM$3,0,0,'Données projet'!$E$10+1,1))-AVERAGE(OFFSET($H$3,0,0,'Données projet'!$E$10+1,1))</f>
        <v>47.947931189469415</v>
      </c>
      <c r="AO19" s="59">
        <f t="shared" si="36"/>
        <v>237.79260186885509</v>
      </c>
      <c r="AP19" s="15">
        <f>IF(ISNA(VLOOKUP(A19,'Données projet'!$A$61:$I$81,3,0)),0,VLOOKUP(A19,'Données projet'!$A$61:$I$81,3,0))</f>
        <v>1</v>
      </c>
      <c r="AQ19" s="15">
        <f>IF(ISNA(VLOOKUP(A19,'Données projet'!$A$61:$I$81,4,0)),0,VLOOKUP(A19,'Données projet'!$A$61:$I$81,4,0))</f>
        <v>220</v>
      </c>
      <c r="AR19" s="16">
        <f>IF(ISNA(VLOOKUP(A19,'Données projet'!$A$61:$I$81,5,0)),0%,VLOOKUP(A19,'Données projet'!$A$61:$I$81,5,0)*VLOOKUP('Données projet'!$B$10,Paramètres!$A$1:$I$89,7,0))</f>
        <v>0.46199999999999997</v>
      </c>
      <c r="AS19" s="16">
        <f>IF(ISNA(VLOOKUP(A19,'Données projet'!$A$61:$I$81,6,0)),0%,VLOOKUP(A19,'Données projet'!$A$61:$I$81,6,0)*VLOOKUP('Données projet'!$B$10,Paramètres!$A$1:$I$89,7,0))</f>
        <v>0.126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49.429415324570719</v>
      </c>
      <c r="AV19" s="21">
        <f>EXP(-LN(2)/25)*AV18+(1-EXP(-LN(2)/25))/(LN(2)/25)*Calculateur!AQ19*Calculateur!AS19*VLOOKUP('Données projet'!$B$10,Paramètres!$A$1:$I$89,3,0)*0.475*44/12</f>
        <v>13.427670786096568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62.857086110667289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280</v>
      </c>
      <c r="BB19" s="12">
        <f>VLOOKUP(A19,'Données projet'!$A$87:$I$107,9,0)</f>
        <v>17.5</v>
      </c>
      <c r="BC19" s="12">
        <f t="array" ref="BC19">INDEX(BB:BB,MIN(IF(ISNUMBER(BB19:BB215),ROW(BB19:BB215),"")))</f>
        <v>17.5</v>
      </c>
      <c r="BD19" s="12">
        <f>IF('Données projet'!$A$88&gt;35,BD18+BC19-BL18,IF(A19&lt;'Données projet'!$A$88,$BA$205^A19,IF(A19='Données projet'!$A$88,'Données projet'!$B$88,BD18+BC19-BL18)))</f>
        <v>280</v>
      </c>
      <c r="BE19" s="13">
        <f>BD19*VLOOKUP('Données projet'!$B$11,Paramètres!$A$1:$I$89,3,0)*VLOOKUP('Données projet'!$B$11,Paramètres!$A$1:$I$89,5,0)</f>
        <v>133.22399999999999</v>
      </c>
      <c r="BF19" s="13">
        <f t="shared" si="37"/>
        <v>34.740265606230608</v>
      </c>
      <c r="BG19" s="20">
        <f t="shared" si="7"/>
        <v>292.53776259751828</v>
      </c>
      <c r="BH19" s="59">
        <f t="shared" si="8"/>
        <v>499.47980851963234</v>
      </c>
      <c r="BI19" s="59">
        <f ca="1">AVERAGE(OFFSET($BH$3,0,0,'Données projet'!$E$11+1,1))-AVERAGE(OFFSET($H$3,0,0,'Données projet'!$E$11+1,1))</f>
        <v>62.160682921618474</v>
      </c>
      <c r="BJ19" s="59">
        <f t="shared" si="38"/>
        <v>316.14647518629897</v>
      </c>
      <c r="BK19" s="15">
        <f>IF(ISNA(VLOOKUP(A19,'Données projet'!$A$87:$I$107,3,0)),0,VLOOKUP(A19,'Données projet'!$A$87:$I$107,3,0))</f>
        <v>1</v>
      </c>
      <c r="BL19" s="15">
        <f>IF(ISNA(VLOOKUP(A19,'Données projet'!$A$87:$I$107,4,0)),0,VLOOKUP(A19,'Données projet'!$A$87:$I$107,4,0))</f>
        <v>280</v>
      </c>
      <c r="BM19" s="16">
        <f>IF(ISNA(VLOOKUP(A19,'Données projet'!$A$87:$I$107,5,0)),0%,VLOOKUP(A19,'Données projet'!$A$87:$I$107,5,0)*VLOOKUP('Données projet'!$B$11,Paramètres!$A$1:$I$89,7,0))</f>
        <v>0.46199999999999997</v>
      </c>
      <c r="BN19" s="16">
        <f>IF(ISNA(VLOOKUP(A19,'Données projet'!$A$87:$I$107,6,0)),0%,VLOOKUP(A19,'Données projet'!$A$87:$I$107,6,0)*VLOOKUP('Données projet'!$B$11,Paramètres!$A$1:$I$89,7,0))</f>
        <v>0.126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68.041135859418759</v>
      </c>
      <c r="BQ19" s="21">
        <f>EXP(-LN(2)/25)*BQ18+(1-EXP(-LN(2)/25))/(LN(2)/25)*Calculateur!BL19*Calculateur!BN19*VLOOKUP('Données projet'!$B$11,Paramètres!$A$1:$I$89,3,0)*0.475*44/12</f>
        <v>18.483608722318614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86.524744581737366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0</v>
      </c>
      <c r="N20" s="13">
        <f>IF('Données projet'!$A$36&gt;35,N19+M20-V19,IF(A20&lt;'Données projet'!$A$36,$K$205^A20,IF(A20='Données projet'!$A$36,'Données projet'!$B$36,N19+M20-V19)))</f>
        <v>0</v>
      </c>
      <c r="O20" s="13">
        <f>N20*VLOOKUP('Données projet'!$B$9,Paramètres!$A$1:$I$89,3,0)*VLOOKUP('Données projet'!$B$9,Paramètres!$A$1:$I$89,5,0)</f>
        <v>0</v>
      </c>
      <c r="P20" s="13" t="e">
        <f t="shared" si="33"/>
        <v>#NUM!</v>
      </c>
      <c r="Q20" s="20" t="e">
        <f t="shared" si="2"/>
        <v>#NUM!</v>
      </c>
      <c r="R20" s="59" t="e">
        <f t="shared" si="0"/>
        <v>#NUM!</v>
      </c>
      <c r="S20" s="59">
        <f ca="1">AVERAGE(OFFSET($R$3,0,0,'Données projet'!$E$9+1,1))-AVERAGE(OFFSET($H$3,0,0,'Données projet'!$E$9+1,1))</f>
        <v>47.947931189469415</v>
      </c>
      <c r="T20" s="59">
        <f t="shared" si="34"/>
        <v>237.79260186885509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48.460134639022272</v>
      </c>
      <c r="AA20" s="21">
        <f>EXP(-LN(2)/25)*AA19+(1-EXP(-LN(2)/25))/(LN(2)/25)*Calculateur!V20*Calculateur!X20*VLOOKUP('Données projet'!$B$9,Paramètres!$A$1:$I$89,3,0)*0.475*44/12</f>
        <v>13.060490422320241</v>
      </c>
      <c r="AB20" s="21">
        <f>EXP(-LN(2)/2)*AB19+(1-EXP(-LN(2)/2))/(LN(2)/2)*V20*Y20*VLOOKUP('Données projet'!$B$9,Paramètres!$A$1:$I$89,3,0)*0.475*44/12</f>
        <v>0</v>
      </c>
      <c r="AC20" s="22">
        <f t="shared" si="3"/>
        <v>61.520625061342514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>
        <f>AI20*VLOOKUP('Données projet'!$B$10,Paramètres!$A$1:$I$89,3,0)*VLOOKUP('Données projet'!$B$10,Paramètres!$A$1:$I$89,5,0)</f>
        <v>0</v>
      </c>
      <c r="AK20" s="13" t="e">
        <f t="shared" si="35"/>
        <v>#NUM!</v>
      </c>
      <c r="AL20" s="20" t="e">
        <f t="shared" si="4"/>
        <v>#NUM!</v>
      </c>
      <c r="AM20" s="59" t="e">
        <f t="shared" si="5"/>
        <v>#NUM!</v>
      </c>
      <c r="AN20" s="59">
        <f ca="1">AVERAGE(OFFSET($AM$3,0,0,'Données projet'!$E$10+1,1))-AVERAGE(OFFSET($H$3,0,0,'Données projet'!$E$10+1,1))</f>
        <v>47.947931189469415</v>
      </c>
      <c r="AO20" s="59">
        <f t="shared" si="36"/>
        <v>237.79260186885509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48.460134639022272</v>
      </c>
      <c r="AV20" s="21">
        <f>EXP(-LN(2)/25)*AV19+(1-EXP(-LN(2)/25))/(LN(2)/25)*Calculateur!AQ20*Calculateur!AS20*VLOOKUP('Données projet'!$B$10,Paramètres!$A$1:$I$89,3,0)*0.475*44/12</f>
        <v>13.060490422320241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61.520625061342514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62.160682921618474</v>
      </c>
      <c r="BJ20" s="59">
        <f t="shared" si="38"/>
        <v>316.14647518629897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66.706890686210542</v>
      </c>
      <c r="BQ20" s="21">
        <f>EXP(-LN(2)/25)*BQ19+(1-EXP(-LN(2)/25))/(LN(2)/25)*Calculateur!BL20*Calculateur!BN20*VLOOKUP('Données projet'!$B$11,Paramètres!$A$1:$I$89,3,0)*0.475*44/12</f>
        <v>17.978173469796072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84.685064156006618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0</v>
      </c>
      <c r="N21" s="13">
        <f>IF('Données projet'!$A$36&gt;35,N20+M21-V20,IF(A21&lt;'Données projet'!$A$36,$K$205^A21,IF(A21='Données projet'!$A$36,'Données projet'!$B$36,N20+M21-V20)))</f>
        <v>0</v>
      </c>
      <c r="O21" s="13">
        <f>N21*VLOOKUP('Données projet'!$B$9,Paramètres!$A$1:$I$89,3,0)*VLOOKUP('Données projet'!$B$9,Paramètres!$A$1:$I$89,5,0)</f>
        <v>0</v>
      </c>
      <c r="P21" s="13" t="e">
        <f t="shared" si="33"/>
        <v>#NUM!</v>
      </c>
      <c r="Q21" s="20" t="e">
        <f t="shared" si="2"/>
        <v>#NUM!</v>
      </c>
      <c r="R21" s="59" t="e">
        <f t="shared" si="0"/>
        <v>#NUM!</v>
      </c>
      <c r="S21" s="59">
        <f ca="1">AVERAGE(OFFSET($R$3,0,0,'Données projet'!$E$9+1,1))-AVERAGE(OFFSET($H$3,0,0,'Données projet'!$E$9+1,1))</f>
        <v>47.947931189469415</v>
      </c>
      <c r="T21" s="59">
        <f t="shared" si="34"/>
        <v>237.79260186885509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47.509860956514586</v>
      </c>
      <c r="AA21" s="21">
        <f>EXP(-LN(2)/25)*AA20+(1-EXP(-LN(2)/25))/(LN(2)/25)*Calculateur!V21*Calculateur!X21*VLOOKUP('Données projet'!$B$9,Paramètres!$A$1:$I$89,3,0)*0.475*44/12</f>
        <v>12.703350624900553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60.213211581415138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>
        <f>AI21*VLOOKUP('Données projet'!$B$10,Paramètres!$A$1:$I$89,3,0)*VLOOKUP('Données projet'!$B$10,Paramètres!$A$1:$I$89,5,0)</f>
        <v>0</v>
      </c>
      <c r="AK21" s="13" t="e">
        <f t="shared" si="35"/>
        <v>#NUM!</v>
      </c>
      <c r="AL21" s="20" t="e">
        <f t="shared" si="4"/>
        <v>#NUM!</v>
      </c>
      <c r="AM21" s="59" t="e">
        <f t="shared" si="5"/>
        <v>#NUM!</v>
      </c>
      <c r="AN21" s="59">
        <f ca="1">AVERAGE(OFFSET($AM$3,0,0,'Données projet'!$E$10+1,1))-AVERAGE(OFFSET($H$3,0,0,'Données projet'!$E$10+1,1))</f>
        <v>47.947931189469415</v>
      </c>
      <c r="AO21" s="59">
        <f t="shared" si="36"/>
        <v>237.79260186885509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47.509860956514586</v>
      </c>
      <c r="AV21" s="21">
        <f>EXP(-LN(2)/25)*AV20+(1-EXP(-LN(2)/25))/(LN(2)/25)*Calculateur!AQ21*Calculateur!AS21*VLOOKUP('Données projet'!$B$10,Paramètres!$A$1:$I$89,3,0)*0.475*44/12</f>
        <v>12.703350624900553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60.213211581415138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62.160682921618474</v>
      </c>
      <c r="BJ21" s="59">
        <f t="shared" si="38"/>
        <v>316.14647518629897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65.39880924703975</v>
      </c>
      <c r="BQ21" s="21">
        <f>EXP(-LN(2)/25)*BQ20+(1-EXP(-LN(2)/25))/(LN(2)/25)*Calculateur!BL21*Calculateur!BN21*VLOOKUP('Données projet'!$B$11,Paramètres!$A$1:$I$89,3,0)*0.475*44/12</f>
        <v>17.486559370833447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82.885368617873198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47.947931189469415</v>
      </c>
      <c r="T22" s="59">
        <f t="shared" si="34"/>
        <v>237.79260186885509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46.57822156131116</v>
      </c>
      <c r="AA22" s="21">
        <f>EXP(-LN(2)/25)*AA21+(1-EXP(-LN(2)/25))/(LN(2)/25)*Calculateur!V22*Calculateur!X22*VLOOKUP('Données projet'!$B$9,Paramètres!$A$1:$I$89,3,0)*0.475*44/12</f>
        <v>12.355976834022472</v>
      </c>
      <c r="AB22" s="21">
        <f>EXP(-LN(2)/2)*AB21+(1-EXP(-LN(2)/2))/(LN(2)/2)*V22*Y22*VLOOKUP('Données projet'!$B$9,Paramètres!$A$1:$I$89,3,0)*0.475*44/12</f>
        <v>0</v>
      </c>
      <c r="AC22" s="22">
        <f t="shared" si="3"/>
        <v>58.934198395333631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47.947931189469415</v>
      </c>
      <c r="AO22" s="59">
        <f t="shared" si="36"/>
        <v>237.79260186885509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46.57822156131116</v>
      </c>
      <c r="AV22" s="21">
        <f>EXP(-LN(2)/25)*AV21+(1-EXP(-LN(2)/25))/(LN(2)/25)*Calculateur!AQ22*Calculateur!AS22*VLOOKUP('Données projet'!$B$10,Paramètres!$A$1:$I$89,3,0)*0.475*44/12</f>
        <v>12.355976834022472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58.934198395333631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62.160682921618474</v>
      </c>
      <c r="BJ22" s="59">
        <f t="shared" si="38"/>
        <v>316.14647518629897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64.116378487040194</v>
      </c>
      <c r="BQ22" s="21">
        <f>EXP(-LN(2)/25)*BQ21+(1-EXP(-LN(2)/25))/(LN(2)/25)*Calculateur!BL22*Calculateur!BN22*VLOOKUP('Données projet'!$B$11,Paramètres!$A$1:$I$89,3,0)*0.475*44/12</f>
        <v>17.008388485259815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81.124766972300009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47.947931189469415</v>
      </c>
      <c r="T23" s="59">
        <f t="shared" si="34"/>
        <v>237.79260186885509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45.664851046403754</v>
      </c>
      <c r="AA23" s="21">
        <f>EXP(-LN(2)/25)*AA22+(1-EXP(-LN(2)/25))/(LN(2)/25)*Calculateur!V23*Calculateur!X23*VLOOKUP('Données projet'!$B$9,Paramètres!$A$1:$I$89,3,0)*0.475*44/12</f>
        <v>12.018101997723546</v>
      </c>
      <c r="AB23" s="21">
        <f>EXP(-LN(2)/2)*AB22+(1-EXP(-LN(2)/2))/(LN(2)/2)*V23*Y23*VLOOKUP('Données projet'!$B$9,Paramètres!$A$1:$I$89,3,0)*0.475*44/12</f>
        <v>0</v>
      </c>
      <c r="AC23" s="22">
        <f t="shared" si="3"/>
        <v>57.682953044127302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47.947931189469415</v>
      </c>
      <c r="AO23" s="59">
        <f t="shared" si="36"/>
        <v>237.79260186885509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45.664851046403754</v>
      </c>
      <c r="AV23" s="21">
        <f>EXP(-LN(2)/25)*AV22+(1-EXP(-LN(2)/25))/(LN(2)/25)*Calculateur!AQ23*Calculateur!AS23*VLOOKUP('Données projet'!$B$10,Paramètres!$A$1:$I$89,3,0)*0.475*44/12</f>
        <v>12.018101997723546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57.682953044127302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62.160682921618474</v>
      </c>
      <c r="BJ23" s="59">
        <f t="shared" si="38"/>
        <v>316.14647518629897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62.859095412038705</v>
      </c>
      <c r="BQ23" s="21">
        <f>EXP(-LN(2)/25)*BQ22+(1-EXP(-LN(2)/25))/(LN(2)/25)*Calculateur!BL23*Calculateur!BN23*VLOOKUP('Données projet'!$B$11,Paramètres!$A$1:$I$89,3,0)*0.475*44/12</f>
        <v>16.543293207698106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79.402388619736811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47.947931189469415</v>
      </c>
      <c r="T24" s="59">
        <f t="shared" si="34"/>
        <v>237.79260186885509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44.769391170192677</v>
      </c>
      <c r="AA24" s="21">
        <f>EXP(-LN(2)/25)*AA23+(1-EXP(-LN(2)/25))/(LN(2)/25)*Calculateur!V24*Calculateur!X24*VLOOKUP('Données projet'!$B$9,Paramètres!$A$1:$I$89,3,0)*0.475*44/12</f>
        <v>11.689466366591279</v>
      </c>
      <c r="AB24" s="21">
        <f>EXP(-LN(2)/2)*AB23+(1-EXP(-LN(2)/2))/(LN(2)/2)*V24*Y24*VLOOKUP('Données projet'!$B$9,Paramètres!$A$1:$I$89,3,0)*0.475*44/12</f>
        <v>0</v>
      </c>
      <c r="AC24" s="22">
        <f t="shared" si="3"/>
        <v>56.458857536783952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47.947931189469415</v>
      </c>
      <c r="AO24" s="59">
        <f t="shared" si="36"/>
        <v>237.79260186885509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44.769391170192677</v>
      </c>
      <c r="AV24" s="21">
        <f>EXP(-LN(2)/25)*AV23+(1-EXP(-LN(2)/25))/(LN(2)/25)*Calculateur!AQ24*Calculateur!AS24*VLOOKUP('Données projet'!$B$10,Paramètres!$A$1:$I$89,3,0)*0.475*44/12</f>
        <v>11.689466366591279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56.458857536783952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62.160682921618474</v>
      </c>
      <c r="BJ24" s="59">
        <f t="shared" si="38"/>
        <v>316.14647518629897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61.626466891271043</v>
      </c>
      <c r="BQ24" s="21">
        <f>EXP(-LN(2)/25)*BQ23+(1-EXP(-LN(2)/25))/(LN(2)/25)*Calculateur!BL24*Calculateur!BN24*VLOOKUP('Données projet'!$B$11,Paramètres!$A$1:$I$89,3,0)*0.475*44/12</f>
        <v>16.090915984959622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77.717382876230658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47.947931189469415</v>
      </c>
      <c r="T25" s="59">
        <f t="shared" si="34"/>
        <v>237.79260186885509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43.891490715977504</v>
      </c>
      <c r="AA25" s="21">
        <f>EXP(-LN(2)/25)*AA24+(1-EXP(-LN(2)/25))/(LN(2)/25)*Calculateur!V25*Calculateur!X25*VLOOKUP('Données projet'!$B$9,Paramètres!$A$1:$I$89,3,0)*0.475*44/12</f>
        <v>11.369817294074521</v>
      </c>
      <c r="AB25" s="21">
        <f>EXP(-LN(2)/2)*AB24+(1-EXP(-LN(2)/2))/(LN(2)/2)*V25*Y25*VLOOKUP('Données projet'!$B$9,Paramètres!$A$1:$I$89,3,0)*0.475*44/12</f>
        <v>0</v>
      </c>
      <c r="AC25" s="22">
        <f t="shared" si="3"/>
        <v>55.261308010052026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47.947931189469415</v>
      </c>
      <c r="AO25" s="59">
        <f t="shared" si="36"/>
        <v>237.79260186885509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43.891490715977504</v>
      </c>
      <c r="AV25" s="21">
        <f>EXP(-LN(2)/25)*AV24+(1-EXP(-LN(2)/25))/(LN(2)/25)*Calculateur!AQ25*Calculateur!AS25*VLOOKUP('Données projet'!$B$10,Paramètres!$A$1:$I$89,3,0)*0.475*44/12</f>
        <v>11.369817294074521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55.261308010052026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62.160682921618474</v>
      </c>
      <c r="BJ25" s="59">
        <f t="shared" si="38"/>
        <v>316.14647518629897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60.41800946396647</v>
      </c>
      <c r="BQ25" s="21">
        <f>EXP(-LN(2)/25)*BQ24+(1-EXP(-LN(2)/25))/(LN(2)/25)*Calculateur!BL25*Calculateur!BN25*VLOOKUP('Données projet'!$B$11,Paramètres!$A$1:$I$89,3,0)*0.475*44/12</f>
        <v>15.650909041166406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76.068918505132871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47.947931189469415</v>
      </c>
      <c r="T26" s="59">
        <f t="shared" si="34"/>
        <v>237.79260186885509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43.030805354203089</v>
      </c>
      <c r="AA26" s="21">
        <f>EXP(-LN(2)/25)*AA25+(1-EXP(-LN(2)/25))/(LN(2)/25)*Calculateur!V26*Calculateur!X26*VLOOKUP('Données projet'!$B$9,Paramètres!$A$1:$I$89,3,0)*0.475*44/12</f>
        <v>11.058909042255348</v>
      </c>
      <c r="AB26" s="21">
        <f>EXP(-LN(2)/2)*AB25+(1-EXP(-LN(2)/2))/(LN(2)/2)*V26*Y26*VLOOKUP('Données projet'!$B$9,Paramètres!$A$1:$I$89,3,0)*0.475*44/12</f>
        <v>0</v>
      </c>
      <c r="AC26" s="22">
        <f t="shared" si="3"/>
        <v>54.089714396458433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47.947931189469415</v>
      </c>
      <c r="AO26" s="59">
        <f t="shared" si="36"/>
        <v>237.79260186885509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43.030805354203089</v>
      </c>
      <c r="AV26" s="21">
        <f>EXP(-LN(2)/25)*AV25+(1-EXP(-LN(2)/25))/(LN(2)/25)*Calculateur!AQ26*Calculateur!AS26*VLOOKUP('Données projet'!$B$10,Paramètres!$A$1:$I$89,3,0)*0.475*44/12</f>
        <v>11.058909042255348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54.089714396458433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62.160682921618474</v>
      </c>
      <c r="BJ26" s="59">
        <f t="shared" si="38"/>
        <v>316.14647518629897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59.23324914972509</v>
      </c>
      <c r="BQ26" s="21">
        <f>EXP(-LN(2)/25)*BQ25+(1-EXP(-LN(2)/25))/(LN(2)/25)*Calculateur!BL26*Calculateur!BN26*VLOOKUP('Données projet'!$B$11,Paramètres!$A$1:$I$89,3,0)*0.475*44/12</f>
        <v>15.222934110390174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74.456183260115267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47.947931189469415</v>
      </c>
      <c r="T27" s="59">
        <f t="shared" si="34"/>
        <v>237.79260186885509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42.186997507406836</v>
      </c>
      <c r="AA27" s="21">
        <f>EXP(-LN(2)/25)*AA26+(1-EXP(-LN(2)/25))/(LN(2)/25)*Calculateur!V27*Calculateur!X27*VLOOKUP('Données projet'!$B$9,Paramètres!$A$1:$I$89,3,0)*0.475*44/12</f>
        <v>10.756502592932124</v>
      </c>
      <c r="AB27" s="21">
        <f>EXP(-LN(2)/2)*AB26+(1-EXP(-LN(2)/2))/(LN(2)/2)*V27*Y27*VLOOKUP('Données projet'!$B$9,Paramètres!$A$1:$I$89,3,0)*0.475*44/12</f>
        <v>0</v>
      </c>
      <c r="AC27" s="22">
        <f t="shared" si="3"/>
        <v>52.943500100338959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47.947931189469415</v>
      </c>
      <c r="AO27" s="59">
        <f t="shared" si="36"/>
        <v>237.79260186885509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42.186997507406836</v>
      </c>
      <c r="AV27" s="21">
        <f>EXP(-LN(2)/25)*AV26+(1-EXP(-LN(2)/25))/(LN(2)/25)*Calculateur!AQ27*Calculateur!AS27*VLOOKUP('Données projet'!$B$10,Paramètres!$A$1:$I$89,3,0)*0.475*44/12</f>
        <v>10.756502592932124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52.943500100338959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62.160682921618474</v>
      </c>
      <c r="BJ27" s="59">
        <f t="shared" si="38"/>
        <v>316.14647518629897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58.071721262613551</v>
      </c>
      <c r="BQ27" s="21">
        <f>EXP(-LN(2)/25)*BQ26+(1-EXP(-LN(2)/25))/(LN(2)/25)*Calculateur!BL27*Calculateur!BN27*VLOOKUP('Données projet'!$B$11,Paramètres!$A$1:$I$89,3,0)*0.475*44/12</f>
        <v>14.806662176602241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72.878383439215796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47.947931189469415</v>
      </c>
      <c r="T28" s="59">
        <f t="shared" si="34"/>
        <v>237.79260186885509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41.359736217814287</v>
      </c>
      <c r="AA28" s="21">
        <f>EXP(-LN(2)/25)*AA27+(1-EXP(-LN(2)/25))/(LN(2)/25)*Calculateur!V28*Calculateur!X28*VLOOKUP('Données projet'!$B$9,Paramètres!$A$1:$I$89,3,0)*0.475*44/12</f>
        <v>10.462365463868508</v>
      </c>
      <c r="AB28" s="21">
        <f>EXP(-LN(2)/2)*AB27+(1-EXP(-LN(2)/2))/(LN(2)/2)*V28*Y28*VLOOKUP('Données projet'!$B$9,Paramètres!$A$1:$I$89,3,0)*0.475*44/12</f>
        <v>0</v>
      </c>
      <c r="AC28" s="22">
        <f t="shared" si="3"/>
        <v>51.822101681682796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47.947931189469415</v>
      </c>
      <c r="AO28" s="59">
        <f t="shared" si="36"/>
        <v>237.79260186885509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41.359736217814287</v>
      </c>
      <c r="AV28" s="21">
        <f>EXP(-LN(2)/25)*AV27+(1-EXP(-LN(2)/25))/(LN(2)/25)*Calculateur!AQ28*Calculateur!AS28*VLOOKUP('Données projet'!$B$10,Paramètres!$A$1:$I$89,3,0)*0.475*44/12</f>
        <v>10.462365463868508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51.822101681682796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62.160682921618474</v>
      </c>
      <c r="BJ28" s="59">
        <f t="shared" si="38"/>
        <v>316.14647518629897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56.932970228906207</v>
      </c>
      <c r="BQ28" s="21">
        <f>EXP(-LN(2)/25)*BQ27+(1-EXP(-LN(2)/25))/(LN(2)/25)*Calculateur!BL28*Calculateur!BN28*VLOOKUP('Données projet'!$B$11,Paramètres!$A$1:$I$89,3,0)*0.475*44/12</f>
        <v>14.40177322073453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71.33474344964074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47.947931189469415</v>
      </c>
      <c r="T29" s="59">
        <f t="shared" si="34"/>
        <v>237.79260186885509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40.54869701753109</v>
      </c>
      <c r="AA29" s="21">
        <f>EXP(-LN(2)/25)*AA28+(1-EXP(-LN(2)/25))/(LN(2)/25)*Calculateur!V29*Calculateur!X29*VLOOKUP('Données projet'!$B$9,Paramètres!$A$1:$I$89,3,0)*0.475*44/12</f>
        <v>10.176271530067137</v>
      </c>
      <c r="AB29" s="21">
        <f>EXP(-LN(2)/2)*AB28+(1-EXP(-LN(2)/2))/(LN(2)/2)*V29*Y29*VLOOKUP('Données projet'!$B$9,Paramètres!$A$1:$I$89,3,0)*0.475*44/12</f>
        <v>0</v>
      </c>
      <c r="AC29" s="22">
        <f t="shared" si="3"/>
        <v>50.724968547598223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47.947931189469415</v>
      </c>
      <c r="AO29" s="59">
        <f t="shared" si="36"/>
        <v>237.79260186885509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40.54869701753109</v>
      </c>
      <c r="AV29" s="21">
        <f>EXP(-LN(2)/25)*AV28+(1-EXP(-LN(2)/25))/(LN(2)/25)*Calculateur!AQ29*Calculateur!AS29*VLOOKUP('Données projet'!$B$10,Paramètres!$A$1:$I$89,3,0)*0.475*44/12</f>
        <v>10.176271530067137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50.724968547598223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62.160682921618474</v>
      </c>
      <c r="BJ29" s="59">
        <f t="shared" si="38"/>
        <v>316.14647518629897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55.81654940840032</v>
      </c>
      <c r="BQ29" s="21">
        <f>EXP(-LN(2)/25)*BQ28+(1-EXP(-LN(2)/25))/(LN(2)/25)*Calculateur!BL29*Calculateur!BN29*VLOOKUP('Données projet'!$B$11,Paramètres!$A$1:$I$89,3,0)*0.475*44/12</f>
        <v>14.007955974657206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69.824505383057527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47.947931189469415</v>
      </c>
      <c r="T30" s="59">
        <f t="shared" si="34"/>
        <v>237.79260186885509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39.753561801280377</v>
      </c>
      <c r="AA30" s="21">
        <f>EXP(-LN(2)/25)*AA29+(1-EXP(-LN(2)/25))/(LN(2)/25)*Calculateur!V30*Calculateur!X30*VLOOKUP('Données projet'!$B$9,Paramètres!$A$1:$I$89,3,0)*0.475*44/12</f>
        <v>9.8980008499305896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49.651562651210966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47.947931189469415</v>
      </c>
      <c r="AO30" s="59">
        <f t="shared" si="36"/>
        <v>237.79260186885509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39.753561801280377</v>
      </c>
      <c r="AV30" s="21">
        <f>EXP(-LN(2)/25)*AV29+(1-EXP(-LN(2)/25))/(LN(2)/25)*Calculateur!AQ30*Calculateur!AS30*VLOOKUP('Données projet'!$B$10,Paramètres!$A$1:$I$89,3,0)*0.475*44/12</f>
        <v>9.8980008499305896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49.651562651210966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62.160682921618474</v>
      </c>
      <c r="BJ30" s="59">
        <f t="shared" si="38"/>
        <v>316.14647518629897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54.722020919235092</v>
      </c>
      <c r="BQ30" s="21">
        <f>EXP(-LN(2)/25)*BQ29+(1-EXP(-LN(2)/25))/(LN(2)/25)*Calculateur!BL30*Calculateur!BN30*VLOOKUP('Données projet'!$B$11,Paramètres!$A$1:$I$89,3,0)*0.475*44/12</f>
        <v>13.624907681883816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68.346928601118904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47.947931189469415</v>
      </c>
      <c r="T31" s="59">
        <f t="shared" si="34"/>
        <v>237.79260186885509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38.97401870163575</v>
      </c>
      <c r="AA31" s="21">
        <f>EXP(-LN(2)/25)*AA30+(1-EXP(-LN(2)/25))/(LN(2)/25)*Calculateur!V31*Calculateur!X31*VLOOKUP('Données projet'!$B$9,Paramètres!$A$1:$I$89,3,0)*0.475*44/12</f>
        <v>9.6273394961759955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48.601358197811749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47.947931189469415</v>
      </c>
      <c r="AO31" s="59">
        <f t="shared" si="36"/>
        <v>237.79260186885509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38.97401870163575</v>
      </c>
      <c r="AV31" s="21">
        <f>EXP(-LN(2)/25)*AV30+(1-EXP(-LN(2)/25))/(LN(2)/25)*Calculateur!AQ31*Calculateur!AS31*VLOOKUP('Données projet'!$B$10,Paramètres!$A$1:$I$89,3,0)*0.475*44/12</f>
        <v>9.6273394961759955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48.601358197811749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62.160682921618474</v>
      </c>
      <c r="BJ31" s="59">
        <f t="shared" si="38"/>
        <v>316.14647518629897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53.648955466145935</v>
      </c>
      <c r="BQ31" s="21">
        <f>EXP(-LN(2)/25)*BQ30+(1-EXP(-LN(2)/25))/(LN(2)/25)*Calculateur!BL31*Calculateur!BN31*VLOOKUP('Données projet'!$B$11,Paramètres!$A$1:$I$89,3,0)*0.475*44/12</f>
        <v>13.252333864819947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66.901289330965881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47.947931189469415</v>
      </c>
      <c r="T32" s="59">
        <f t="shared" si="34"/>
        <v>237.79260186885509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38.20976196670081</v>
      </c>
      <c r="AA32" s="21">
        <f>EXP(-LN(2)/25)*AA31+(1-EXP(-LN(2)/25))/(LN(2)/25)*Calculateur!V32*Calculateur!X32*VLOOKUP('Données projet'!$B$9,Paramètres!$A$1:$I$89,3,0)*0.475*44/12</f>
        <v>9.3640793913732825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47.573841358074091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47.947931189469415</v>
      </c>
      <c r="AO32" s="59">
        <f t="shared" si="36"/>
        <v>237.79260186885509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38.20976196670081</v>
      </c>
      <c r="AV32" s="21">
        <f>EXP(-LN(2)/25)*AV31+(1-EXP(-LN(2)/25))/(LN(2)/25)*Calculateur!AQ32*Calculateur!AS32*VLOOKUP('Données projet'!$B$10,Paramètres!$A$1:$I$89,3,0)*0.475*44/12</f>
        <v>9.3640793913732825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47.573841358074091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62.160682921618474</v>
      </c>
      <c r="BJ32" s="59">
        <f t="shared" si="38"/>
        <v>316.14647518629897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52.596932172086554</v>
      </c>
      <c r="BQ32" s="21">
        <f>EXP(-LN(2)/25)*BQ31+(1-EXP(-LN(2)/25))/(LN(2)/25)*Calculateur!BL32*Calculateur!BN32*VLOOKUP('Données projet'!$B$11,Paramètres!$A$1:$I$89,3,0)*0.475*44/12</f>
        <v>12.889948098376497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65.486880270463047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47.947931189469415</v>
      </c>
      <c r="T33" s="59">
        <f t="shared" si="34"/>
        <v>237.79260186885509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37.460491840187366</v>
      </c>
      <c r="AA33" s="21">
        <f>EXP(-LN(2)/25)*AA32+(1-EXP(-LN(2)/25))/(LN(2)/25)*Calculateur!V33*Calculateur!X33*VLOOKUP('Données projet'!$B$9,Paramètres!$A$1:$I$89,3,0)*0.475*44/12</f>
        <v>9.1080181479806459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46.56850998816801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47.947931189469415</v>
      </c>
      <c r="AO33" s="59">
        <f t="shared" si="36"/>
        <v>237.79260186885509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37.460491840187366</v>
      </c>
      <c r="AV33" s="21">
        <f>EXP(-LN(2)/25)*AV32+(1-EXP(-LN(2)/25))/(LN(2)/25)*Calculateur!AQ33*Calculateur!AS33*VLOOKUP('Données projet'!$B$10,Paramètres!$A$1:$I$89,3,0)*0.475*44/12</f>
        <v>9.1080181479806459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46.56850998816801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62.160682921618474</v>
      </c>
      <c r="BJ33" s="59">
        <f t="shared" si="38"/>
        <v>316.14647518629897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51.565538413152829</v>
      </c>
      <c r="BQ33" s="21">
        <f>EXP(-LN(2)/25)*BQ32+(1-EXP(-LN(2)/25))/(LN(2)/25)*Calculateur!BL33*Calculateur!BN33*VLOOKUP('Données projet'!$B$11,Paramètres!$A$1:$I$89,3,0)*0.475*44/12</f>
        <v>12.53747178977348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64.103010202926313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47.947931189469415</v>
      </c>
      <c r="T34" s="59">
        <f t="shared" si="34"/>
        <v>237.79260186885509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36.725914443845198</v>
      </c>
      <c r="AA34" s="21">
        <f>EXP(-LN(2)/25)*AA33+(1-EXP(-LN(2)/25))/(LN(2)/25)*Calculateur!V34*Calculateur!X34*VLOOKUP('Données projet'!$B$9,Paramètres!$A$1:$I$89,3,0)*0.475*44/12</f>
        <v>8.8589589127542574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45.584873356599459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47.947931189469415</v>
      </c>
      <c r="AO34" s="59">
        <f t="shared" si="36"/>
        <v>237.79260186885509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36.725914443845198</v>
      </c>
      <c r="AV34" s="21">
        <f>EXP(-LN(2)/25)*AV33+(1-EXP(-LN(2)/25))/(LN(2)/25)*Calculateur!AQ34*Calculateur!AS34*VLOOKUP('Données projet'!$B$10,Paramètres!$A$1:$I$89,3,0)*0.475*44/12</f>
        <v>8.8589589127542574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45.584873356599459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62.160682921618474</v>
      </c>
      <c r="BJ34" s="59">
        <f t="shared" si="38"/>
        <v>316.14647518629897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50.554369656743717</v>
      </c>
      <c r="BQ34" s="21">
        <f>EXP(-LN(2)/25)*BQ33+(1-EXP(-LN(2)/25))/(LN(2)/25)*Calculateur!BL34*Calculateur!BN34*VLOOKUP('Données projet'!$B$11,Paramètres!$A$1:$I$89,3,0)*0.475*44/12</f>
        <v>12.194633964365138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62.749003621108855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47.947931189469415</v>
      </c>
      <c r="T35" s="59">
        <f t="shared" si="34"/>
        <v>237.79260186885509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36.00574166219733</v>
      </c>
      <c r="AA35" s="21">
        <f>EXP(-LN(2)/25)*AA34+(1-EXP(-LN(2)/25))/(LN(2)/25)*Calculateur!V35*Calculateur!X35*VLOOKUP('Données projet'!$B$9,Paramètres!$A$1:$I$89,3,0)*0.475*44/12</f>
        <v>8.6167102154125903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44.622451877609919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47.947931189469415</v>
      </c>
      <c r="AO35" s="59">
        <f t="shared" si="36"/>
        <v>237.79260186885509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36.00574166219733</v>
      </c>
      <c r="AV35" s="21">
        <f>EXP(-LN(2)/25)*AV34+(1-EXP(-LN(2)/25))/(LN(2)/25)*Calculateur!AQ35*Calculateur!AS35*VLOOKUP('Données projet'!$B$10,Paramètres!$A$1:$I$89,3,0)*0.475*44/12</f>
        <v>8.6167102154125903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44.622451877609919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62.160682921618474</v>
      </c>
      <c r="BJ35" s="59">
        <f t="shared" si="38"/>
        <v>316.14647518629897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49.56302930289575</v>
      </c>
      <c r="BQ35" s="21">
        <f>EXP(-LN(2)/25)*BQ34+(1-EXP(-LN(2)/25))/(LN(2)/25)*Calculateur!BL35*Calculateur!BN35*VLOOKUP('Données projet'!$B$11,Paramètres!$A$1:$I$89,3,0)*0.475*44/12</f>
        <v>11.861171057321645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61.424200360217398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47.947931189469415</v>
      </c>
      <c r="T36" s="59">
        <f t="shared" si="34"/>
        <v>237.79260186885509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35.299691029535552</v>
      </c>
      <c r="AA36" s="21">
        <f>EXP(-LN(2)/25)*AA35+(1-EXP(-LN(2)/25))/(LN(2)/25)*Calculateur!V36*Calculateur!X36*VLOOKUP('Données projet'!$B$9,Paramètres!$A$1:$I$89,3,0)*0.475*44/12</f>
        <v>8.3810858214390365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43.680776850974588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47.947931189469415</v>
      </c>
      <c r="AO36" s="59">
        <f t="shared" si="36"/>
        <v>237.79260186885509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35.299691029535552</v>
      </c>
      <c r="AV36" s="21">
        <f>EXP(-LN(2)/25)*AV35+(1-EXP(-LN(2)/25))/(LN(2)/25)*Calculateur!AQ36*Calculateur!AS36*VLOOKUP('Données projet'!$B$10,Paramètres!$A$1:$I$89,3,0)*0.475*44/12</f>
        <v>8.3810858214390365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43.680776850974588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62.160682921618474</v>
      </c>
      <c r="BJ36" s="59">
        <f t="shared" si="38"/>
        <v>316.14647518629897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48.591128528728831</v>
      </c>
      <c r="BQ36" s="21">
        <f>EXP(-LN(2)/25)*BQ35+(1-EXP(-LN(2)/25))/(LN(2)/25)*Calculateur!BL36*Calculateur!BN36*VLOOKUP('Données projet'!$B$11,Paramètres!$A$1:$I$89,3,0)*0.475*44/12</f>
        <v>11.536826711007308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60.127955239736139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47.947931189469415</v>
      </c>
      <c r="T37" s="59">
        <f t="shared" si="34"/>
        <v>237.79260186885509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34.607485619131907</v>
      </c>
      <c r="AA37" s="21">
        <f>EXP(-LN(2)/25)*AA36+(1-EXP(-LN(2)/25))/(LN(2)/25)*Calculateur!V37*Calculateur!X37*VLOOKUP('Données projet'!$B$9,Paramètres!$A$1:$I$89,3,0)*0.475*44/12</f>
        <v>8.1519045889096375</v>
      </c>
      <c r="AB37" s="21">
        <f>EXP(-LN(2)/2)*AB36+(1-EXP(-LN(2)/2))/(LN(2)/2)*V37*Y37*VLOOKUP('Données projet'!$B$9,Paramètres!$A$1:$I$89,3,0)*0.475*44/12</f>
        <v>0</v>
      </c>
      <c r="AC37" s="22">
        <f t="shared" si="3"/>
        <v>42.759390208041545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47.947931189469415</v>
      </c>
      <c r="AO37" s="59">
        <f t="shared" si="36"/>
        <v>237.79260186885509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34.607485619131907</v>
      </c>
      <c r="AV37" s="21">
        <f>EXP(-LN(2)/25)*AV36+(1-EXP(-LN(2)/25))/(LN(2)/25)*Calculateur!AQ37*Calculateur!AS37*VLOOKUP('Données projet'!$B$10,Paramètres!$A$1:$I$89,3,0)*0.475*44/12</f>
        <v>8.1519045889096375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42.759390208041545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62.160682921618474</v>
      </c>
      <c r="BJ37" s="59">
        <f t="shared" si="38"/>
        <v>316.14647518629897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47.638286135942387</v>
      </c>
      <c r="BQ37" s="21">
        <f>EXP(-LN(2)/25)*BQ36+(1-EXP(-LN(2)/25))/(LN(2)/25)*Calculateur!BL37*Calculateur!BN37*VLOOKUP('Données projet'!$B$11,Paramètres!$A$1:$I$89,3,0)*0.475*44/12</f>
        <v>11.221351577899464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58.859637713841849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47.947931189469415</v>
      </c>
      <c r="T38" s="59">
        <f t="shared" si="34"/>
        <v>237.79260186885509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33.928853934622666</v>
      </c>
      <c r="AA38" s="21">
        <f>EXP(-LN(2)/25)*AA37+(1-EXP(-LN(2)/25))/(LN(2)/25)*Calculateur!V38*Calculateur!X38*VLOOKUP('Données projet'!$B$9,Paramètres!$A$1:$I$89,3,0)*0.475*44/12</f>
        <v>7.928990329235873</v>
      </c>
      <c r="AB38" s="21">
        <f>EXP(-LN(2)/2)*AB37+(1-EXP(-LN(2)/2))/(LN(2)/2)*V38*Y38*VLOOKUP('Données projet'!$B$9,Paramètres!$A$1:$I$89,3,0)*0.475*44/12</f>
        <v>0</v>
      </c>
      <c r="AC38" s="22">
        <f t="shared" si="3"/>
        <v>41.857844263858539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47.947931189469415</v>
      </c>
      <c r="AO38" s="59">
        <f t="shared" si="36"/>
        <v>237.79260186885509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33.928853934622666</v>
      </c>
      <c r="AV38" s="21">
        <f>EXP(-LN(2)/25)*AV37+(1-EXP(-LN(2)/25))/(LN(2)/25)*Calculateur!AQ38*Calculateur!AS38*VLOOKUP('Données projet'!$B$10,Paramètres!$A$1:$I$89,3,0)*0.475*44/12</f>
        <v>7.928990329235873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41.857844263858539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62.160682921618474</v>
      </c>
      <c r="BJ38" s="59">
        <f t="shared" si="38"/>
        <v>316.14647518629897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46.704128401302007</v>
      </c>
      <c r="BQ38" s="21">
        <f>EXP(-LN(2)/25)*BQ37+(1-EXP(-LN(2)/25))/(LN(2)/25)*Calculateur!BL38*Calculateur!BN38*VLOOKUP('Données projet'!$B$11,Paramètres!$A$1:$I$89,3,0)*0.475*44/12</f>
        <v>10.91450312889657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57.618631530198577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47.947931189469415</v>
      </c>
      <c r="T39" s="59">
        <f t="shared" si="34"/>
        <v>237.79260186885509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33.263529803522196</v>
      </c>
      <c r="AA39" s="21">
        <f>EXP(-LN(2)/25)*AA38+(1-EXP(-LN(2)/25))/(LN(2)/25)*Calculateur!V39*Calculateur!X39*VLOOKUP('Données projet'!$B$9,Paramètres!$A$1:$I$89,3,0)*0.475*44/12</f>
        <v>7.7121716717154385</v>
      </c>
      <c r="AB39" s="21">
        <f>EXP(-LN(2)/2)*AB38+(1-EXP(-LN(2)/2))/(LN(2)/2)*V39*Y39*VLOOKUP('Données projet'!$B$9,Paramètres!$A$1:$I$89,3,0)*0.475*44/12</f>
        <v>0</v>
      </c>
      <c r="AC39" s="22">
        <f t="shared" si="3"/>
        <v>40.975701475237635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47.947931189469415</v>
      </c>
      <c r="AO39" s="59">
        <f t="shared" si="36"/>
        <v>237.79260186885509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33.263529803522196</v>
      </c>
      <c r="AV39" s="21">
        <f>EXP(-LN(2)/25)*AV38+(1-EXP(-LN(2)/25))/(LN(2)/25)*Calculateur!AQ39*Calculateur!AS39*VLOOKUP('Données projet'!$B$10,Paramètres!$A$1:$I$89,3,0)*0.475*44/12</f>
        <v>7.7121716717154385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40.975701475237635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62.160682921618474</v>
      </c>
      <c r="BJ39" s="59">
        <f t="shared" si="38"/>
        <v>316.14647518629897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45.788288930057973</v>
      </c>
      <c r="BQ39" s="21">
        <f>EXP(-LN(2)/25)*BQ38+(1-EXP(-LN(2)/25))/(LN(2)/25)*Calculateur!BL39*Calculateur!BN39*VLOOKUP('Données projet'!$B$11,Paramètres!$A$1:$I$89,3,0)*0.475*44/12</f>
        <v>10.616045466868119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56.404334396926089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47.947931189469415</v>
      </c>
      <c r="T40" s="59">
        <f t="shared" si="34"/>
        <v>237.79260186885509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32.611252272824956</v>
      </c>
      <c r="AA40" s="21">
        <f>EXP(-LN(2)/25)*AA39+(1-EXP(-LN(2)/25))/(LN(2)/25)*Calculateur!V40*Calculateur!X40*VLOOKUP('Données projet'!$B$9,Paramètres!$A$1:$I$89,3,0)*0.475*44/12</f>
        <v>7.5012819317868979</v>
      </c>
      <c r="AB40" s="21">
        <f>EXP(-LN(2)/2)*AB39+(1-EXP(-LN(2)/2))/(LN(2)/2)*V40*Y40*VLOOKUP('Données projet'!$B$9,Paramètres!$A$1:$I$89,3,0)*0.475*44/12</f>
        <v>0</v>
      </c>
      <c r="AC40" s="22">
        <f t="shared" si="3"/>
        <v>40.112534204611855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47.947931189469415</v>
      </c>
      <c r="AO40" s="59">
        <f t="shared" si="36"/>
        <v>237.79260186885509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32.611252272824956</v>
      </c>
      <c r="AV40" s="21">
        <f>EXP(-LN(2)/25)*AV39+(1-EXP(-LN(2)/25))/(LN(2)/25)*Calculateur!AQ40*Calculateur!AS40*VLOOKUP('Données projet'!$B$10,Paramètres!$A$1:$I$89,3,0)*0.475*44/12</f>
        <v>7.5012819317868979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40.112534204611855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62.160682921618474</v>
      </c>
      <c r="BJ40" s="59">
        <f t="shared" si="38"/>
        <v>316.14647518629897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44.89040851223811</v>
      </c>
      <c r="BQ40" s="21">
        <f>EXP(-LN(2)/25)*BQ39+(1-EXP(-LN(2)/25))/(LN(2)/25)*Calculateur!BL40*Calculateur!BN40*VLOOKUP('Données projet'!$B$11,Paramètres!$A$1:$I$89,3,0)*0.475*44/12</f>
        <v>10.325749145303043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55.216157657541153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47.947931189469415</v>
      </c>
      <c r="T41" s="59">
        <f t="shared" si="34"/>
        <v>237.79260186885509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31.97176550665468</v>
      </c>
      <c r="AA41" s="21">
        <f>EXP(-LN(2)/25)*AA40+(1-EXP(-LN(2)/25))/(LN(2)/25)*Calculateur!V41*Calculateur!X41*VLOOKUP('Données projet'!$B$9,Paramètres!$A$1:$I$89,3,0)*0.475*44/12</f>
        <v>7.2961589828869124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39.267924489541592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47.947931189469415</v>
      </c>
      <c r="AO41" s="59">
        <f t="shared" si="36"/>
        <v>237.79260186885509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31.97176550665468</v>
      </c>
      <c r="AV41" s="21">
        <f>EXP(-LN(2)/25)*AV40+(1-EXP(-LN(2)/25))/(LN(2)/25)*Calculateur!AQ41*Calculateur!AS41*VLOOKUP('Données projet'!$B$10,Paramètres!$A$1:$I$89,3,0)*0.475*44/12</f>
        <v>7.2961589828869124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39.267924489541592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62.160682921618474</v>
      </c>
      <c r="BJ41" s="59">
        <f t="shared" si="38"/>
        <v>316.14647518629897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44.010134981758718</v>
      </c>
      <c r="BQ41" s="21">
        <f>EXP(-LN(2)/25)*BQ40+(1-EXP(-LN(2)/25))/(LN(2)/25)*Calculateur!BL41*Calculateur!BN41*VLOOKUP('Données projet'!$B$11,Paramètres!$A$1:$I$89,3,0)*0.475*44/12</f>
        <v>10.043390991917184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54.053525973675903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47.947931189469415</v>
      </c>
      <c r="T42" s="59">
        <f t="shared" si="34"/>
        <v>237.79260186885509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31.344818685920593</v>
      </c>
      <c r="AA42" s="21">
        <f>EXP(-LN(2)/25)*AA41+(1-EXP(-LN(2)/25))/(LN(2)/25)*Calculateur!V42*Calculateur!X42*VLOOKUP('Données projet'!$B$9,Paramètres!$A$1:$I$89,3,0)*0.475*44/12</f>
        <v>7.0966451318115444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38.441463817732135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47.947931189469415</v>
      </c>
      <c r="AO42" s="59">
        <f t="shared" si="36"/>
        <v>237.79260186885509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31.344818685920593</v>
      </c>
      <c r="AV42" s="21">
        <f>EXP(-LN(2)/25)*AV41+(1-EXP(-LN(2)/25))/(LN(2)/25)*Calculateur!AQ42*Calculateur!AS42*VLOOKUP('Données projet'!$B$10,Paramètres!$A$1:$I$89,3,0)*0.475*44/12</f>
        <v>7.0966451318115444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38.441463817732135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62.160682921618474</v>
      </c>
      <c r="BJ42" s="59">
        <f t="shared" si="38"/>
        <v>316.14647518629897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43.147123078298186</v>
      </c>
      <c r="BQ42" s="21">
        <f>EXP(-LN(2)/25)*BQ41+(1-EXP(-LN(2)/25))/(LN(2)/25)*Calculateur!BL42*Calculateur!BN42*VLOOKUP('Données projet'!$B$11,Paramètres!$A$1:$I$89,3,0)*0.475*44/12</f>
        <v>9.7687539370842309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52.915877015382421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47.947931189469415</v>
      </c>
      <c r="T43" s="59">
        <f t="shared" si="34"/>
        <v>237.79260186885509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30.730165909941299</v>
      </c>
      <c r="AA43" s="21">
        <f>EXP(-LN(2)/25)*AA42+(1-EXP(-LN(2)/25))/(LN(2)/25)*Calculateur!V43*Calculateur!X43*VLOOKUP('Données projet'!$B$9,Paramètres!$A$1:$I$89,3,0)*0.475*44/12</f>
        <v>6.9025869974858098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37.632752907427111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47.947931189469415</v>
      </c>
      <c r="AO43" s="59">
        <f t="shared" si="36"/>
        <v>237.79260186885509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30.730165909941299</v>
      </c>
      <c r="AV43" s="21">
        <f>EXP(-LN(2)/25)*AV42+(1-EXP(-LN(2)/25))/(LN(2)/25)*Calculateur!AQ43*Calculateur!AS43*VLOOKUP('Données projet'!$B$10,Paramètres!$A$1:$I$89,3,0)*0.475*44/12</f>
        <v>6.9025869974858098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37.632752907427111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62.160682921618474</v>
      </c>
      <c r="BJ43" s="59">
        <f t="shared" si="38"/>
        <v>316.14647518629897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42.301034311879235</v>
      </c>
      <c r="BQ43" s="21">
        <f>EXP(-LN(2)/25)*BQ42+(1-EXP(-LN(2)/25))/(LN(2)/25)*Calculateur!BL43*Calculateur!BN43*VLOOKUP('Données projet'!$B$11,Paramètres!$A$1:$I$89,3,0)*0.475*44/12</f>
        <v>9.501626846958219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51.802661158837452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47.947931189469415</v>
      </c>
      <c r="T44" s="59">
        <f t="shared" si="34"/>
        <v>237.79260186885509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30.127566099997782</v>
      </c>
      <c r="AA44" s="21">
        <f>EXP(-LN(2)/25)*AA43+(1-EXP(-LN(2)/25))/(LN(2)/25)*Calculateur!V44*Calculateur!X44*VLOOKUP('Données projet'!$B$9,Paramètres!$A$1:$I$89,3,0)*0.475*44/12</f>
        <v>6.7138353930482859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36.841401493046071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47.947931189469415</v>
      </c>
      <c r="AO44" s="59">
        <f t="shared" si="36"/>
        <v>237.79260186885509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30.127566099997782</v>
      </c>
      <c r="AV44" s="21">
        <f>EXP(-LN(2)/25)*AV43+(1-EXP(-LN(2)/25))/(LN(2)/25)*Calculateur!AQ44*Calculateur!AS44*VLOOKUP('Données projet'!$B$10,Paramètres!$A$1:$I$89,3,0)*0.475*44/12</f>
        <v>6.7138353930482859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36.841401493046071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62.160682921618474</v>
      </c>
      <c r="BJ44" s="59">
        <f t="shared" si="38"/>
        <v>316.14647518629897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41.471536830106565</v>
      </c>
      <c r="BQ44" s="21">
        <f>EXP(-LN(2)/25)*BQ43+(1-EXP(-LN(2)/25))/(LN(2)/25)*Calculateur!BL44*Calculateur!BN44*VLOOKUP('Données projet'!$B$11,Paramètres!$A$1:$I$89,3,0)*0.475*44/12</f>
        <v>9.241804361159307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50.713341191265869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47.947931189469415</v>
      </c>
      <c r="T45" s="59">
        <f t="shared" si="34"/>
        <v>237.79260186885509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29.536782904777667</v>
      </c>
      <c r="AA45" s="21">
        <f>EXP(-LN(2)/25)*AA44+(1-EXP(-LN(2)/25))/(LN(2)/25)*Calculateur!V45*Calculateur!X45*VLOOKUP('Données projet'!$B$9,Paramètres!$A$1:$I$89,3,0)*0.475*44/12</f>
        <v>6.5302452111601221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36.067028115937788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47.947931189469415</v>
      </c>
      <c r="AO45" s="59">
        <f t="shared" si="36"/>
        <v>237.79260186885509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29.536782904777667</v>
      </c>
      <c r="AV45" s="21">
        <f>EXP(-LN(2)/25)*AV44+(1-EXP(-LN(2)/25))/(LN(2)/25)*Calculateur!AQ45*Calculateur!AS45*VLOOKUP('Données projet'!$B$10,Paramètres!$A$1:$I$89,3,0)*0.475*44/12</f>
        <v>6.5302452111601221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36.067028115937788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62.160682921618474</v>
      </c>
      <c r="BJ45" s="59">
        <f t="shared" si="38"/>
        <v>316.14647518629897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40.658305288007952</v>
      </c>
      <c r="BQ45" s="21">
        <f>EXP(-LN(2)/25)*BQ44+(1-EXP(-LN(2)/25))/(LN(2)/25)*Calculateur!BL45*Calculateur!BN45*VLOOKUP('Données projet'!$B$11,Paramètres!$A$1:$I$89,3,0)*0.475*44/12</f>
        <v>8.9890867348980361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49.64739202290599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47.947931189469415</v>
      </c>
      <c r="T46" s="59">
        <f t="shared" si="34"/>
        <v>237.79260186885509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28.957584607673649</v>
      </c>
      <c r="AA46" s="21">
        <f>EXP(-LN(2)/25)*AA45+(1-EXP(-LN(2)/25))/(LN(2)/25)*Calculateur!V46*Calculateur!X46*VLOOKUP('Données projet'!$B$9,Paramètres!$A$1:$I$89,3,0)*0.475*44/12</f>
        <v>6.3516753124502783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35.309259920123928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47.947931189469415</v>
      </c>
      <c r="AO46" s="59">
        <f t="shared" si="36"/>
        <v>237.79260186885509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28.957584607673649</v>
      </c>
      <c r="AV46" s="21">
        <f>EXP(-LN(2)/25)*AV45+(1-EXP(-LN(2)/25))/(LN(2)/25)*Calculateur!AQ46*Calculateur!AS46*VLOOKUP('Données projet'!$B$10,Paramètres!$A$1:$I$89,3,0)*0.475*44/12</f>
        <v>6.3516753124502783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35.309259920123928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62.160682921618474</v>
      </c>
      <c r="BJ46" s="59">
        <f t="shared" si="38"/>
        <v>316.14647518629897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39.861020720427632</v>
      </c>
      <c r="BQ46" s="21">
        <f>EXP(-LN(2)/25)*BQ45+(1-EXP(-LN(2)/25))/(LN(2)/25)*Calculateur!BL46*Calculateur!BN46*VLOOKUP('Données projet'!$B$11,Paramètres!$A$1:$I$89,3,0)*0.475*44/12</f>
        <v>8.7432796854167236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48.604300405844356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47.947931189469415</v>
      </c>
      <c r="T47" s="59">
        <f t="shared" si="34"/>
        <v>237.79260186885509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28.389744035899763</v>
      </c>
      <c r="AA47" s="21">
        <f>EXP(-LN(2)/25)*AA46+(1-EXP(-LN(2)/25))/(LN(2)/25)*Calculateur!V47*Calculateur!X47*VLOOKUP('Données projet'!$B$9,Paramètres!$A$1:$I$89,3,0)*0.475*44/12</f>
        <v>6.177988417011238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34.567732452911002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47.947931189469415</v>
      </c>
      <c r="AO47" s="59">
        <f t="shared" si="36"/>
        <v>237.79260186885509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28.389744035899763</v>
      </c>
      <c r="AV47" s="21">
        <f>EXP(-LN(2)/25)*AV46+(1-EXP(-LN(2)/25))/(LN(2)/25)*Calculateur!AQ47*Calculateur!AS47*VLOOKUP('Données projet'!$B$10,Paramètres!$A$1:$I$89,3,0)*0.475*44/12</f>
        <v>6.177988417011238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34.567732452911002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62.160682921618474</v>
      </c>
      <c r="BJ47" s="59">
        <f t="shared" si="38"/>
        <v>316.14647518629897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39.079370416921996</v>
      </c>
      <c r="BQ47" s="21">
        <f>EXP(-LN(2)/25)*BQ46+(1-EXP(-LN(2)/25))/(LN(2)/25)*Calculateur!BL47*Calculateur!BN47*VLOOKUP('Données projet'!$B$11,Paramètres!$A$1:$I$89,3,0)*0.475*44/12</f>
        <v>8.5041942426299073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47.583564659551904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47.947931189469415</v>
      </c>
      <c r="T48" s="59">
        <f t="shared" si="34"/>
        <v>237.79260186885509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27.833038471389816</v>
      </c>
      <c r="AA48" s="21">
        <f>EXP(-LN(2)/25)*AA47+(1-EXP(-LN(2)/25))/(LN(2)/25)*Calculateur!V48*Calculateur!X48*VLOOKUP('Données projet'!$B$9,Paramètres!$A$1:$I$89,3,0)*0.475*44/12</f>
        <v>6.0090509988617749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33.842089470251594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47.947931189469415</v>
      </c>
      <c r="AO48" s="59">
        <f t="shared" si="36"/>
        <v>237.79260186885509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27.833038471389816</v>
      </c>
      <c r="AV48" s="21">
        <f>EXP(-LN(2)/25)*AV47+(1-EXP(-LN(2)/25))/(LN(2)/25)*Calculateur!AQ48*Calculateur!AS48*VLOOKUP('Données projet'!$B$10,Paramètres!$A$1:$I$89,3,0)*0.475*44/12</f>
        <v>6.0090509988617749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33.842089470251594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62.160682921618474</v>
      </c>
      <c r="BJ48" s="59">
        <f t="shared" si="38"/>
        <v>316.14647518629897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38.313047799108496</v>
      </c>
      <c r="BQ48" s="21">
        <f>EXP(-LN(2)/25)*BQ47+(1-EXP(-LN(2)/25))/(LN(2)/25)*Calculateur!BL48*Calculateur!BN48*VLOOKUP('Données projet'!$B$11,Paramètres!$A$1:$I$89,3,0)*0.475*44/12</f>
        <v>8.271646603849053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46.584694402957552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47.947931189469415</v>
      </c>
      <c r="T49" s="59">
        <f t="shared" si="34"/>
        <v>237.79260186885509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27.287249563443041</v>
      </c>
      <c r="AA49" s="21">
        <f>EXP(-LN(2)/25)*AA48+(1-EXP(-LN(2)/25))/(LN(2)/25)*Calculateur!V49*Calculateur!X49*VLOOKUP('Données projet'!$B$9,Paramètres!$A$1:$I$89,3,0)*0.475*44/12</f>
        <v>5.8447331832956415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33.131982746738686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47.947931189469415</v>
      </c>
      <c r="AO49" s="59">
        <f t="shared" si="36"/>
        <v>237.79260186885509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27.287249563443041</v>
      </c>
      <c r="AV49" s="21">
        <f>EXP(-LN(2)/25)*AV48+(1-EXP(-LN(2)/25))/(LN(2)/25)*Calculateur!AQ49*Calculateur!AS49*VLOOKUP('Données projet'!$B$10,Paramètres!$A$1:$I$89,3,0)*0.475*44/12</f>
        <v>5.8447331832956415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33.131982746738686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62.160682921618474</v>
      </c>
      <c r="BJ49" s="59">
        <f t="shared" si="38"/>
        <v>316.14647518629897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37.56175230041967</v>
      </c>
      <c r="BQ49" s="21">
        <f>EXP(-LN(2)/25)*BQ48+(1-EXP(-LN(2)/25))/(LN(2)/25)*Calculateur!BL49*Calculateur!BN49*VLOOKUP('Données projet'!$B$11,Paramètres!$A$1:$I$89,3,0)*0.475*44/12</f>
        <v>8.0454579924798111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45.607210292899481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47.947931189469415</v>
      </c>
      <c r="T50" s="59">
        <f t="shared" si="34"/>
        <v>237.79260186885509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26.752163243082741</v>
      </c>
      <c r="AA50" s="21">
        <f>EXP(-LN(2)/25)*AA49+(1-EXP(-LN(2)/25))/(LN(2)/25)*Calculateur!V50*Calculateur!X50*VLOOKUP('Données projet'!$B$9,Paramètres!$A$1:$I$89,3,0)*0.475*44/12</f>
        <v>5.6849086470372621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32.437071890120002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47.947931189469415</v>
      </c>
      <c r="AO50" s="59">
        <f t="shared" si="36"/>
        <v>237.79260186885509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26.752163243082741</v>
      </c>
      <c r="AV50" s="21">
        <f>EXP(-LN(2)/25)*AV49+(1-EXP(-LN(2)/25))/(LN(2)/25)*Calculateur!AQ50*Calculateur!AS50*VLOOKUP('Données projet'!$B$10,Paramètres!$A$1:$I$89,3,0)*0.475*44/12</f>
        <v>5.6849086470372621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32.437071890120002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62.160682921618474</v>
      </c>
      <c r="BJ50" s="59">
        <f t="shared" si="38"/>
        <v>316.14647518629897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36.825189248215132</v>
      </c>
      <c r="BQ50" s="21">
        <f>EXP(-LN(2)/25)*BQ49+(1-EXP(-LN(2)/25))/(LN(2)/25)*Calculateur!BL50*Calculateur!BN50*VLOOKUP('Données projet'!$B$11,Paramètres!$A$1:$I$89,3,0)*0.475*44/12</f>
        <v>7.8254545205832029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44.650643768798332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47.947931189469415</v>
      </c>
      <c r="T51" s="59">
        <f t="shared" si="34"/>
        <v>237.79260186885509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26.227569639094277</v>
      </c>
      <c r="AA51" s="21">
        <f>EXP(-LN(2)/25)*AA50+(1-EXP(-LN(2)/25))/(LN(2)/25)*Calculateur!V51*Calculateur!X51*VLOOKUP('Données projet'!$B$9,Paramètres!$A$1:$I$89,3,0)*0.475*44/12</f>
        <v>5.5294545211276755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31.757024160221953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47.947931189469415</v>
      </c>
      <c r="AO51" s="59">
        <f t="shared" si="36"/>
        <v>237.79260186885509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26.227569639094277</v>
      </c>
      <c r="AV51" s="21">
        <f>EXP(-LN(2)/25)*AV50+(1-EXP(-LN(2)/25))/(LN(2)/25)*Calculateur!AQ51*Calculateur!AS51*VLOOKUP('Données projet'!$B$10,Paramètres!$A$1:$I$89,3,0)*0.475*44/12</f>
        <v>5.5294545211276755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31.757024160221953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62.160682921618474</v>
      </c>
      <c r="BJ51" s="59">
        <f t="shared" si="38"/>
        <v>316.14647518629897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36.103069748205222</v>
      </c>
      <c r="BQ51" s="21">
        <f>EXP(-LN(2)/25)*BQ50+(1-EXP(-LN(2)/25))/(LN(2)/25)*Calculateur!BL51*Calculateur!BN51*VLOOKUP('Données projet'!$B$11,Paramètres!$A$1:$I$89,3,0)*0.475*44/12</f>
        <v>7.6114670551950869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43.714536803400307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47.947931189469415</v>
      </c>
      <c r="T52" s="59">
        <f t="shared" si="34"/>
        <v>237.79260186885509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25.71326299570952</v>
      </c>
      <c r="AA52" s="21">
        <f>EXP(-LN(2)/25)*AA51+(1-EXP(-LN(2)/25))/(LN(2)/25)*Calculateur!V52*Calculateur!X52*VLOOKUP('Données projet'!$B$9,Paramètres!$A$1:$I$89,3,0)*0.475*44/12</f>
        <v>5.3782512964660638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31.091514292175585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47.947931189469415</v>
      </c>
      <c r="AO52" s="59">
        <f t="shared" si="36"/>
        <v>237.79260186885509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25.71326299570952</v>
      </c>
      <c r="AV52" s="21">
        <f>EXP(-LN(2)/25)*AV51+(1-EXP(-LN(2)/25))/(LN(2)/25)*Calculateur!AQ52*Calculateur!AS52*VLOOKUP('Données projet'!$B$10,Paramètres!$A$1:$I$89,3,0)*0.475*44/12</f>
        <v>5.3782512964660638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31.091514292175585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62.160682921618474</v>
      </c>
      <c r="BJ52" s="59">
        <f t="shared" si="38"/>
        <v>316.14647518629897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35.395110571141103</v>
      </c>
      <c r="BQ52" s="21">
        <f>EXP(-LN(2)/25)*BQ51+(1-EXP(-LN(2)/25))/(LN(2)/25)*Calculateur!BL52*Calculateur!BN52*VLOOKUP('Données projet'!$B$11,Paramètres!$A$1:$I$89,3,0)*0.475*44/12</f>
        <v>7.4033310883011207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42.798441659442226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47.947931189469415</v>
      </c>
      <c r="T53" s="59">
        <f t="shared" si="34"/>
        <v>237.79260186885509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25.209041591905464</v>
      </c>
      <c r="AA53" s="21">
        <f>EXP(-LN(2)/25)*AA52+(1-EXP(-LN(2)/25))/(LN(2)/25)*Calculateur!V53*Calculateur!X53*VLOOKUP('Données projet'!$B$9,Paramètres!$A$1:$I$89,3,0)*0.475*44/12</f>
        <v>5.2311827319342559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30.440224323839722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47.947931189469415</v>
      </c>
      <c r="AO53" s="59">
        <f t="shared" si="36"/>
        <v>237.79260186885509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25.209041591905464</v>
      </c>
      <c r="AV53" s="21">
        <f>EXP(-LN(2)/25)*AV52+(1-EXP(-LN(2)/25))/(LN(2)/25)*Calculateur!AQ53*Calculateur!AS53*VLOOKUP('Données projet'!$B$10,Paramètres!$A$1:$I$89,3,0)*0.475*44/12</f>
        <v>5.2311827319342559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30.440224323839722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62.160682921618474</v>
      </c>
      <c r="BJ53" s="59">
        <f t="shared" si="38"/>
        <v>316.14647518629897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34.70103404172675</v>
      </c>
      <c r="BQ53" s="21">
        <f>EXP(-LN(2)/25)*BQ52+(1-EXP(-LN(2)/25))/(LN(2)/25)*Calculateur!BL53*Calculateur!BN53*VLOOKUP('Données projet'!$B$11,Paramètres!$A$1:$I$89,3,0)*0.475*44/12</f>
        <v>7.2008866103672649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41.901920652094013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47.947931189469415</v>
      </c>
      <c r="T54" s="59">
        <f t="shared" si="34"/>
        <v>237.79260186885509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24.714707662285317</v>
      </c>
      <c r="AA54" s="21">
        <f>EXP(-LN(2)/25)*AA53+(1-EXP(-LN(2)/25))/(LN(2)/25)*Calculateur!V54*Calculateur!X54*VLOOKUP('Données projet'!$B$9,Paramètres!$A$1:$I$89,3,0)*0.475*44/12</f>
        <v>5.0881357650335701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29.802843427318887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47.947931189469415</v>
      </c>
      <c r="AO54" s="59">
        <f t="shared" si="36"/>
        <v>237.79260186885509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24.714707662285317</v>
      </c>
      <c r="AV54" s="21">
        <f>EXP(-LN(2)/25)*AV53+(1-EXP(-LN(2)/25))/(LN(2)/25)*Calculateur!AQ54*Calculateur!AS54*VLOOKUP('Données projet'!$B$10,Paramètres!$A$1:$I$89,3,0)*0.475*44/12</f>
        <v>5.0881357650335701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29.802843427318887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62.160682921618474</v>
      </c>
      <c r="BJ54" s="59">
        <f t="shared" si="38"/>
        <v>316.14647518629897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34.02056792970933</v>
      </c>
      <c r="BQ54" s="21">
        <f>EXP(-LN(2)/25)*BQ53+(1-EXP(-LN(2)/25))/(LN(2)/25)*Calculateur!BL54*Calculateur!BN54*VLOOKUP('Données projet'!$B$11,Paramètres!$A$1:$I$89,3,0)*0.475*44/12</f>
        <v>7.0039779873286028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41.024545917037933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47.947931189469415</v>
      </c>
      <c r="T55" s="59">
        <f t="shared" si="34"/>
        <v>237.79260186885509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24.230067319511093</v>
      </c>
      <c r="AA55" s="21">
        <f>EXP(-LN(2)/25)*AA54+(1-EXP(-LN(2)/25))/(LN(2)/25)*Calculateur!V55*Calculateur!X55*VLOOKUP('Données projet'!$B$9,Paramètres!$A$1:$I$89,3,0)*0.475*44/12</f>
        <v>4.9490004249652966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29.179067744476392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47.947931189469415</v>
      </c>
      <c r="AO55" s="59">
        <f t="shared" si="36"/>
        <v>237.79260186885509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24.230067319511093</v>
      </c>
      <c r="AV55" s="21">
        <f>EXP(-LN(2)/25)*AV54+(1-EXP(-LN(2)/25))/(LN(2)/25)*Calculateur!AQ55*Calculateur!AS55*VLOOKUP('Données projet'!$B$10,Paramètres!$A$1:$I$89,3,0)*0.475*44/12</f>
        <v>4.9490004249652966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29.179067744476392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62.160682921618474</v>
      </c>
      <c r="BJ55" s="59">
        <f t="shared" si="38"/>
        <v>316.14647518629897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33.353445343105228</v>
      </c>
      <c r="BQ55" s="21">
        <f>EXP(-LN(2)/25)*BQ54+(1-EXP(-LN(2)/25))/(LN(2)/25)*Calculateur!BL55*Calculateur!BN55*VLOOKUP('Données projet'!$B$11,Paramètres!$A$1:$I$89,3,0)*0.475*44/12</f>
        <v>6.8124538409419078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40.165899184047134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47.947931189469415</v>
      </c>
      <c r="T56" s="59">
        <f t="shared" si="34"/>
        <v>237.79260186885509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23.754930478257251</v>
      </c>
      <c r="AA56" s="21">
        <f>EXP(-LN(2)/25)*AA55+(1-EXP(-LN(2)/25))/(LN(2)/25)*Calculateur!V56*Calculateur!X56*VLOOKUP('Données projet'!$B$9,Paramètres!$A$1:$I$89,3,0)*0.475*44/12</f>
        <v>4.8136697480879995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28.56860022634525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47.947931189469415</v>
      </c>
      <c r="AO56" s="59">
        <f t="shared" si="36"/>
        <v>237.79260186885509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23.754930478257251</v>
      </c>
      <c r="AV56" s="21">
        <f>EXP(-LN(2)/25)*AV55+(1-EXP(-LN(2)/25))/(LN(2)/25)*Calculateur!AQ56*Calculateur!AS56*VLOOKUP('Données projet'!$B$10,Paramètres!$A$1:$I$89,3,0)*0.475*44/12</f>
        <v>4.8136697480879995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28.56860022634525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62.160682921618474</v>
      </c>
      <c r="BJ56" s="59">
        <f t="shared" si="38"/>
        <v>316.14647518629897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32.699404623519833</v>
      </c>
      <c r="BQ56" s="21">
        <f>EXP(-LN(2)/25)*BQ55+(1-EXP(-LN(2)/25))/(LN(2)/25)*Calculateur!BL56*Calculateur!BN56*VLOOKUP('Données projet'!$B$11,Paramètres!$A$1:$I$89,3,0)*0.475*44/12</f>
        <v>6.6261669324099737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39.325571555929805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47.947931189469415</v>
      </c>
      <c r="T57" s="59">
        <f t="shared" si="34"/>
        <v>237.79260186885509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23.289110780655541</v>
      </c>
      <c r="AA57" s="21">
        <f>EXP(-LN(2)/25)*AA56+(1-EXP(-LN(2)/25))/(LN(2)/25)*Calculateur!V57*Calculateur!X57*VLOOKUP('Données projet'!$B$9,Paramètres!$A$1:$I$89,3,0)*0.475*44/12</f>
        <v>4.682039695686643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27.971150476342185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47.947931189469415</v>
      </c>
      <c r="AO57" s="59">
        <f t="shared" si="36"/>
        <v>237.79260186885509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23.289110780655541</v>
      </c>
      <c r="AV57" s="21">
        <f>EXP(-LN(2)/25)*AV56+(1-EXP(-LN(2)/25))/(LN(2)/25)*Calculateur!AQ57*Calculateur!AS57*VLOOKUP('Données projet'!$B$10,Paramètres!$A$1:$I$89,3,0)*0.475*44/12</f>
        <v>4.682039695686643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27.971150476342185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62.160682921618474</v>
      </c>
      <c r="BJ57" s="59">
        <f t="shared" si="38"/>
        <v>316.14647518629897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32.058189243520054</v>
      </c>
      <c r="BQ57" s="21">
        <f>EXP(-LN(2)/25)*BQ56+(1-EXP(-LN(2)/25))/(LN(2)/25)*Calculateur!BL57*Calculateur!BN57*VLOOKUP('Données projet'!$B$11,Paramètres!$A$1:$I$89,3,0)*0.475*44/12</f>
        <v>6.4449740491882483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38.503163292708301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47.947931189469415</v>
      </c>
      <c r="T58" s="59">
        <f t="shared" si="34"/>
        <v>237.79260186885509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22.832425523201838</v>
      </c>
      <c r="AA58" s="21">
        <f>EXP(-LN(2)/25)*AA57+(1-EXP(-LN(2)/25))/(LN(2)/25)*Calculateur!V58*Calculateur!X58*VLOOKUP('Données projet'!$B$9,Paramètres!$A$1:$I$89,3,0)*0.475*44/12</f>
        <v>4.5540090739903247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27.386434597192164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47.947931189469415</v>
      </c>
      <c r="AO58" s="59">
        <f t="shared" si="36"/>
        <v>237.79260186885509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22.832425523201838</v>
      </c>
      <c r="AV58" s="21">
        <f>EXP(-LN(2)/25)*AV57+(1-EXP(-LN(2)/25))/(LN(2)/25)*Calculateur!AQ58*Calculateur!AS58*VLOOKUP('Données projet'!$B$10,Paramètres!$A$1:$I$89,3,0)*0.475*44/12</f>
        <v>4.5540090739903247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27.386434597192164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62.160682921618474</v>
      </c>
      <c r="BJ58" s="59">
        <f t="shared" si="38"/>
        <v>316.14647518629897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31.42954770601931</v>
      </c>
      <c r="BQ58" s="21">
        <f>EXP(-LN(2)/25)*BQ57+(1-EXP(-LN(2)/25))/(LN(2)/25)*Calculateur!BL58*Calculateur!BN58*VLOOKUP('Données projet'!$B$11,Paramètres!$A$1:$I$89,3,0)*0.475*44/12</f>
        <v>6.2687358948867402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37.698283600906052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47.947931189469415</v>
      </c>
      <c r="T59" s="59">
        <f t="shared" si="34"/>
        <v>237.79260186885509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22.384695585096299</v>
      </c>
      <c r="AA59" s="21">
        <f>EXP(-LN(2)/25)*AA58+(1-EXP(-LN(2)/25))/(LN(2)/25)*Calculateur!V59*Calculateur!X59*VLOOKUP('Données projet'!$B$9,Paramètres!$A$1:$I$89,3,0)*0.475*44/12</f>
        <v>4.4294794563771305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26.81417504147343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47.947931189469415</v>
      </c>
      <c r="AO59" s="59">
        <f t="shared" si="36"/>
        <v>237.79260186885509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22.384695585096299</v>
      </c>
      <c r="AV59" s="21">
        <f>EXP(-LN(2)/25)*AV58+(1-EXP(-LN(2)/25))/(LN(2)/25)*Calculateur!AQ59*Calculateur!AS59*VLOOKUP('Données projet'!$B$10,Paramètres!$A$1:$I$89,3,0)*0.475*44/12</f>
        <v>4.4294794563771305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26.81417504147343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62.160682921618474</v>
      </c>
      <c r="BJ59" s="59">
        <f t="shared" si="38"/>
        <v>316.14647518629897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30.813233445635479</v>
      </c>
      <c r="BQ59" s="21">
        <f>EXP(-LN(2)/25)*BQ58+(1-EXP(-LN(2)/25))/(LN(2)/25)*Calculateur!BL59*Calculateur!BN59*VLOOKUP('Données projet'!$B$11,Paramètres!$A$1:$I$89,3,0)*0.475*44/12</f>
        <v>6.0973169821825692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36.910550427818052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47.947931189469415</v>
      </c>
      <c r="T60" s="59">
        <f t="shared" si="34"/>
        <v>237.79260186885509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21.945745357988713</v>
      </c>
      <c r="AA60" s="21">
        <f>EXP(-LN(2)/25)*AA59+(1-EXP(-LN(2)/25))/(LN(2)/25)*Calculateur!V60*Calculateur!X60*VLOOKUP('Données projet'!$B$9,Paramètres!$A$1:$I$89,3,0)*0.475*44/12</f>
        <v>4.3083551077062969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26.254100465695011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47.947931189469415</v>
      </c>
      <c r="AO60" s="59">
        <f t="shared" si="36"/>
        <v>237.79260186885509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21.945745357988713</v>
      </c>
      <c r="AV60" s="21">
        <f>EXP(-LN(2)/25)*AV59+(1-EXP(-LN(2)/25))/(LN(2)/25)*Calculateur!AQ60*Calculateur!AS60*VLOOKUP('Données projet'!$B$10,Paramètres!$A$1:$I$89,3,0)*0.475*44/12</f>
        <v>4.3083551077062969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26.254100465695011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62.160682921618474</v>
      </c>
      <c r="BJ60" s="59">
        <f t="shared" si="38"/>
        <v>316.14647518629897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30.209004731983196</v>
      </c>
      <c r="BQ60" s="21">
        <f>EXP(-LN(2)/25)*BQ59+(1-EXP(-LN(2)/25))/(LN(2)/25)*Calculateur!BL60*Calculateur!BN60*VLOOKUP('Données projet'!$B$11,Paramètres!$A$1:$I$89,3,0)*0.475*44/12</f>
        <v>5.9305855286608224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36.13959026064402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47.947931189469415</v>
      </c>
      <c r="T61" s="59">
        <f t="shared" si="34"/>
        <v>237.79260186885509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21.515402677101505</v>
      </c>
      <c r="AA61" s="21">
        <f>EXP(-LN(2)/25)*AA60+(1-EXP(-LN(2)/25))/(LN(2)/25)*Calculateur!V61*Calculateur!X61*VLOOKUP('Données projet'!$B$9,Paramètres!$A$1:$I$89,3,0)*0.475*44/12</f>
        <v>4.19054291071952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25.705945587821027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47.947931189469415</v>
      </c>
      <c r="AO61" s="59">
        <f t="shared" si="36"/>
        <v>237.79260186885509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21.515402677101505</v>
      </c>
      <c r="AV61" s="21">
        <f>EXP(-LN(2)/25)*AV60+(1-EXP(-LN(2)/25))/(LN(2)/25)*Calculateur!AQ61*Calculateur!AS61*VLOOKUP('Données projet'!$B$10,Paramètres!$A$1:$I$89,3,0)*0.475*44/12</f>
        <v>4.19054291071952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25.705945587821027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62.160682921618474</v>
      </c>
      <c r="BJ61" s="59">
        <f t="shared" si="38"/>
        <v>316.14647518629897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29.616624574862509</v>
      </c>
      <c r="BQ61" s="21">
        <f>EXP(-LN(2)/25)*BQ60+(1-EXP(-LN(2)/25))/(LN(2)/25)*Calculateur!BL61*Calculateur!BN61*VLOOKUP('Données projet'!$B$11,Paramètres!$A$1:$I$89,3,0)*0.475*44/12</f>
        <v>5.7684133555036539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35.385037930366167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47.947931189469415</v>
      </c>
      <c r="T62" s="59">
        <f t="shared" si="34"/>
        <v>237.79260186885509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21.093498753703379</v>
      </c>
      <c r="AA62" s="21">
        <f>EXP(-LN(2)/25)*AA61+(1-EXP(-LN(2)/25))/(LN(2)/25)*Calculateur!V62*Calculateur!X62*VLOOKUP('Données projet'!$B$9,Paramètres!$A$1:$I$89,3,0)*0.475*44/12</f>
        <v>4.0759522944548205</v>
      </c>
      <c r="AB62" s="21">
        <f>EXP(-LN(2)/2)*AB61+(1-EXP(-LN(2)/2))/(LN(2)/2)*V62*Y62*VLOOKUP('Données projet'!$B$9,Paramètres!$A$1:$I$89,3,0)*0.475*44/12</f>
        <v>0</v>
      </c>
      <c r="AC62" s="22">
        <f t="shared" si="3"/>
        <v>25.169451048158201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47.947931189469415</v>
      </c>
      <c r="AO62" s="59">
        <f t="shared" si="36"/>
        <v>237.79260186885509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21.093498753703379</v>
      </c>
      <c r="AV62" s="21">
        <f>EXP(-LN(2)/25)*AV61+(1-EXP(-LN(2)/25))/(LN(2)/25)*Calculateur!AQ62*Calculateur!AS62*VLOOKUP('Données projet'!$B$10,Paramètres!$A$1:$I$89,3,0)*0.475*44/12</f>
        <v>4.0759522944548205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25.169451048158201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62.160682921618474</v>
      </c>
      <c r="BJ62" s="59">
        <f t="shared" si="38"/>
        <v>316.14647518629897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29.03586063130674</v>
      </c>
      <c r="BQ62" s="21">
        <f>EXP(-LN(2)/25)*BQ61+(1-EXP(-LN(2)/25))/(LN(2)/25)*Calculateur!BL62*Calculateur!BN62*VLOOKUP('Données projet'!$B$11,Paramètres!$A$1:$I$89,3,0)*0.475*44/12</f>
        <v>5.6106757889497318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34.646536420256474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47.947931189469415</v>
      </c>
      <c r="T63" s="59">
        <f t="shared" si="34"/>
        <v>237.79260186885509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20.679868108907108</v>
      </c>
      <c r="AA63" s="21">
        <f>EXP(-LN(2)/25)*AA62+(1-EXP(-LN(2)/25))/(LN(2)/25)*Calculateur!V63*Calculateur!X63*VLOOKUP('Données projet'!$B$9,Paramètres!$A$1:$I$89,3,0)*0.475*44/12</f>
        <v>3.9644951646179378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24.644363273525045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47.947931189469415</v>
      </c>
      <c r="AO63" s="59">
        <f t="shared" si="36"/>
        <v>237.79260186885509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20.679868108907108</v>
      </c>
      <c r="AV63" s="21">
        <f>EXP(-LN(2)/25)*AV62+(1-EXP(-LN(2)/25))/(LN(2)/25)*Calculateur!AQ63*Calculateur!AS63*VLOOKUP('Données projet'!$B$10,Paramètres!$A$1:$I$89,3,0)*0.475*44/12</f>
        <v>3.9644951646179378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24.644363273525045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62.160682921618474</v>
      </c>
      <c r="BJ63" s="59">
        <f t="shared" si="38"/>
        <v>316.14647518629897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28.466485114453072</v>
      </c>
      <c r="BQ63" s="21">
        <f>EXP(-LN(2)/25)*BQ62+(1-EXP(-LN(2)/25))/(LN(2)/25)*Calculateur!BL63*Calculateur!BN63*VLOOKUP('Données projet'!$B$11,Paramètres!$A$1:$I$89,3,0)*0.475*44/12</f>
        <v>5.4572515644482849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33.923736678901356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47.947931189469415</v>
      </c>
      <c r="T64" s="59">
        <f t="shared" si="34"/>
        <v>237.79260186885509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20.27434850876551</v>
      </c>
      <c r="AA64" s="21">
        <f>EXP(-LN(2)/25)*AA63+(1-EXP(-LN(2)/25))/(LN(2)/25)*Calculateur!V64*Calculateur!X64*VLOOKUP('Données projet'!$B$9,Paramètres!$A$1:$I$89,3,0)*0.475*44/12</f>
        <v>3.8560858358577206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24.130434344623229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47.947931189469415</v>
      </c>
      <c r="AO64" s="59">
        <f t="shared" si="36"/>
        <v>237.79260186885509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20.27434850876551</v>
      </c>
      <c r="AV64" s="21">
        <f>EXP(-LN(2)/25)*AV63+(1-EXP(-LN(2)/25))/(LN(2)/25)*Calculateur!AQ64*Calculateur!AS64*VLOOKUP('Données projet'!$B$10,Paramètres!$A$1:$I$89,3,0)*0.475*44/12</f>
        <v>3.8560858358577206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24.130434344623229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62.160682921618474</v>
      </c>
      <c r="BJ64" s="59">
        <f t="shared" si="38"/>
        <v>316.14647518629897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27.908274704200128</v>
      </c>
      <c r="BQ64" s="21">
        <f>EXP(-LN(2)/25)*BQ63+(1-EXP(-LN(2)/25))/(LN(2)/25)*Calculateur!BL64*Calculateur!BN64*VLOOKUP('Données projet'!$B$11,Paramètres!$A$1:$I$89,3,0)*0.475*44/12</f>
        <v>5.3080227334340595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33.216297437634189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47.947931189469415</v>
      </c>
      <c r="T65" s="59">
        <f t="shared" si="34"/>
        <v>237.79260186885509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19.876780900640153</v>
      </c>
      <c r="AA65" s="21">
        <f>EXP(-LN(2)/25)*AA64+(1-EXP(-LN(2)/25))/(LN(2)/25)*Calculateur!V65*Calculateur!X65*VLOOKUP('Données projet'!$B$9,Paramètres!$A$1:$I$89,3,0)*0.475*44/12</f>
        <v>3.7506409658934503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23.627421866533602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47.947931189469415</v>
      </c>
      <c r="AO65" s="59">
        <f t="shared" si="36"/>
        <v>237.79260186885509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19.876780900640153</v>
      </c>
      <c r="AV65" s="21">
        <f>EXP(-LN(2)/25)*AV64+(1-EXP(-LN(2)/25))/(LN(2)/25)*Calculateur!AQ65*Calculateur!AS65*VLOOKUP('Données projet'!$B$10,Paramètres!$A$1:$I$89,3,0)*0.475*44/12</f>
        <v>3.7506409658934503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23.627421866533602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62.160682921618474</v>
      </c>
      <c r="BJ65" s="59">
        <f t="shared" si="38"/>
        <v>316.14647518629897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27.361010459617514</v>
      </c>
      <c r="BQ65" s="21">
        <f>EXP(-LN(2)/25)*BQ64+(1-EXP(-LN(2)/25))/(LN(2)/25)*Calculateur!BL65*Calculateur!BN65*VLOOKUP('Données projet'!$B$11,Paramètres!$A$1:$I$89,3,0)*0.475*44/12</f>
        <v>5.1628745726515213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32.523885032269035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47.947931189469415</v>
      </c>
      <c r="T66" s="59">
        <f t="shared" si="34"/>
        <v>237.79260186885509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19.487009350817839</v>
      </c>
      <c r="AA66" s="21">
        <f>EXP(-LN(2)/25)*AA65+(1-EXP(-LN(2)/25))/(LN(2)/25)*Calculateur!V66*Calculateur!X66*VLOOKUP('Données projet'!$B$9,Paramètres!$A$1:$I$89,3,0)*0.475*44/12</f>
        <v>3.6480794914434576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23.135088842261297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47.947931189469415</v>
      </c>
      <c r="AO66" s="59">
        <f t="shared" si="36"/>
        <v>237.79260186885509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19.487009350817839</v>
      </c>
      <c r="AV66" s="21">
        <f>EXP(-LN(2)/25)*AV65+(1-EXP(-LN(2)/25))/(LN(2)/25)*Calculateur!AQ66*Calculateur!AS66*VLOOKUP('Données projet'!$B$10,Paramètres!$A$1:$I$89,3,0)*0.475*44/12</f>
        <v>3.6480794914434576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23.135088842261297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62.160682921618474</v>
      </c>
      <c r="BJ66" s="59">
        <f t="shared" si="38"/>
        <v>316.14647518629897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26.824477733072936</v>
      </c>
      <c r="BQ66" s="21">
        <f>EXP(-LN(2)/25)*BQ65+(1-EXP(-LN(2)/25))/(LN(2)/25)*Calculateur!BL66*Calculateur!BN66*VLOOKUP('Données projet'!$B$11,Paramètres!$A$1:$I$89,3,0)*0.475*44/12</f>
        <v>5.0216954959585918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31.846173229031528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47.947931189469415</v>
      </c>
      <c r="T67" s="59">
        <f t="shared" si="34"/>
        <v>237.79260186885509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19.10488098335037</v>
      </c>
      <c r="AA67" s="21">
        <f>EXP(-LN(2)/25)*AA66+(1-EXP(-LN(2)/25))/(LN(2)/25)*Calculateur!V67*Calculateur!X67*VLOOKUP('Données projet'!$B$9,Paramètres!$A$1:$I$89,3,0)*0.475*44/12</f>
        <v>3.5483225659057736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22.653203549256144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47.947931189469415</v>
      </c>
      <c r="AO67" s="59">
        <f t="shared" si="36"/>
        <v>237.79260186885509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19.10488098335037</v>
      </c>
      <c r="AV67" s="21">
        <f>EXP(-LN(2)/25)*AV66+(1-EXP(-LN(2)/25))/(LN(2)/25)*Calculateur!AQ67*Calculateur!AS67*VLOOKUP('Données projet'!$B$10,Paramètres!$A$1:$I$89,3,0)*0.475*44/12</f>
        <v>3.5483225659057736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22.653203549256144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62.160682921618474</v>
      </c>
      <c r="BJ67" s="59">
        <f t="shared" si="38"/>
        <v>316.14647518629897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26.298466086043248</v>
      </c>
      <c r="BQ67" s="21">
        <f>EXP(-LN(2)/25)*BQ66+(1-EXP(-LN(2)/25))/(LN(2)/25)*Calculateur!BL67*Calculateur!BN67*VLOOKUP('Données projet'!$B$11,Paramètres!$A$1:$I$89,3,0)*0.475*44/12</f>
        <v>4.8843769685421154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31.182843054585362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47.947931189469415</v>
      </c>
      <c r="T68" s="59">
        <f t="shared" si="34"/>
        <v>237.79260186885509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18.730245920093648</v>
      </c>
      <c r="AA68" s="21">
        <f>EXP(-LN(2)/25)*AA67+(1-EXP(-LN(2)/25))/(LN(2)/25)*Calculateur!V68*Calculateur!X68*VLOOKUP('Données projet'!$B$9,Paramètres!$A$1:$I$89,3,0)*0.475*44/12</f>
        <v>3.4512934987429063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22.181539418836554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47.947931189469415</v>
      </c>
      <c r="AO68" s="59">
        <f t="shared" si="36"/>
        <v>237.79260186885509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18.730245920093648</v>
      </c>
      <c r="AV68" s="21">
        <f>EXP(-LN(2)/25)*AV67+(1-EXP(-LN(2)/25))/(LN(2)/25)*Calculateur!AQ68*Calculateur!AS68*VLOOKUP('Données projet'!$B$10,Paramètres!$A$1:$I$89,3,0)*0.475*44/12</f>
        <v>3.4512934987429063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22.181539418836554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62.160682921618474</v>
      </c>
      <c r="BJ68" s="59">
        <f t="shared" si="38"/>
        <v>316.14647518629897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25.782769206576386</v>
      </c>
      <c r="BQ68" s="21">
        <f>EXP(-LN(2)/25)*BQ67+(1-EXP(-LN(2)/25))/(LN(2)/25)*Calculateur!BL68*Calculateur!BN68*VLOOKUP('Données projet'!$B$11,Paramètres!$A$1:$I$89,3,0)*0.475*44/12</f>
        <v>4.7508134234791095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30.533582630055495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47.947931189469415</v>
      </c>
      <c r="T69" s="59">
        <f t="shared" ref="T69:T132" si="88">$T$3</f>
        <v>237.79260186885509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18.362957221922564</v>
      </c>
      <c r="AA69" s="21">
        <f>EXP(-LN(2)/25)*AA68+(1-EXP(-LN(2)/25))/(LN(2)/25)*Calculateur!V69*Calculateur!X69*VLOOKUP('Données projet'!$B$9,Paramètres!$A$1:$I$89,3,0)*0.475*44/12</f>
        <v>3.3569176965241443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21.719874918446706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47.947931189469415</v>
      </c>
      <c r="AO69" s="59">
        <f t="shared" ref="AO69:AO132" si="90">$AO$3</f>
        <v>237.79260186885509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18.362957221922564</v>
      </c>
      <c r="AV69" s="21">
        <f>EXP(-LN(2)/25)*AV68+(1-EXP(-LN(2)/25))/(LN(2)/25)*Calculateur!AQ69*Calculateur!AS69*VLOOKUP('Données projet'!$B$10,Paramètres!$A$1:$I$89,3,0)*0.475*44/12</f>
        <v>3.3569176965241443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21.719874918446706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62.160682921618474</v>
      </c>
      <c r="BJ69" s="59">
        <f t="shared" ref="BJ69:BJ132" si="92">$BJ$3</f>
        <v>316.14647518629897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25.277184828371833</v>
      </c>
      <c r="BQ69" s="21">
        <f>EXP(-LN(2)/25)*BQ68+(1-EXP(-LN(2)/25))/(LN(2)/25)*Calculateur!BL69*Calculateur!BN69*VLOOKUP('Données projet'!$B$11,Paramètres!$A$1:$I$89,3,0)*0.475*44/12</f>
        <v>4.6209021805796535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29.898087008951485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47.947931189469415</v>
      </c>
      <c r="T70" s="59">
        <f t="shared" si="88"/>
        <v>237.79260186885509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18.00287083109863</v>
      </c>
      <c r="AA70" s="21">
        <f>EXP(-LN(2)/25)*AA69+(1-EXP(-LN(2)/25))/(LN(2)/25)*Calculateur!V70*Calculateur!X70*VLOOKUP('Données projet'!$B$9,Paramètres!$A$1:$I$89,3,0)*0.475*44/12</f>
        <v>3.2651226055800624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21.267993436678694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47.947931189469415</v>
      </c>
      <c r="AO70" s="59">
        <f t="shared" si="90"/>
        <v>237.79260186885509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18.00287083109863</v>
      </c>
      <c r="AV70" s="21">
        <f>EXP(-LN(2)/25)*AV69+(1-EXP(-LN(2)/25))/(LN(2)/25)*Calculateur!AQ70*Calculateur!AS70*VLOOKUP('Données projet'!$B$10,Paramètres!$A$1:$I$89,3,0)*0.475*44/12</f>
        <v>3.2651226055800624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21.267993436678694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62.160682921618474</v>
      </c>
      <c r="BJ70" s="59">
        <f t="shared" si="92"/>
        <v>316.14647518629897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24.78151465144785</v>
      </c>
      <c r="BQ70" s="21">
        <f>EXP(-LN(2)/25)*BQ69+(1-EXP(-LN(2)/25))/(LN(2)/25)*Calculateur!BL70*Calculateur!BN70*VLOOKUP('Données projet'!$B$11,Paramètres!$A$1:$I$89,3,0)*0.475*44/12</f>
        <v>4.4945433674490181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29.276058018896869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47.947931189469415</v>
      </c>
      <c r="T71" s="59">
        <f t="shared" si="88"/>
        <v>237.79260186885509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17.64984551476774</v>
      </c>
      <c r="AA71" s="21">
        <f>EXP(-LN(2)/25)*AA70+(1-EXP(-LN(2)/25))/(LN(2)/25)*Calculateur!V71*Calculateur!X71*VLOOKUP('Données projet'!$B$9,Paramètres!$A$1:$I$89,3,0)*0.475*44/12</f>
        <v>3.1758376562251405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20.825683170992882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47.947931189469415</v>
      </c>
      <c r="AO71" s="59">
        <f t="shared" si="90"/>
        <v>237.79260186885509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17.64984551476774</v>
      </c>
      <c r="AV71" s="21">
        <f>EXP(-LN(2)/25)*AV70+(1-EXP(-LN(2)/25))/(LN(2)/25)*Calculateur!AQ71*Calculateur!AS71*VLOOKUP('Données projet'!$B$10,Paramètres!$A$1:$I$89,3,0)*0.475*44/12</f>
        <v>3.1758376562251405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20.825683170992882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62.160682921618474</v>
      </c>
      <c r="BJ71" s="59">
        <f t="shared" si="92"/>
        <v>316.14647518629897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24.295564264364391</v>
      </c>
      <c r="BQ71" s="21">
        <f>EXP(-LN(2)/25)*BQ70+(1-EXP(-LN(2)/25))/(LN(2)/25)*Calculateur!BL71*Calculateur!BN71*VLOOKUP('Données projet'!$B$11,Paramètres!$A$1:$I$89,3,0)*0.475*44/12</f>
        <v>4.3716398427083618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28.667204107072752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47.947931189469415</v>
      </c>
      <c r="T72" s="59">
        <f t="shared" si="88"/>
        <v>237.79260186885509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17.303742809565918</v>
      </c>
      <c r="AA72" s="21">
        <f>EXP(-LN(2)/25)*AA71+(1-EXP(-LN(2)/25))/(LN(2)/25)*Calculateur!V72*Calculateur!X72*VLOOKUP('Données projet'!$B$9,Paramètres!$A$1:$I$89,3,0)*0.475*44/12</f>
        <v>3.0889942085056203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20.392737018071539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47.947931189469415</v>
      </c>
      <c r="AO72" s="59">
        <f t="shared" si="90"/>
        <v>237.79260186885509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17.303742809565918</v>
      </c>
      <c r="AV72" s="21">
        <f>EXP(-LN(2)/25)*AV71+(1-EXP(-LN(2)/25))/(LN(2)/25)*Calculateur!AQ72*Calculateur!AS72*VLOOKUP('Données projet'!$B$10,Paramètres!$A$1:$I$89,3,0)*0.475*44/12</f>
        <v>3.0889942085056203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20.392737018071539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62.160682921618474</v>
      </c>
      <c r="BJ72" s="59">
        <f t="shared" si="92"/>
        <v>316.14647518629897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23.819143067971169</v>
      </c>
      <c r="BQ72" s="21">
        <f>EXP(-LN(2)/25)*BQ71+(1-EXP(-LN(2)/25))/(LN(2)/25)*Calculateur!BL72*Calculateur!BN72*VLOOKUP('Données projet'!$B$11,Paramètres!$A$1:$I$89,3,0)*0.475*44/12</f>
        <v>4.2520971213149537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28.071240189286122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47.947931189469415</v>
      </c>
      <c r="T73" s="59">
        <f t="shared" si="88"/>
        <v>237.79260186885509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16.964426967311301</v>
      </c>
      <c r="AA73" s="21">
        <f>EXP(-LN(2)/25)*AA72+(1-EXP(-LN(2)/25))/(LN(2)/25)*Calculateur!V73*Calculateur!X73*VLOOKUP('Données projet'!$B$9,Paramètres!$A$1:$I$89,3,0)*0.475*44/12</f>
        <v>3.0045254994308888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19.968952466742188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47.947931189469415</v>
      </c>
      <c r="AO73" s="59">
        <f t="shared" si="90"/>
        <v>237.79260186885509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16.964426967311301</v>
      </c>
      <c r="AV73" s="21">
        <f>EXP(-LN(2)/25)*AV72+(1-EXP(-LN(2)/25))/(LN(2)/25)*Calculateur!AQ73*Calculateur!AS73*VLOOKUP('Données projet'!$B$10,Paramètres!$A$1:$I$89,3,0)*0.475*44/12</f>
        <v>3.0045254994308888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19.968952466742188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62.160682921618474</v>
      </c>
      <c r="BJ73" s="59">
        <f t="shared" si="92"/>
        <v>316.14647518629897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23.352064200650982</v>
      </c>
      <c r="BQ73" s="21">
        <f>EXP(-LN(2)/25)*BQ72+(1-EXP(-LN(2)/25))/(LN(2)/25)*Calculateur!BL73*Calculateur!BN73*VLOOKUP('Données projet'!$B$11,Paramètres!$A$1:$I$89,3,0)*0.475*44/12</f>
        <v>4.1358233019245265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27.487887502575511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47.947931189469415</v>
      </c>
      <c r="T74" s="59">
        <f t="shared" si="88"/>
        <v>237.79260186885509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16.631764901761066</v>
      </c>
      <c r="AA74" s="21">
        <f>EXP(-LN(2)/25)*AA73+(1-EXP(-LN(2)/25))/(LN(2)/25)*Calculateur!V74*Calculateur!X74*VLOOKUP('Données projet'!$B$9,Paramètres!$A$1:$I$89,3,0)*0.475*44/12</f>
        <v>2.9223665916478221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19.554131493408889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47.947931189469415</v>
      </c>
      <c r="AO74" s="59">
        <f t="shared" si="90"/>
        <v>237.79260186885509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16.631764901761066</v>
      </c>
      <c r="AV74" s="21">
        <f>EXP(-LN(2)/25)*AV73+(1-EXP(-LN(2)/25))/(LN(2)/25)*Calculateur!AQ74*Calculateur!AS74*VLOOKUP('Données projet'!$B$10,Paramètres!$A$1:$I$89,3,0)*0.475*44/12</f>
        <v>2.9223665916478221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19.554131493408889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62.160682921618474</v>
      </c>
      <c r="BJ74" s="59">
        <f t="shared" si="92"/>
        <v>316.14647518629897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22.894144465028965</v>
      </c>
      <c r="BQ74" s="21">
        <f>EXP(-LN(2)/25)*BQ73+(1-EXP(-LN(2)/25))/(LN(2)/25)*Calculateur!BL74*Calculateur!BN74*VLOOKUP('Données projet'!$B$11,Paramètres!$A$1:$I$89,3,0)*0.475*44/12</f>
        <v>4.0227289962399055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26.916873461268871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47.947931189469415</v>
      </c>
      <c r="T75" s="59">
        <f t="shared" si="88"/>
        <v>237.79260186885509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16.30562613641245</v>
      </c>
      <c r="AA75" s="21">
        <f>EXP(-LN(2)/25)*AA74+(1-EXP(-LN(2)/25))/(LN(2)/25)*Calculateur!V75*Calculateur!X75*VLOOKUP('Données projet'!$B$9,Paramètres!$A$1:$I$89,3,0)*0.475*44/12</f>
        <v>2.8424543235186324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19.14808045993108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47.947931189469415</v>
      </c>
      <c r="AO75" s="59">
        <f t="shared" si="90"/>
        <v>237.79260186885509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16.30562613641245</v>
      </c>
      <c r="AV75" s="21">
        <f>EXP(-LN(2)/25)*AV74+(1-EXP(-LN(2)/25))/(LN(2)/25)*Calculateur!AQ75*Calculateur!AS75*VLOOKUP('Données projet'!$B$10,Paramètres!$A$1:$I$89,3,0)*0.475*44/12</f>
        <v>2.8424543235186324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19.14808045993108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62.160682921618474</v>
      </c>
      <c r="BJ75" s="59">
        <f t="shared" si="92"/>
        <v>316.14647518629897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22.445204256119037</v>
      </c>
      <c r="BQ75" s="21">
        <f>EXP(-LN(2)/25)*BQ74+(1-EXP(-LN(2)/25))/(LN(2)/25)*Calculateur!BL75*Calculateur!BN75*VLOOKUP('Données projet'!$B$11,Paramètres!$A$1:$I$89,3,0)*0.475*44/12</f>
        <v>3.9127272602916014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26.357931516410638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47.947931189469415</v>
      </c>
      <c r="T76" s="59">
        <f t="shared" si="88"/>
        <v>237.79260186885509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15.985882753327314</v>
      </c>
      <c r="AA76" s="21">
        <f>EXP(-LN(2)/25)*AA75+(1-EXP(-LN(2)/25))/(LN(2)/25)*Calculateur!V76*Calculateur!X76*VLOOKUP('Données projet'!$B$9,Paramètres!$A$1:$I$89,3,0)*0.475*44/12</f>
        <v>2.7647272605638391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18.750610013891151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47.947931189469415</v>
      </c>
      <c r="AO76" s="59">
        <f t="shared" si="90"/>
        <v>237.79260186885509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15.985882753327314</v>
      </c>
      <c r="AV76" s="21">
        <f>EXP(-LN(2)/25)*AV75+(1-EXP(-LN(2)/25))/(LN(2)/25)*Calculateur!AQ76*Calculateur!AS76*VLOOKUP('Données projet'!$B$10,Paramètres!$A$1:$I$89,3,0)*0.475*44/12</f>
        <v>2.7647272605638391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18.750610013891151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62.160682921618474</v>
      </c>
      <c r="BJ76" s="59">
        <f t="shared" si="92"/>
        <v>316.14647518629897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22.005067490879341</v>
      </c>
      <c r="BQ76" s="21">
        <f>EXP(-LN(2)/25)*BQ75+(1-EXP(-LN(2)/25))/(LN(2)/25)*Calculateur!BL76*Calculateur!BN76*VLOOKUP('Données projet'!$B$11,Paramètres!$A$1:$I$89,3,0)*0.475*44/12</f>
        <v>3.8057335275975435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25.810801018476884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47.947931189469415</v>
      </c>
      <c r="T77" s="59">
        <f t="shared" si="88"/>
        <v>237.79260186885509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15.67240934296027</v>
      </c>
      <c r="AA77" s="21">
        <f>EXP(-LN(2)/25)*AA76+(1-EXP(-LN(2)/25))/(LN(2)/25)*Calculateur!V77*Calculateur!X77*VLOOKUP('Données projet'!$B$9,Paramètres!$A$1:$I$89,3,0)*0.475*44/12</f>
        <v>2.6891256482330332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18.361534991193302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47.947931189469415</v>
      </c>
      <c r="AO77" s="59">
        <f t="shared" si="90"/>
        <v>237.79260186885509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15.67240934296027</v>
      </c>
      <c r="AV77" s="21">
        <f>EXP(-LN(2)/25)*AV76+(1-EXP(-LN(2)/25))/(LN(2)/25)*Calculateur!AQ77*Calculateur!AS77*VLOOKUP('Données projet'!$B$10,Paramètres!$A$1:$I$89,3,0)*0.475*44/12</f>
        <v>2.6891256482330332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18.361534991193302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62.160682921618474</v>
      </c>
      <c r="BJ77" s="59">
        <f t="shared" si="92"/>
        <v>316.14647518629897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21.573561539149079</v>
      </c>
      <c r="BQ77" s="21">
        <f>EXP(-LN(2)/25)*BQ76+(1-EXP(-LN(2)/25))/(LN(2)/25)*Calculateur!BL77*Calculateur!BN77*VLOOKUP('Données projet'!$B$11,Paramètres!$A$1:$I$89,3,0)*0.475*44/12</f>
        <v>3.7016655441505604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25.27522708329964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47.947931189469415</v>
      </c>
      <c r="T78" s="59">
        <f t="shared" si="88"/>
        <v>237.79260186885509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15.365082954970623</v>
      </c>
      <c r="AA78" s="21">
        <f>EXP(-LN(2)/25)*AA77+(1-EXP(-LN(2)/25))/(LN(2)/25)*Calculateur!V78*Calculateur!X78*VLOOKUP('Données projet'!$B$9,Paramètres!$A$1:$I$89,3,0)*0.475*44/12</f>
        <v>2.6155913659671293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17.980674320937752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47.947931189469415</v>
      </c>
      <c r="AO78" s="59">
        <f t="shared" si="90"/>
        <v>237.79260186885509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15.365082954970623</v>
      </c>
      <c r="AV78" s="21">
        <f>EXP(-LN(2)/25)*AV77+(1-EXP(-LN(2)/25))/(LN(2)/25)*Calculateur!AQ78*Calculateur!AS78*VLOOKUP('Données projet'!$B$10,Paramètres!$A$1:$I$89,3,0)*0.475*44/12</f>
        <v>2.6155913659671293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17.980674320937752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62.160682921618474</v>
      </c>
      <c r="BJ78" s="59">
        <f t="shared" si="92"/>
        <v>316.14647518629897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21.150517155939603</v>
      </c>
      <c r="BQ78" s="21">
        <f>EXP(-LN(2)/25)*BQ77+(1-EXP(-LN(2)/25))/(LN(2)/25)*Calculateur!BL78*Calculateur!BN78*VLOOKUP('Données projet'!$B$11,Paramètres!$A$1:$I$89,3,0)*0.475*44/12</f>
        <v>3.6004433051836324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24.750960461123235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47.947931189469415</v>
      </c>
      <c r="T79" s="59">
        <f t="shared" si="88"/>
        <v>237.79260186885509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15.063783049998865</v>
      </c>
      <c r="AA79" s="21">
        <f>EXP(-LN(2)/25)*AA78+(1-EXP(-LN(2)/25))/(LN(2)/25)*Calculateur!V79*Calculateur!X79*VLOOKUP('Données projet'!$B$9,Paramètres!$A$1:$I$89,3,0)*0.475*44/12</f>
        <v>2.5440678825167864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17.60785093251565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47.947931189469415</v>
      </c>
      <c r="AO79" s="59">
        <f t="shared" si="90"/>
        <v>237.79260186885509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15.063783049998865</v>
      </c>
      <c r="AV79" s="21">
        <f>EXP(-LN(2)/25)*AV78+(1-EXP(-LN(2)/25))/(LN(2)/25)*Calculateur!AQ79*Calculateur!AS79*VLOOKUP('Données projet'!$B$10,Paramètres!$A$1:$I$89,3,0)*0.475*44/12</f>
        <v>2.5440678825167864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17.60785093251565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62.160682921618474</v>
      </c>
      <c r="BJ79" s="59">
        <f t="shared" si="92"/>
        <v>316.14647518629897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20.735768415053268</v>
      </c>
      <c r="BQ79" s="21">
        <f>EXP(-LN(2)/25)*BQ78+(1-EXP(-LN(2)/25))/(LN(2)/25)*Calculateur!BL79*Calculateur!BN79*VLOOKUP('Données projet'!$B$11,Paramètres!$A$1:$I$89,3,0)*0.475*44/12</f>
        <v>3.5019889936643014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24.23775740871757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47.947931189469415</v>
      </c>
      <c r="T80" s="59">
        <f t="shared" si="88"/>
        <v>237.79260186885509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14.768391452388808</v>
      </c>
      <c r="AA80" s="21">
        <f>EXP(-LN(2)/25)*AA79+(1-EXP(-LN(2)/25))/(LN(2)/25)*Calculateur!V80*Calculateur!X80*VLOOKUP('Données projet'!$B$9,Paramètres!$A$1:$I$89,3,0)*0.475*44/12</f>
        <v>2.4745002124826496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17.242891664871458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47.947931189469415</v>
      </c>
      <c r="AO80" s="59">
        <f t="shared" si="90"/>
        <v>237.79260186885509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14.768391452388808</v>
      </c>
      <c r="AV80" s="21">
        <f>EXP(-LN(2)/25)*AV79+(1-EXP(-LN(2)/25))/(LN(2)/25)*Calculateur!AQ80*Calculateur!AS80*VLOOKUP('Données projet'!$B$10,Paramètres!$A$1:$I$89,3,0)*0.475*44/12</f>
        <v>2.4745002124826496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17.242891664871458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62.160682921618474</v>
      </c>
      <c r="BJ80" s="59">
        <f t="shared" si="92"/>
        <v>316.14647518629897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20.329152644003962</v>
      </c>
      <c r="BQ80" s="21">
        <f>EXP(-LN(2)/25)*BQ79+(1-EXP(-LN(2)/25))/(LN(2)/25)*Calculateur!BL80*Calculateur!BN80*VLOOKUP('Données projet'!$B$11,Paramètres!$A$1:$I$89,3,0)*0.475*44/12</f>
        <v>3.4062269204709539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23.735379564474915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47.947931189469415</v>
      </c>
      <c r="T81" s="59">
        <f t="shared" si="88"/>
        <v>237.79260186885509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14.478792303836801</v>
      </c>
      <c r="AA81" s="21">
        <f>EXP(-LN(2)/25)*AA80+(1-EXP(-LN(2)/25))/(LN(2)/25)*Calculateur!V81*Calculateur!X81*VLOOKUP('Données projet'!$B$9,Paramètres!$A$1:$I$89,3,0)*0.475*44/12</f>
        <v>2.4068348740440011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16.885627177880803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47.947931189469415</v>
      </c>
      <c r="AO81" s="59">
        <f t="shared" si="90"/>
        <v>237.79260186885509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14.478792303836801</v>
      </c>
      <c r="AV81" s="21">
        <f>EXP(-LN(2)/25)*AV80+(1-EXP(-LN(2)/25))/(LN(2)/25)*Calculateur!AQ81*Calculateur!AS81*VLOOKUP('Données projet'!$B$10,Paramètres!$A$1:$I$89,3,0)*0.475*44/12</f>
        <v>2.4068348740440011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16.885627177880803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62.160682921618474</v>
      </c>
      <c r="BJ81" s="59">
        <f t="shared" si="92"/>
        <v>316.14647518629897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19.930510360213802</v>
      </c>
      <c r="BQ81" s="21">
        <f>EXP(-LN(2)/25)*BQ80+(1-EXP(-LN(2)/25))/(LN(2)/25)*Calculateur!BL81*Calculateur!BN81*VLOOKUP('Données projet'!$B$11,Paramètres!$A$1:$I$89,3,0)*0.475*44/12</f>
        <v>3.3130834662049868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23.243593826418788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47.947931189469415</v>
      </c>
      <c r="T82" s="59">
        <f t="shared" si="88"/>
        <v>237.79260186885509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14.194872017949859</v>
      </c>
      <c r="AA82" s="21">
        <f>EXP(-LN(2)/25)*AA81+(1-EXP(-LN(2)/25))/(LN(2)/25)*Calculateur!V82*Calculateur!X82*VLOOKUP('Données projet'!$B$9,Paramètres!$A$1:$I$89,3,0)*0.475*44/12</f>
        <v>2.3410198478433228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16.535891865793182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47.947931189469415</v>
      </c>
      <c r="AO82" s="59">
        <f t="shared" si="90"/>
        <v>237.79260186885509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14.194872017949859</v>
      </c>
      <c r="AV82" s="21">
        <f>EXP(-LN(2)/25)*AV81+(1-EXP(-LN(2)/25))/(LN(2)/25)*Calculateur!AQ82*Calculateur!AS82*VLOOKUP('Données projet'!$B$10,Paramètres!$A$1:$I$89,3,0)*0.475*44/12</f>
        <v>2.3410198478433228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16.535891865793182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62.160682921618474</v>
      </c>
      <c r="BJ82" s="59">
        <f t="shared" si="92"/>
        <v>316.14647518629897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19.539685208460984</v>
      </c>
      <c r="BQ82" s="21">
        <f>EXP(-LN(2)/25)*BQ81+(1-EXP(-LN(2)/25))/(LN(2)/25)*Calculateur!BL82*Calculateur!BN82*VLOOKUP('Données projet'!$B$11,Paramètres!$A$1:$I$89,3,0)*0.475*44/12</f>
        <v>3.2224870245941242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22.762172233055107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47.947931189469415</v>
      </c>
      <c r="T83" s="59">
        <f t="shared" si="88"/>
        <v>237.79260186885509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13.916519235694885</v>
      </c>
      <c r="AA83" s="21">
        <f>EXP(-LN(2)/25)*AA82+(1-EXP(-LN(2)/25))/(LN(2)/25)*Calculateur!V83*Calculateur!X83*VLOOKUP('Données projet'!$B$9,Paramètres!$A$1:$I$89,3,0)*0.475*44/12</f>
        <v>2.2770045369951637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16.19352377269005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47.947931189469415</v>
      </c>
      <c r="AO83" s="59">
        <f t="shared" si="90"/>
        <v>237.79260186885509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13.916519235694885</v>
      </c>
      <c r="AV83" s="21">
        <f>EXP(-LN(2)/25)*AV82+(1-EXP(-LN(2)/25))/(LN(2)/25)*Calculateur!AQ83*Calculateur!AS83*VLOOKUP('Données projet'!$B$10,Paramètres!$A$1:$I$89,3,0)*0.475*44/12</f>
        <v>2.2770045369951637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16.19352377269005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62.160682921618474</v>
      </c>
      <c r="BJ83" s="59">
        <f t="shared" si="92"/>
        <v>316.14647518629897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19.156523899554234</v>
      </c>
      <c r="BQ83" s="21">
        <f>EXP(-LN(2)/25)*BQ82+(1-EXP(-LN(2)/25))/(LN(2)/25)*Calculateur!BL83*Calculateur!BN83*VLOOKUP('Données projet'!$B$11,Paramètres!$A$1:$I$89,3,0)*0.475*44/12</f>
        <v>3.1343679474433701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22.290891846997603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47.947931189469415</v>
      </c>
      <c r="T84" s="59">
        <f t="shared" si="88"/>
        <v>237.79260186885509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13.643624781721497</v>
      </c>
      <c r="AA84" s="21">
        <f>EXP(-LN(2)/25)*AA83+(1-EXP(-LN(2)/25))/(LN(2)/25)*Calculateur!V84*Calculateur!X84*VLOOKUP('Données projet'!$B$9,Paramètres!$A$1:$I$89,3,0)*0.475*44/12</f>
        <v>2.2147397281885666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15.858364509910064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47.947931189469415</v>
      </c>
      <c r="AO84" s="59">
        <f t="shared" si="90"/>
        <v>237.79260186885509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13.643624781721497</v>
      </c>
      <c r="AV84" s="21">
        <f>EXP(-LN(2)/25)*AV83+(1-EXP(-LN(2)/25))/(LN(2)/25)*Calculateur!AQ84*Calculateur!AS84*VLOOKUP('Données projet'!$B$10,Paramètres!$A$1:$I$89,3,0)*0.475*44/12</f>
        <v>2.2147397281885666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15.858364509910064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62.160682921618474</v>
      </c>
      <c r="BJ84" s="59">
        <f t="shared" si="92"/>
        <v>316.14647518629897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18.780876150209824</v>
      </c>
      <c r="BQ84" s="21">
        <f>EXP(-LN(2)/25)*BQ83+(1-EXP(-LN(2)/25))/(LN(2)/25)*Calculateur!BL84*Calculateur!BN84*VLOOKUP('Données projet'!$B$11,Paramètres!$A$1:$I$89,3,0)*0.475*44/12</f>
        <v>3.0486584910912846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21.829534641301109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47.947931189469415</v>
      </c>
      <c r="T85" s="59">
        <f t="shared" si="88"/>
        <v>237.79260186885509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13.376081621541347</v>
      </c>
      <c r="AA85" s="21">
        <f>EXP(-LN(2)/25)*AA84+(1-EXP(-LN(2)/25))/(LN(2)/25)*Calculateur!V85*Calculateur!X85*VLOOKUP('Données projet'!$B$9,Paramètres!$A$1:$I$89,3,0)*0.475*44/12</f>
        <v>2.1541775538531498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15.530259175394498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47.947931189469415</v>
      </c>
      <c r="AO85" s="59">
        <f t="shared" si="90"/>
        <v>237.79260186885509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13.376081621541347</v>
      </c>
      <c r="AV85" s="21">
        <f>EXP(-LN(2)/25)*AV84+(1-EXP(-LN(2)/25))/(LN(2)/25)*Calculateur!AQ85*Calculateur!AS85*VLOOKUP('Données projet'!$B$10,Paramètres!$A$1:$I$89,3,0)*0.475*44/12</f>
        <v>2.1541775538531498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15.530259175394498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62.160682921618474</v>
      </c>
      <c r="BJ85" s="59">
        <f t="shared" si="92"/>
        <v>316.14647518629897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18.412594624107555</v>
      </c>
      <c r="BQ85" s="21">
        <f>EXP(-LN(2)/25)*BQ84+(1-EXP(-LN(2)/25))/(LN(2)/25)*Calculateur!BL85*Calculateur!BN85*VLOOKUP('Données projet'!$B$11,Paramètres!$A$1:$I$89,3,0)*0.475*44/12</f>
        <v>2.9652927643304112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21.377887388437966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47.947931189469415</v>
      </c>
      <c r="T86" s="59">
        <f t="shared" si="88"/>
        <v>237.79260186885509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13.113784819547115</v>
      </c>
      <c r="AA86" s="21">
        <f>EXP(-LN(2)/25)*AA85+(1-EXP(-LN(2)/25))/(LN(2)/25)*Calculateur!V86*Calculateur!X86*VLOOKUP('Données projet'!$B$9,Paramètres!$A$1:$I$89,3,0)*0.475*44/12</f>
        <v>2.0952714553597613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15.209056274906876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47.947931189469415</v>
      </c>
      <c r="AO86" s="59">
        <f t="shared" si="90"/>
        <v>237.79260186885509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13.113784819547115</v>
      </c>
      <c r="AV86" s="21">
        <f>EXP(-LN(2)/25)*AV85+(1-EXP(-LN(2)/25))/(LN(2)/25)*Calculateur!AQ86*Calculateur!AS86*VLOOKUP('Données projet'!$B$10,Paramètres!$A$1:$I$89,3,0)*0.475*44/12</f>
        <v>2.0952714553597613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15.209056274906876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62.160682921618474</v>
      </c>
      <c r="BJ86" s="59">
        <f t="shared" si="92"/>
        <v>316.14647518629897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18.0515348741026</v>
      </c>
      <c r="BQ86" s="21">
        <f>EXP(-LN(2)/25)*BQ85+(1-EXP(-LN(2)/25))/(LN(2)/25)*Calculateur!BL86*Calculateur!BN86*VLOOKUP('Données projet'!$B$11,Paramètres!$A$1:$I$89,3,0)*0.475*44/12</f>
        <v>2.8842066777518269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20.935741551854427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47.947931189469415</v>
      </c>
      <c r="T87" s="59">
        <f t="shared" si="88"/>
        <v>237.79260186885509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12.856631497854739</v>
      </c>
      <c r="AA87" s="21">
        <f>EXP(-LN(2)/25)*AA86+(1-EXP(-LN(2)/25))/(LN(2)/25)*Calculateur!V87*Calculateur!X87*VLOOKUP('Données projet'!$B$9,Paramètres!$A$1:$I$89,3,0)*0.475*44/12</f>
        <v>2.0379761472274116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14.89460764508215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47.947931189469415</v>
      </c>
      <c r="AO87" s="59">
        <f t="shared" si="90"/>
        <v>237.79260186885509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12.856631497854739</v>
      </c>
      <c r="AV87" s="21">
        <f>EXP(-LN(2)/25)*AV86+(1-EXP(-LN(2)/25))/(LN(2)/25)*Calculateur!AQ87*Calculateur!AS87*VLOOKUP('Données projet'!$B$10,Paramètres!$A$1:$I$89,3,0)*0.475*44/12</f>
        <v>2.0379761472274116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14.89460764508215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62.160682921618474</v>
      </c>
      <c r="BJ87" s="59">
        <f t="shared" si="92"/>
        <v>316.14647518629897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17.697555285570541</v>
      </c>
      <c r="BQ87" s="21">
        <f>EXP(-LN(2)/25)*BQ86+(1-EXP(-LN(2)/25))/(LN(2)/25)*Calculateur!BL87*Calculateur!BN87*VLOOKUP('Données projet'!$B$11,Paramètres!$A$1:$I$89,3,0)*0.475*44/12</f>
        <v>2.8053378944748659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20.502893180045408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47.947931189469415</v>
      </c>
      <c r="T88" s="59">
        <f t="shared" si="88"/>
        <v>237.79260186885509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12.604520795952711</v>
      </c>
      <c r="AA88" s="21">
        <f>EXP(-LN(2)/25)*AA87+(1-EXP(-LN(2)/25))/(LN(2)/25)*Calculateur!V88*Calculateur!X88*VLOOKUP('Données projet'!$B$9,Paramètres!$A$1:$I$89,3,0)*0.475*44/12</f>
        <v>1.9822475823089702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14.586768378261681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47.947931189469415</v>
      </c>
      <c r="AO88" s="59">
        <f t="shared" si="90"/>
        <v>237.79260186885509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12.604520795952711</v>
      </c>
      <c r="AV88" s="21">
        <f>EXP(-LN(2)/25)*AV87+(1-EXP(-LN(2)/25))/(LN(2)/25)*Calculateur!AQ88*Calculateur!AS88*VLOOKUP('Données projet'!$B$10,Paramètres!$A$1:$I$89,3,0)*0.475*44/12</f>
        <v>1.9822475823089702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14.586768378261681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62.160682921618474</v>
      </c>
      <c r="BJ88" s="59">
        <f t="shared" si="92"/>
        <v>316.14647518629897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17.350517020863364</v>
      </c>
      <c r="BQ88" s="21">
        <f>EXP(-LN(2)/25)*BQ87+(1-EXP(-LN(2)/25))/(LN(2)/25)*Calculateur!BL88*Calculateur!BN88*VLOOKUP('Données projet'!$B$11,Paramètres!$A$1:$I$89,3,0)*0.475*44/12</f>
        <v>2.7286257822241424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20.079142803087507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47.947931189469415</v>
      </c>
      <c r="T89" s="59">
        <f t="shared" si="88"/>
        <v>237.79260186885509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12.357353831142637</v>
      </c>
      <c r="AA89" s="21">
        <f>EXP(-LN(2)/25)*AA88+(1-EXP(-LN(2)/25))/(LN(2)/25)*Calculateur!V89*Calculateur!X89*VLOOKUP('Données projet'!$B$9,Paramètres!$A$1:$I$89,3,0)*0.475*44/12</f>
        <v>1.9280429179288616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14.285396749071499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47.947931189469415</v>
      </c>
      <c r="AO89" s="59">
        <f t="shared" si="90"/>
        <v>237.79260186885509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12.357353831142637</v>
      </c>
      <c r="AV89" s="21">
        <f>EXP(-LN(2)/25)*AV88+(1-EXP(-LN(2)/25))/(LN(2)/25)*Calculateur!AQ89*Calculateur!AS89*VLOOKUP('Données projet'!$B$10,Paramètres!$A$1:$I$89,3,0)*0.475*44/12</f>
        <v>1.9280429179288616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14.285396749071499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62.160682921618474</v>
      </c>
      <c r="BJ89" s="59">
        <f t="shared" si="92"/>
        <v>316.14647518629897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17.010283964854654</v>
      </c>
      <c r="BQ89" s="21">
        <f>EXP(-LN(2)/25)*BQ88+(1-EXP(-LN(2)/25))/(LN(2)/25)*Calculateur!BL89*Calculateur!BN89*VLOOKUP('Données projet'!$B$11,Paramètres!$A$1:$I$89,3,0)*0.475*44/12</f>
        <v>2.6540113667170298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19.664295331571683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47.947931189469415</v>
      </c>
      <c r="T90" s="59">
        <f t="shared" si="88"/>
        <v>237.79260186885509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12.115033659755527</v>
      </c>
      <c r="AA90" s="21">
        <f>EXP(-LN(2)/25)*AA89+(1-EXP(-LN(2)/25))/(LN(2)/25)*Calculateur!V90*Calculateur!X90*VLOOKUP('Données projet'!$B$9,Paramètres!$A$1:$I$89,3,0)*0.475*44/12</f>
        <v>1.8753204829467265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13.990354142702254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47.947931189469415</v>
      </c>
      <c r="AO90" s="59">
        <f t="shared" si="90"/>
        <v>237.79260186885509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12.115033659755527</v>
      </c>
      <c r="AV90" s="21">
        <f>EXP(-LN(2)/25)*AV89+(1-EXP(-LN(2)/25))/(LN(2)/25)*Calculateur!AQ90*Calculateur!AS90*VLOOKUP('Données projet'!$B$10,Paramètres!$A$1:$I$89,3,0)*0.475*44/12</f>
        <v>1.8753204829467265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13.990354142702254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62.160682921618474</v>
      </c>
      <c r="BJ90" s="59">
        <f t="shared" si="92"/>
        <v>316.14647518629897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16.676722671552604</v>
      </c>
      <c r="BQ90" s="21">
        <f>EXP(-LN(2)/25)*BQ89+(1-EXP(-LN(2)/25))/(LN(2)/25)*Calculateur!BL90*Calculateur!BN90*VLOOKUP('Données projet'!$B$11,Paramètres!$A$1:$I$89,3,0)*0.475*44/12</f>
        <v>2.5814372863257606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19.258159957878362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47.947931189469415</v>
      </c>
      <c r="T91" s="59">
        <f t="shared" si="88"/>
        <v>237.79260186885509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11.877465239128608</v>
      </c>
      <c r="AA91" s="21">
        <f>EXP(-LN(2)/25)*AA90+(1-EXP(-LN(2)/25))/(LN(2)/25)*Calculateur!V91*Calculateur!X91*VLOOKUP('Données projet'!$B$9,Paramètres!$A$1:$I$89,3,0)*0.475*44/12</f>
        <v>1.8240397457217301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13.701504984850338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47.947931189469415</v>
      </c>
      <c r="AO91" s="59">
        <f t="shared" si="90"/>
        <v>237.79260186885509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11.877465239128608</v>
      </c>
      <c r="AV91" s="21">
        <f>EXP(-LN(2)/25)*AV90+(1-EXP(-LN(2)/25))/(LN(2)/25)*Calculateur!AQ91*Calculateur!AS91*VLOOKUP('Données projet'!$B$10,Paramètres!$A$1:$I$89,3,0)*0.475*44/12</f>
        <v>1.8240397457217301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13.701504984850338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62.160682921618474</v>
      </c>
      <c r="BJ91" s="59">
        <f t="shared" si="92"/>
        <v>316.14647518629897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16.349702311759906</v>
      </c>
      <c r="BQ91" s="21">
        <f>EXP(-LN(2)/25)*BQ90+(1-EXP(-LN(2)/25))/(LN(2)/25)*Calculateur!BL91*Calculateur!BN91*VLOOKUP('Données projet'!$B$11,Paramètres!$A$1:$I$89,3,0)*0.475*44/12</f>
        <v>2.5108477479792959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18.8605500597392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47.947931189469415</v>
      </c>
      <c r="T92" s="59">
        <f t="shared" si="88"/>
        <v>237.79260186885509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11.644555390327753</v>
      </c>
      <c r="AA92" s="21">
        <f>EXP(-LN(2)/25)*AA91+(1-EXP(-LN(2)/25))/(LN(2)/25)*Calculateur!V92*Calculateur!X92*VLOOKUP('Données projet'!$B$9,Paramètres!$A$1:$I$89,3,0)*0.475*44/12</f>
        <v>1.7741612829528881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13.418716673280642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47.947931189469415</v>
      </c>
      <c r="AO92" s="59">
        <f t="shared" si="90"/>
        <v>237.79260186885509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11.644555390327753</v>
      </c>
      <c r="AV92" s="21">
        <f>EXP(-LN(2)/25)*AV91+(1-EXP(-LN(2)/25))/(LN(2)/25)*Calculateur!AQ92*Calculateur!AS92*VLOOKUP('Données projet'!$B$10,Paramètres!$A$1:$I$89,3,0)*0.475*44/12</f>
        <v>1.7741612829528881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13.418716673280642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62.160682921618474</v>
      </c>
      <c r="BJ92" s="59">
        <f t="shared" si="92"/>
        <v>316.14647518629897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16.029094621760017</v>
      </c>
      <c r="BQ92" s="21">
        <f>EXP(-LN(2)/25)*BQ91+(1-EXP(-LN(2)/25))/(LN(2)/25)*Calculateur!BL92*Calculateur!BN92*VLOOKUP('Données projet'!$B$11,Paramètres!$A$1:$I$89,3,0)*0.475*44/12</f>
        <v>2.4421884842710577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18.471283106031073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47.947931189469415</v>
      </c>
      <c r="T93" s="59">
        <f t="shared" si="88"/>
        <v>237.79260186885509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11.416212761600903</v>
      </c>
      <c r="AA93" s="21">
        <f>EXP(-LN(2)/25)*AA92+(1-EXP(-LN(2)/25))/(LN(2)/25)*Calculateur!V93*Calculateur!X93*VLOOKUP('Données projet'!$B$9,Paramètres!$A$1:$I$89,3,0)*0.475*44/12</f>
        <v>1.7256467493714545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13.141859510972358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47.947931189469415</v>
      </c>
      <c r="AO93" s="59">
        <f t="shared" si="90"/>
        <v>237.79260186885509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11.416212761600903</v>
      </c>
      <c r="AV93" s="21">
        <f>EXP(-LN(2)/25)*AV92+(1-EXP(-LN(2)/25))/(LN(2)/25)*Calculateur!AQ93*Calculateur!AS93*VLOOKUP('Données projet'!$B$10,Paramètres!$A$1:$I$89,3,0)*0.475*44/12</f>
        <v>1.7256467493714545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13.141859510972358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62.160682921618474</v>
      </c>
      <c r="BJ93" s="59">
        <f t="shared" si="92"/>
        <v>316.14647518629897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15.714773853009644</v>
      </c>
      <c r="BQ93" s="21">
        <f>EXP(-LN(2)/25)*BQ92+(1-EXP(-LN(2)/25))/(LN(2)/25)*Calculateur!BL93*Calculateur!BN93*VLOOKUP('Données projet'!$B$11,Paramètres!$A$1:$I$89,3,0)*0.475*44/12</f>
        <v>2.3754067117395548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18.0901805647492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47.947931189469415</v>
      </c>
      <c r="T94" s="59">
        <f t="shared" si="88"/>
        <v>237.79260186885509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11.192347792548135</v>
      </c>
      <c r="AA94" s="21">
        <f>EXP(-LN(2)/25)*AA93+(1-EXP(-LN(2)/25))/(LN(2)/25)*Calculateur!V94*Calculateur!X94*VLOOKUP('Données projet'!$B$9,Paramètres!$A$1:$I$89,3,0)*0.475*44/12</f>
        <v>1.6784588482620735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12.870806640810208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47.947931189469415</v>
      </c>
      <c r="AO94" s="59">
        <f t="shared" si="90"/>
        <v>237.79260186885509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11.192347792548135</v>
      </c>
      <c r="AV94" s="21">
        <f>EXP(-LN(2)/25)*AV93+(1-EXP(-LN(2)/25))/(LN(2)/25)*Calculateur!AQ94*Calculateur!AS94*VLOOKUP('Données projet'!$B$10,Paramètres!$A$1:$I$89,3,0)*0.475*44/12</f>
        <v>1.6784588482620735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12.870806640810208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62.160682921618474</v>
      </c>
      <c r="BJ94" s="59">
        <f t="shared" si="92"/>
        <v>316.14647518629897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15.406616722817729</v>
      </c>
      <c r="BQ94" s="21">
        <f>EXP(-LN(2)/25)*BQ93+(1-EXP(-LN(2)/25))/(LN(2)/25)*Calculateur!BL94*Calculateur!BN94*VLOOKUP('Données projet'!$B$11,Paramètres!$A$1:$I$89,3,0)*0.475*44/12</f>
        <v>2.3104510902898268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17.717067813107555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47.947931189469415</v>
      </c>
      <c r="T95" s="59">
        <f t="shared" si="88"/>
        <v>237.79260186885509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10.972872678994344</v>
      </c>
      <c r="AA95" s="21">
        <f>EXP(-LN(2)/25)*AA94+(1-EXP(-LN(2)/25))/(LN(2)/25)*Calculateur!V95*Calculateur!X95*VLOOKUP('Données projet'!$B$9,Paramètres!$A$1:$I$89,3,0)*0.475*44/12</f>
        <v>1.6325613027900323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12.605433981784376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47.947931189469415</v>
      </c>
      <c r="AO95" s="59">
        <f t="shared" si="90"/>
        <v>237.79260186885509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10.972872678994344</v>
      </c>
      <c r="AV95" s="21">
        <f>EXP(-LN(2)/25)*AV94+(1-EXP(-LN(2)/25))/(LN(2)/25)*Calculateur!AQ95*Calculateur!AS95*VLOOKUP('Données projet'!$B$10,Paramètres!$A$1:$I$89,3,0)*0.475*44/12</f>
        <v>1.6325613027900323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12.605433981784376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62.160682921618474</v>
      </c>
      <c r="BJ95" s="59">
        <f t="shared" si="92"/>
        <v>316.14647518629897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15.104502365991587</v>
      </c>
      <c r="BQ95" s="21">
        <f>EXP(-LN(2)/25)*BQ94+(1-EXP(-LN(2)/25))/(LN(2)/25)*Calculateur!BL95*Calculateur!BN95*VLOOKUP('Données projet'!$B$11,Paramètres!$A$1:$I$89,3,0)*0.475*44/12</f>
        <v>2.247271683724509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17.351774049716095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47.947931189469415</v>
      </c>
      <c r="T96" s="59">
        <f t="shared" si="88"/>
        <v>237.79260186885509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10.75770133855074</v>
      </c>
      <c r="AA96" s="21">
        <f>EXP(-LN(2)/25)*AA95+(1-EXP(-LN(2)/25))/(LN(2)/25)*Calculateur!V96*Calculateur!X96*VLOOKUP('Données projet'!$B$9,Paramètres!$A$1:$I$89,3,0)*0.475*44/12</f>
        <v>1.5879188281125711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12.345620166663311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47.947931189469415</v>
      </c>
      <c r="AO96" s="59">
        <f t="shared" si="90"/>
        <v>237.79260186885509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10.75770133855074</v>
      </c>
      <c r="AV96" s="21">
        <f>EXP(-LN(2)/25)*AV95+(1-EXP(-LN(2)/25))/(LN(2)/25)*Calculateur!AQ96*Calculateur!AS96*VLOOKUP('Données projet'!$B$10,Paramètres!$A$1:$I$89,3,0)*0.475*44/12</f>
        <v>1.5879188281125711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12.345620166663311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62.160682921618474</v>
      </c>
      <c r="BJ96" s="59">
        <f t="shared" si="92"/>
        <v>316.14647518629897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14.808312287431244</v>
      </c>
      <c r="BQ96" s="21">
        <f>EXP(-LN(2)/25)*BQ95+(1-EXP(-LN(2)/25))/(LN(2)/25)*Calculateur!BL96*Calculateur!BN96*VLOOKUP('Données projet'!$B$11,Paramètres!$A$1:$I$89,3,0)*0.475*44/12</f>
        <v>2.1858199213541809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16.994132208785423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47.947931189469415</v>
      </c>
      <c r="T97" s="59">
        <f t="shared" si="88"/>
        <v>237.79260186885509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10.546749376851677</v>
      </c>
      <c r="AA97" s="21">
        <f>EXP(-LN(2)/25)*AA96+(1-EXP(-LN(2)/25))/(LN(2)/25)*Calculateur!V97*Calculateur!X97*VLOOKUP('Données projet'!$B$9,Paramètres!$A$1:$I$89,3,0)*0.475*44/12</f>
        <v>1.5444971042528108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12.091246481104488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47.947931189469415</v>
      </c>
      <c r="AO97" s="59">
        <f t="shared" si="90"/>
        <v>237.79260186885509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10.546749376851677</v>
      </c>
      <c r="AV97" s="21">
        <f>EXP(-LN(2)/25)*AV96+(1-EXP(-LN(2)/25))/(LN(2)/25)*Calculateur!AQ97*Calculateur!AS97*VLOOKUP('Données projet'!$B$10,Paramètres!$A$1:$I$89,3,0)*0.475*44/12</f>
        <v>1.5444971042528108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12.091246481104488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62.160682921618474</v>
      </c>
      <c r="BJ97" s="59">
        <f t="shared" si="92"/>
        <v>316.14647518629897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14.517930315653359</v>
      </c>
      <c r="BQ97" s="21">
        <f>EXP(-LN(2)/25)*BQ96+(1-EXP(-LN(2)/25))/(LN(2)/25)*Calculateur!BL97*Calculateur!BN97*VLOOKUP('Données projet'!$B$11,Paramètres!$A$1:$I$89,3,0)*0.475*44/12</f>
        <v>2.1260485606574768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16.643978876310836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47.947931189469415</v>
      </c>
      <c r="T98" s="59">
        <f t="shared" si="88"/>
        <v>237.79260186885509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10.339934054453542</v>
      </c>
      <c r="AA98" s="21">
        <f>EXP(-LN(2)/25)*AA97+(1-EXP(-LN(2)/25))/(LN(2)/25)*Calculateur!V98*Calculateur!X98*VLOOKUP('Données projet'!$B$9,Paramètres!$A$1:$I$89,3,0)*0.475*44/12</f>
        <v>1.502262749715445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11.842196804168987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47.947931189469415</v>
      </c>
      <c r="AO98" s="59">
        <f t="shared" si="90"/>
        <v>237.79260186885509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10.339934054453542</v>
      </c>
      <c r="AV98" s="21">
        <f>EXP(-LN(2)/25)*AV97+(1-EXP(-LN(2)/25))/(LN(2)/25)*Calculateur!AQ98*Calculateur!AS98*VLOOKUP('Données projet'!$B$10,Paramètres!$A$1:$I$89,3,0)*0.475*44/12</f>
        <v>1.502262749715445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11.842196804168987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62.160682921618474</v>
      </c>
      <c r="BJ98" s="59">
        <f t="shared" si="92"/>
        <v>316.14647518629897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14.233242557226525</v>
      </c>
      <c r="BQ98" s="21">
        <f>EXP(-LN(2)/25)*BQ97+(1-EXP(-LN(2)/25))/(LN(2)/25)*Calculateur!BL98*Calculateur!BN98*VLOOKUP('Données projet'!$B$11,Paramètres!$A$1:$I$89,3,0)*0.475*44/12</f>
        <v>2.0679116509622633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16.301154208188787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47.947931189469415</v>
      </c>
      <c r="T99" s="59">
        <f t="shared" si="88"/>
        <v>237.79260186885509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10.137174254382742</v>
      </c>
      <c r="AA99" s="21">
        <f>EXP(-LN(2)/25)*AA98+(1-EXP(-LN(2)/25))/(LN(2)/25)*Calculateur!V99*Calculateur!X99*VLOOKUP('Données projet'!$B$9,Paramètres!$A$1:$I$89,3,0)*0.475*44/12</f>
        <v>1.4611832958239117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11.598357550206654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47.947931189469415</v>
      </c>
      <c r="AO99" s="59">
        <f t="shared" si="90"/>
        <v>237.79260186885509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10.137174254382742</v>
      </c>
      <c r="AV99" s="21">
        <f>EXP(-LN(2)/25)*AV98+(1-EXP(-LN(2)/25))/(LN(2)/25)*Calculateur!AQ99*Calculateur!AS99*VLOOKUP('Données projet'!$B$10,Paramètres!$A$1:$I$89,3,0)*0.475*44/12</f>
        <v>1.4611832958239117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11.598357550206654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62.160682921618474</v>
      </c>
      <c r="BJ99" s="59">
        <f t="shared" si="92"/>
        <v>316.14647518629897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13.954137352100053</v>
      </c>
      <c r="BQ99" s="21">
        <f>EXP(-LN(2)/25)*BQ98+(1-EXP(-LN(2)/25))/(LN(2)/25)*Calculateur!BL99*Calculateur!BN99*VLOOKUP('Données projet'!$B$11,Paramètres!$A$1:$I$89,3,0)*0.475*44/12</f>
        <v>2.0113644981199528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15.965501850220006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47.947931189469415</v>
      </c>
      <c r="T100" s="59">
        <f t="shared" si="88"/>
        <v>237.79260186885509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9.9383904503200657</v>
      </c>
      <c r="AA100" s="21">
        <f>EXP(-LN(2)/25)*AA99+(1-EXP(-LN(2)/25))/(LN(2)/25)*Calculateur!V100*Calculateur!X100*VLOOKUP('Données projet'!$B$9,Paramètres!$A$1:$I$89,3,0)*0.475*44/12</f>
        <v>1.4212271617593168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11.359617612079383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47.947931189469415</v>
      </c>
      <c r="AO100" s="59">
        <f t="shared" si="90"/>
        <v>237.79260186885509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9.9383904503200657</v>
      </c>
      <c r="AV100" s="21">
        <f>EXP(-LN(2)/25)*AV99+(1-EXP(-LN(2)/25))/(LN(2)/25)*Calculateur!AQ100*Calculateur!AS100*VLOOKUP('Données projet'!$B$10,Paramètres!$A$1:$I$89,3,0)*0.475*44/12</f>
        <v>1.4212271617593168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11.359617612079383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62.160682921618474</v>
      </c>
      <c r="BJ100" s="59">
        <f t="shared" si="92"/>
        <v>316.14647518629897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13.680505229808746</v>
      </c>
      <c r="BQ100" s="21">
        <f>EXP(-LN(2)/25)*BQ99+(1-EXP(-LN(2)/25))/(LN(2)/25)*Calculateur!BL100*Calculateur!BN100*VLOOKUP('Données projet'!$B$11,Paramètres!$A$1:$I$89,3,0)*0.475*44/12</f>
        <v>1.9563636301458007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15.636868859954546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47.947931189469415</v>
      </c>
      <c r="T101" s="59">
        <f t="shared" si="88"/>
        <v>237.79260186885509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9.743504675408909</v>
      </c>
      <c r="AA101" s="21">
        <f>EXP(-LN(2)/25)*AA100+(1-EXP(-LN(2)/25))/(LN(2)/25)*Calculateur!V101*Calculateur!X101*VLOOKUP('Données projet'!$B$9,Paramètres!$A$1:$I$89,3,0)*0.475*44/12</f>
        <v>1.3823636302819202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11.12586830569083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47.947931189469415</v>
      </c>
      <c r="AO101" s="59">
        <f t="shared" si="90"/>
        <v>237.79260186885509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9.743504675408909</v>
      </c>
      <c r="AV101" s="21">
        <f>EXP(-LN(2)/25)*AV100+(1-EXP(-LN(2)/25))/(LN(2)/25)*Calculateur!AQ101*Calculateur!AS101*VLOOKUP('Données projet'!$B$10,Paramètres!$A$1:$I$89,3,0)*0.475*44/12</f>
        <v>1.3823636302819202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11.12586830569083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62.160682921618474</v>
      </c>
      <c r="BJ101" s="59">
        <f t="shared" si="92"/>
        <v>316.14647518629897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13.412238866536457</v>
      </c>
      <c r="BQ101" s="21">
        <f>EXP(-LN(2)/25)*BQ100+(1-EXP(-LN(2)/25))/(LN(2)/25)*Calculateur!BL101*Calculateur!BN101*VLOOKUP('Données projet'!$B$11,Paramètres!$A$1:$I$89,3,0)*0.475*44/12</f>
        <v>1.9028667637987717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15.315105630335228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47.947931189469415</v>
      </c>
      <c r="T102" s="59">
        <f t="shared" si="88"/>
        <v>237.79260186885509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9.5524404916751742</v>
      </c>
      <c r="AA102" s="21">
        <f>EXP(-LN(2)/25)*AA101+(1-EXP(-LN(2)/25))/(LN(2)/25)*Calculateur!V102*Calculateur!X102*VLOOKUP('Données projet'!$B$9,Paramètres!$A$1:$I$89,3,0)*0.475*44/12</f>
        <v>1.3445628241165173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10.897003315791691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47.947931189469415</v>
      </c>
      <c r="AO102" s="59">
        <f t="shared" si="90"/>
        <v>237.79260186885509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9.5524404916751742</v>
      </c>
      <c r="AV102" s="21">
        <f>EXP(-LN(2)/25)*AV101+(1-EXP(-LN(2)/25))/(LN(2)/25)*Calculateur!AQ102*Calculateur!AS102*VLOOKUP('Données projet'!$B$10,Paramètres!$A$1:$I$89,3,0)*0.475*44/12</f>
        <v>1.3445628241165173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10.897003315791691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62.160682921618474</v>
      </c>
      <c r="BJ102" s="59">
        <f t="shared" si="92"/>
        <v>316.14647518629897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13.149233043021614</v>
      </c>
      <c r="BQ102" s="21">
        <f>EXP(-LN(2)/25)*BQ101+(1-EXP(-LN(2)/25))/(LN(2)/25)*Calculateur!BL102*Calculateur!BN102*VLOOKUP('Données projet'!$B$11,Paramètres!$A$1:$I$89,3,0)*0.475*44/12</f>
        <v>1.8508327720752802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15.000065815096894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47.947931189469415</v>
      </c>
      <c r="T103" s="59">
        <f t="shared" si="88"/>
        <v>237.79260186885509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9.3651229600468131</v>
      </c>
      <c r="AA103" s="21">
        <f>EXP(-LN(2)/25)*AA102+(1-EXP(-LN(2)/25))/(LN(2)/25)*Calculateur!V103*Calculateur!X103*VLOOKUP('Données projet'!$B$9,Paramètres!$A$1:$I$89,3,0)*0.475*44/12</f>
        <v>1.3077956829835653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10.672918643030378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47.947931189469415</v>
      </c>
      <c r="AO103" s="59">
        <f t="shared" si="90"/>
        <v>237.79260186885509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9.3651229600468131</v>
      </c>
      <c r="AV103" s="21">
        <f>EXP(-LN(2)/25)*AV102+(1-EXP(-LN(2)/25))/(LN(2)/25)*Calculateur!AQ103*Calculateur!AS103*VLOOKUP('Données projet'!$B$10,Paramètres!$A$1:$I$89,3,0)*0.475*44/12</f>
        <v>1.3077956829835653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10.672918643030378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62.160682921618474</v>
      </c>
      <c r="BJ103" s="59">
        <f t="shared" si="92"/>
        <v>316.14647518629897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12.891384603288182</v>
      </c>
      <c r="BQ103" s="21">
        <f>EXP(-LN(2)/25)*BQ102+(1-EXP(-LN(2)/25))/(LN(2)/25)*Calculateur!BL103*Calculateur!BN103*VLOOKUP('Données projet'!$B$11,Paramètres!$A$1:$I$89,3,0)*0.475*44/12</f>
        <v>1.8002216525918162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14.691606255879998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47.947931189469415</v>
      </c>
      <c r="T104" s="59">
        <f t="shared" si="88"/>
        <v>237.79260186885509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9.1814786109612712</v>
      </c>
      <c r="AA104" s="21">
        <f>EXP(-LN(2)/25)*AA103+(1-EXP(-LN(2)/25))/(LN(2)/25)*Calculateur!V104*Calculateur!X104*VLOOKUP('Données projet'!$B$9,Paramètres!$A$1:$I$89,3,0)*0.475*44/12</f>
        <v>1.2720339412583936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10.453512552219665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47.947931189469415</v>
      </c>
      <c r="AO104" s="59">
        <f t="shared" si="90"/>
        <v>237.79260186885509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9.1814786109612712</v>
      </c>
      <c r="AV104" s="21">
        <f>EXP(-LN(2)/25)*AV103+(1-EXP(-LN(2)/25))/(LN(2)/25)*Calculateur!AQ104*Calculateur!AS104*VLOOKUP('Données projet'!$B$10,Paramètres!$A$1:$I$89,3,0)*0.475*44/12</f>
        <v>1.2720339412583936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10.453512552219665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62.160682921618474</v>
      </c>
      <c r="BJ104" s="59">
        <f t="shared" si="92"/>
        <v>316.14647518629897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12.638592414185906</v>
      </c>
      <c r="BQ104" s="21">
        <f>EXP(-LN(2)/25)*BQ103+(1-EXP(-LN(2)/25))/(LN(2)/25)*Calculateur!BL104*Calculateur!BN104*VLOOKUP('Données projet'!$B$11,Paramètres!$A$1:$I$89,3,0)*0.475*44/12</f>
        <v>1.7509944968321507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14.389586911018057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47.947931189469415</v>
      </c>
      <c r="T105" s="59">
        <f t="shared" si="88"/>
        <v>237.79260186885509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9.0014354155493042</v>
      </c>
      <c r="AA105" s="21">
        <f>EXP(-LN(2)/25)*AA104+(1-EXP(-LN(2)/25))/(LN(2)/25)*Calculateur!V105*Calculateur!X105*VLOOKUP('Données projet'!$B$9,Paramètres!$A$1:$I$89,3,0)*0.475*44/12</f>
        <v>1.2372501062413253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10.238685521790629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47.947931189469415</v>
      </c>
      <c r="AO105" s="59">
        <f t="shared" si="90"/>
        <v>237.79260186885509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9.0014354155493042</v>
      </c>
      <c r="AV105" s="21">
        <f>EXP(-LN(2)/25)*AV104+(1-EXP(-LN(2)/25))/(LN(2)/25)*Calculateur!AQ105*Calculateur!AS105*VLOOKUP('Données projet'!$B$10,Paramètres!$A$1:$I$89,3,0)*0.475*44/12</f>
        <v>1.2372501062413253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10.238685521790629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62.160682921618474</v>
      </c>
      <c r="BJ105" s="59">
        <f t="shared" si="92"/>
        <v>316.14647518629897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12.390757325723914</v>
      </c>
      <c r="BQ105" s="21">
        <f>EXP(-LN(2)/25)*BQ104+(1-EXP(-LN(2)/25))/(LN(2)/25)*Calculateur!BL105*Calculateur!BN105*VLOOKUP('Données projet'!$B$11,Paramètres!$A$1:$I$89,3,0)*0.475*44/12</f>
        <v>1.7031134602354769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14.093870785959391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47.947931189469415</v>
      </c>
      <c r="T106" s="59">
        <f t="shared" si="88"/>
        <v>237.79260186885509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8.8249227573838596</v>
      </c>
      <c r="AA106" s="21">
        <f>EXP(-LN(2)/25)*AA105+(1-EXP(-LN(2)/25))/(LN(2)/25)*Calculateur!V106*Calculateur!X106*VLOOKUP('Données projet'!$B$9,Paramètres!$A$1:$I$89,3,0)*0.475*44/12</f>
        <v>1.203417437022001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10.02834019440586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47.947931189469415</v>
      </c>
      <c r="AO106" s="59">
        <f t="shared" si="90"/>
        <v>237.79260186885509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8.8249227573838596</v>
      </c>
      <c r="AV106" s="21">
        <f>EXP(-LN(2)/25)*AV105+(1-EXP(-LN(2)/25))/(LN(2)/25)*Calculateur!AQ106*Calculateur!AS106*VLOOKUP('Données projet'!$B$10,Paramètres!$A$1:$I$89,3,0)*0.475*44/12</f>
        <v>1.203417437022001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10.02834019440586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62.160682921618474</v>
      </c>
      <c r="BJ106" s="59">
        <f t="shared" si="92"/>
        <v>316.14647518629897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12.147782132182185</v>
      </c>
      <c r="BQ106" s="21">
        <f>EXP(-LN(2)/25)*BQ105+(1-EXP(-LN(2)/25))/(LN(2)/25)*Calculateur!BL106*Calculateur!BN106*VLOOKUP('Données projet'!$B$11,Paramètres!$A$1:$I$89,3,0)*0.475*44/12</f>
        <v>1.6565417331024934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13.804323865284678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47.947931189469415</v>
      </c>
      <c r="T107" s="59">
        <f t="shared" si="88"/>
        <v>237.79260186885509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8.6518714047829501</v>
      </c>
      <c r="AA107" s="21">
        <f>EXP(-LN(2)/25)*AA106+(1-EXP(-LN(2)/25))/(LN(2)/25)*Calculateur!V107*Calculateur!X107*VLOOKUP('Données projet'!$B$9,Paramètres!$A$1:$I$89,3,0)*0.475*44/12</f>
        <v>1.1705099239216619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9.822381328704612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47.947931189469415</v>
      </c>
      <c r="AO107" s="59">
        <f t="shared" si="90"/>
        <v>237.79260186885509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8.6518714047829501</v>
      </c>
      <c r="AV107" s="21">
        <f>EXP(-LN(2)/25)*AV106+(1-EXP(-LN(2)/25))/(LN(2)/25)*Calculateur!AQ107*Calculateur!AS107*VLOOKUP('Données projet'!$B$10,Paramètres!$A$1:$I$89,3,0)*0.475*44/12</f>
        <v>1.1705099239216619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9.822381328704612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62.160682921618474</v>
      </c>
      <c r="BJ107" s="59">
        <f t="shared" si="92"/>
        <v>316.14647518629897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11.909571533985574</v>
      </c>
      <c r="BQ107" s="21">
        <f>EXP(-LN(2)/25)*BQ106+(1-EXP(-LN(2)/25))/(LN(2)/25)*Calculateur!BL107*Calculateur!BN107*VLOOKUP('Données projet'!$B$11,Paramètres!$A$1:$I$89,3,0)*0.475*44/12</f>
        <v>1.6112435122970621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13.520815046282635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47.947931189469415</v>
      </c>
      <c r="T108" s="59">
        <f t="shared" si="88"/>
        <v>237.79260186885509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8.4822134836556415</v>
      </c>
      <c r="AA108" s="21">
        <f>EXP(-LN(2)/25)*AA107+(1-EXP(-LN(2)/25))/(LN(2)/25)*Calculateur!V108*Calculateur!X108*VLOOKUP('Données projet'!$B$9,Paramètres!$A$1:$I$89,3,0)*0.475*44/12</f>
        <v>1.1385022684975823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9.6207157521532238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47.947931189469415</v>
      </c>
      <c r="AO108" s="59">
        <f t="shared" si="90"/>
        <v>237.79260186885509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8.4822134836556415</v>
      </c>
      <c r="AV108" s="21">
        <f>EXP(-LN(2)/25)*AV107+(1-EXP(-LN(2)/25))/(LN(2)/25)*Calculateur!AQ108*Calculateur!AS108*VLOOKUP('Données projet'!$B$10,Paramètres!$A$1:$I$89,3,0)*0.475*44/12</f>
        <v>1.1385022684975823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9.6207157521532238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62.160682921618474</v>
      </c>
      <c r="BJ108" s="59">
        <f t="shared" si="92"/>
        <v>316.14647518629897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11.676032100325481</v>
      </c>
      <c r="BQ108" s="21">
        <f>EXP(-LN(2)/25)*BQ107+(1-EXP(-LN(2)/25))/(LN(2)/25)*Calculateur!BL108*Calculateur!BN108*VLOOKUP('Données projet'!$B$11,Paramètres!$A$1:$I$89,3,0)*0.475*44/12</f>
        <v>1.5671839737216851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13.243216074047165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47.947931189469415</v>
      </c>
      <c r="T109" s="59">
        <f t="shared" si="88"/>
        <v>237.79260186885509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8.3158824508805242</v>
      </c>
      <c r="AA109" s="21">
        <f>EXP(-LN(2)/25)*AA108+(1-EXP(-LN(2)/25))/(LN(2)/25)*Calculateur!V109*Calculateur!X109*VLOOKUP('Données projet'!$B$9,Paramètres!$A$1:$I$89,3,0)*0.475*44/12</f>
        <v>1.1073698640942837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9.4232523149748086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47.947931189469415</v>
      </c>
      <c r="AO109" s="59">
        <f t="shared" si="90"/>
        <v>237.79260186885509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8.3158824508805242</v>
      </c>
      <c r="AV109" s="21">
        <f>EXP(-LN(2)/25)*AV108+(1-EXP(-LN(2)/25))/(LN(2)/25)*Calculateur!AQ109*Calculateur!AS109*VLOOKUP('Données projet'!$B$10,Paramètres!$A$1:$I$89,3,0)*0.475*44/12</f>
        <v>1.1073698640942837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9.4232523149748086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62.160682921618474</v>
      </c>
      <c r="BJ109" s="59">
        <f t="shared" si="92"/>
        <v>316.14647518629897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11.447072232514472</v>
      </c>
      <c r="BQ109" s="21">
        <f>EXP(-LN(2)/25)*BQ108+(1-EXP(-LN(2)/25))/(LN(2)/25)*Calculateur!BL109*Calculateur!BN109*VLOOKUP('Données projet'!$B$11,Paramètres!$A$1:$I$89,3,0)*0.475*44/12</f>
        <v>1.5243292455456423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12.971401478060114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47.947931189469415</v>
      </c>
      <c r="T110" s="59">
        <f t="shared" si="88"/>
        <v>237.79260186885509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8.1528130682062159</v>
      </c>
      <c r="AA110" s="21">
        <f>EXP(-LN(2)/25)*AA109+(1-EXP(-LN(2)/25))/(LN(2)/25)*Calculateur!V110*Calculateur!X110*VLOOKUP('Données projet'!$B$9,Paramètres!$A$1:$I$89,3,0)*0.475*44/12</f>
        <v>1.0770887769265753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9.2299018451327903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47.947931189469415</v>
      </c>
      <c r="AO110" s="59">
        <f t="shared" si="90"/>
        <v>237.79260186885509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8.1528130682062159</v>
      </c>
      <c r="AV110" s="21">
        <f>EXP(-LN(2)/25)*AV109+(1-EXP(-LN(2)/25))/(LN(2)/25)*Calculateur!AQ110*Calculateur!AS110*VLOOKUP('Données projet'!$B$10,Paramètres!$A$1:$I$89,3,0)*0.475*44/12</f>
        <v>1.0770887769265753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9.2299018451327903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62.160682921618474</v>
      </c>
      <c r="BJ110" s="59">
        <f t="shared" si="92"/>
        <v>316.14647518629897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11.222602128059508</v>
      </c>
      <c r="BQ110" s="21">
        <f>EXP(-LN(2)/25)*BQ109+(1-EXP(-LN(2)/25))/(LN(2)/25)*Calculateur!BL110*Calculateur!BN110*VLOOKUP('Données projet'!$B$11,Paramètres!$A$1:$I$89,3,0)*0.475*44/12</f>
        <v>1.4826463821652056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12.705248510224713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47.947931189469415</v>
      </c>
      <c r="T111" s="59">
        <f t="shared" si="88"/>
        <v>237.79260186885509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7.9929413766636479</v>
      </c>
      <c r="AA111" s="21">
        <f>EXP(-LN(2)/25)*AA110+(1-EXP(-LN(2)/25))/(LN(2)/25)*Calculateur!V111*Calculateur!X111*VLOOKUP('Données projet'!$B$9,Paramètres!$A$1:$I$89,3,0)*0.475*44/12</f>
        <v>1.0476357276798811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9.0405771043435283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47.947931189469415</v>
      </c>
      <c r="AO111" s="59">
        <f t="shared" si="90"/>
        <v>237.79260186885509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7.9929413766636479</v>
      </c>
      <c r="AV111" s="21">
        <f>EXP(-LN(2)/25)*AV110+(1-EXP(-LN(2)/25))/(LN(2)/25)*Calculateur!AQ111*Calculateur!AS111*VLOOKUP('Données projet'!$B$10,Paramètres!$A$1:$I$89,3,0)*0.475*44/12</f>
        <v>1.0476357276798811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9.0405771043435283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62.160682921618474</v>
      </c>
      <c r="BJ111" s="59">
        <f t="shared" si="92"/>
        <v>316.14647518629897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11.00253374543966</v>
      </c>
      <c r="BQ111" s="21">
        <f>EXP(-LN(2)/25)*BQ110+(1-EXP(-LN(2)/25))/(LN(2)/25)*Calculateur!BL111*Calculateur!BN111*VLOOKUP('Données projet'!$B$11,Paramètres!$A$1:$I$89,3,0)*0.475*44/12</f>
        <v>1.4421033388759135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12.444637084315573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47.947931189469415</v>
      </c>
      <c r="T112" s="59">
        <f t="shared" si="88"/>
        <v>237.79260186885509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7.8362046714801261</v>
      </c>
      <c r="AA112" s="21">
        <f>EXP(-LN(2)/25)*AA111+(1-EXP(-LN(2)/25))/(LN(2)/25)*Calculateur!V112*Calculateur!X112*VLOOKUP('Données projet'!$B$9,Paramètres!$A$1:$I$89,3,0)*0.475*44/12</f>
        <v>1.0189880736137062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8.8551927450938326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47.947931189469415</v>
      </c>
      <c r="AO112" s="59">
        <f t="shared" si="90"/>
        <v>237.79260186885509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7.8362046714801261</v>
      </c>
      <c r="AV112" s="21">
        <f>EXP(-LN(2)/25)*AV111+(1-EXP(-LN(2)/25))/(LN(2)/25)*Calculateur!AQ112*Calculateur!AS112*VLOOKUP('Données projet'!$B$10,Paramètres!$A$1:$I$89,3,0)*0.475*44/12</f>
        <v>1.0189880736137062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8.8551927450938326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62.160682921618474</v>
      </c>
      <c r="BJ112" s="59">
        <f t="shared" si="92"/>
        <v>316.14647518629897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10.786780769574529</v>
      </c>
      <c r="BQ112" s="21">
        <f>EXP(-LN(2)/25)*BQ111+(1-EXP(-LN(2)/25))/(LN(2)/25)*Calculateur!BL112*Calculateur!BN112*VLOOKUP('Données projet'!$B$11,Paramètres!$A$1:$I$89,3,0)*0.475*44/12</f>
        <v>1.402668947237433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12.189449716811962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47.947931189469415</v>
      </c>
      <c r="T113" s="59">
        <f t="shared" si="88"/>
        <v>237.79260186885509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7.6825414774853025</v>
      </c>
      <c r="AA113" s="21">
        <f>EXP(-LN(2)/25)*AA112+(1-EXP(-LN(2)/25))/(LN(2)/25)*Calculateur!V113*Calculateur!X113*VLOOKUP('Données projet'!$B$9,Paramètres!$A$1:$I$89,3,0)*0.475*44/12</f>
        <v>0.99112379115448557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8.6736652686397875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47.947931189469415</v>
      </c>
      <c r="AO113" s="59">
        <f t="shared" si="90"/>
        <v>237.79260186885509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7.6825414774853025</v>
      </c>
      <c r="AV113" s="21">
        <f>EXP(-LN(2)/25)*AV112+(1-EXP(-LN(2)/25))/(LN(2)/25)*Calculateur!AQ113*Calculateur!AS113*VLOOKUP('Données projet'!$B$10,Paramètres!$A$1:$I$89,3,0)*0.475*44/12</f>
        <v>0.99112379115448557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8.6736652686397875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62.160682921618474</v>
      </c>
      <c r="BJ113" s="59">
        <f t="shared" si="92"/>
        <v>316.14647518629897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10.575258577969791</v>
      </c>
      <c r="BQ113" s="21">
        <f>EXP(-LN(2)/25)*BQ112+(1-EXP(-LN(2)/25))/(LN(2)/25)*Calculateur!BL113*Calculateur!BN113*VLOOKUP('Données projet'!$B$11,Paramètres!$A$1:$I$89,3,0)*0.475*44/12</f>
        <v>1.3643128911120712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11.939571469081862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47.947931189469415</v>
      </c>
      <c r="T114" s="59">
        <f t="shared" si="88"/>
        <v>237.79260186885509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7.5318915249994243</v>
      </c>
      <c r="AA114" s="21">
        <f>EXP(-LN(2)/25)*AA113+(1-EXP(-LN(2)/25))/(LN(2)/25)*Calculateur!V114*Calculateur!X114*VLOOKUP('Données projet'!$B$9,Paramètres!$A$1:$I$89,3,0)*0.475*44/12</f>
        <v>0.96402145896443125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8.495912983963855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47.947931189469415</v>
      </c>
      <c r="AO114" s="59">
        <f t="shared" si="90"/>
        <v>237.79260186885509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7.5318915249994243</v>
      </c>
      <c r="AV114" s="21">
        <f>EXP(-LN(2)/25)*AV113+(1-EXP(-LN(2)/25))/(LN(2)/25)*Calculateur!AQ114*Calculateur!AS114*VLOOKUP('Données projet'!$B$10,Paramètres!$A$1:$I$89,3,0)*0.475*44/12</f>
        <v>0.96402145896443125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8.495912983963855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62.160682921618474</v>
      </c>
      <c r="BJ114" s="59">
        <f t="shared" si="92"/>
        <v>316.14647518629897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10.367884207526625</v>
      </c>
      <c r="BQ114" s="21">
        <f>EXP(-LN(2)/25)*BQ113+(1-EXP(-LN(2)/25))/(LN(2)/25)*Calculateur!BL114*Calculateur!BN114*VLOOKUP('Données projet'!$B$11,Paramètres!$A$1:$I$89,3,0)*0.475*44/12</f>
        <v>1.3270056833585149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11.69488989088514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47.947931189469415</v>
      </c>
      <c r="T115" s="59">
        <f t="shared" si="88"/>
        <v>237.79260186885509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7.3841957261943962</v>
      </c>
      <c r="AA115" s="21">
        <f>EXP(-LN(2)/25)*AA114+(1-EXP(-LN(2)/25))/(LN(2)/25)*Calculateur!V115*Calculateur!X115*VLOOKUP('Données projet'!$B$9,Paramètres!$A$1:$I$89,3,0)*0.475*44/12</f>
        <v>0.93766024147336369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8.3218559676677604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47.947931189469415</v>
      </c>
      <c r="AO115" s="59">
        <f t="shared" si="90"/>
        <v>237.79260186885509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7.3841957261943962</v>
      </c>
      <c r="AV115" s="21">
        <f>EXP(-LN(2)/25)*AV114+(1-EXP(-LN(2)/25))/(LN(2)/25)*Calculateur!AQ115*Calculateur!AS115*VLOOKUP('Données projet'!$B$10,Paramètres!$A$1:$I$89,3,0)*0.475*44/12</f>
        <v>0.93766024147336369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8.3218559676677604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62.160682921618474</v>
      </c>
      <c r="BJ115" s="59">
        <f t="shared" si="92"/>
        <v>316.14647518629897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10.164576322001972</v>
      </c>
      <c r="BQ115" s="21">
        <f>EXP(-LN(2)/25)*BQ114+(1-EXP(-LN(2)/25))/(LN(2)/25)*Calculateur!BL115*Calculateur!BN115*VLOOKUP('Données projet'!$B$11,Paramètres!$A$1:$I$89,3,0)*0.475*44/12</f>
        <v>1.2907186431628803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11.455294965164853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47.947931189469415</v>
      </c>
      <c r="T116" s="59">
        <f t="shared" si="88"/>
        <v>237.79260186885509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7.2393961519183927</v>
      </c>
      <c r="AA116" s="21">
        <f>EXP(-LN(2)/25)*AA115+(1-EXP(-LN(2)/25))/(LN(2)/25)*Calculateur!V116*Calculateur!X116*VLOOKUP('Données projet'!$B$9,Paramètres!$A$1:$I$89,3,0)*0.475*44/12</f>
        <v>0.9120198728608655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8.1514160247792589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47.947931189469415</v>
      </c>
      <c r="AO116" s="59">
        <f t="shared" si="90"/>
        <v>237.79260186885509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7.2393961519183927</v>
      </c>
      <c r="AV116" s="21">
        <f>EXP(-LN(2)/25)*AV115+(1-EXP(-LN(2)/25))/(LN(2)/25)*Calculateur!AQ116*Calculateur!AS116*VLOOKUP('Données projet'!$B$10,Paramètres!$A$1:$I$89,3,0)*0.475*44/12</f>
        <v>0.9120198728608655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8.1514160247792589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62.160682921618474</v>
      </c>
      <c r="BJ116" s="59">
        <f t="shared" si="92"/>
        <v>316.14647518629897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9.965255180106892</v>
      </c>
      <c r="BQ116" s="21">
        <f>EXP(-LN(2)/25)*BQ115+(1-EXP(-LN(2)/25))/(LN(2)/25)*Calculateur!BL116*Calculateur!BN116*VLOOKUP('Données projet'!$B$11,Paramètres!$A$1:$I$89,3,0)*0.475*44/12</f>
        <v>1.2554238739896479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11.220679054096539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47.947931189469415</v>
      </c>
      <c r="T117" s="59">
        <f t="shared" si="88"/>
        <v>237.79260186885509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7.0974360089749222</v>
      </c>
      <c r="AA117" s="21">
        <f>EXP(-LN(2)/25)*AA116+(1-EXP(-LN(2)/25))/(LN(2)/25)*Calculateur!V117*Calculateur!X117*VLOOKUP('Données projet'!$B$9,Paramètres!$A$1:$I$89,3,0)*0.475*44/12</f>
        <v>0.8870806414764445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7.9845166504513667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47.947931189469415</v>
      </c>
      <c r="AO117" s="59">
        <f t="shared" si="90"/>
        <v>237.79260186885509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7.0974360089749222</v>
      </c>
      <c r="AV117" s="21">
        <f>EXP(-LN(2)/25)*AV116+(1-EXP(-LN(2)/25))/(LN(2)/25)*Calculateur!AQ117*Calculateur!AS117*VLOOKUP('Données projet'!$B$10,Paramètres!$A$1:$I$89,3,0)*0.475*44/12</f>
        <v>0.8870806414764445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7.9845166504513667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62.160682921618474</v>
      </c>
      <c r="BJ117" s="59">
        <f t="shared" si="92"/>
        <v>316.14647518629897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9.7698426042304831</v>
      </c>
      <c r="BQ117" s="21">
        <f>EXP(-LN(2)/25)*BQ116+(1-EXP(-LN(2)/25))/(LN(2)/25)*Calculateur!BL117*Calculateur!BN117*VLOOKUP('Données projet'!$B$11,Paramètres!$A$1:$I$89,3,0)*0.475*44/12</f>
        <v>1.2210942421355289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10.990936846366012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47.947931189469415</v>
      </c>
      <c r="T118" s="59">
        <f t="shared" si="88"/>
        <v>237.79260186885509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6.9582596178474354</v>
      </c>
      <c r="AA118" s="21">
        <f>EXP(-LN(2)/25)*AA117+(1-EXP(-LN(2)/25))/(LN(2)/25)*Calculateur!V118*Calculateur!X118*VLOOKUP('Données projet'!$B$9,Paramètres!$A$1:$I$89,3,0)*0.475*44/12</f>
        <v>0.86282337468572767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7.8210829925331629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47.947931189469415</v>
      </c>
      <c r="AO118" s="59">
        <f t="shared" si="90"/>
        <v>237.79260186885509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6.9582596178474354</v>
      </c>
      <c r="AV118" s="21">
        <f>EXP(-LN(2)/25)*AV117+(1-EXP(-LN(2)/25))/(LN(2)/25)*Calculateur!AQ118*Calculateur!AS118*VLOOKUP('Données projet'!$B$10,Paramètres!$A$1:$I$89,3,0)*0.475*44/12</f>
        <v>0.86282337468572767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7.8210829925331629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62.160682921618474</v>
      </c>
      <c r="BJ118" s="59">
        <f t="shared" si="92"/>
        <v>316.14647518629897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9.578261949777108</v>
      </c>
      <c r="BQ118" s="21">
        <f>EXP(-LN(2)/25)*BQ117+(1-EXP(-LN(2)/25))/(LN(2)/25)*Calculateur!BL118*Calculateur!BN118*VLOOKUP('Données projet'!$B$11,Paramètres!$A$1:$I$89,3,0)*0.475*44/12</f>
        <v>1.1877033558697774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10.765965305646885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47.947931189469415</v>
      </c>
      <c r="T119" s="59">
        <f t="shared" si="88"/>
        <v>237.79260186885509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6.8218123908607424</v>
      </c>
      <c r="AA119" s="21">
        <f>EXP(-LN(2)/25)*AA118+(1-EXP(-LN(2)/25))/(LN(2)/25)*Calculateur!V119*Calculateur!X119*VLOOKUP('Données projet'!$B$9,Paramètres!$A$1:$I$89,3,0)*0.475*44/12</f>
        <v>0.83922942413103718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7.6610418149917798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47.947931189469415</v>
      </c>
      <c r="AO119" s="59">
        <f t="shared" si="90"/>
        <v>237.79260186885509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6.8218123908607424</v>
      </c>
      <c r="AV119" s="21">
        <f>EXP(-LN(2)/25)*AV118+(1-EXP(-LN(2)/25))/(LN(2)/25)*Calculateur!AQ119*Calculateur!AS119*VLOOKUP('Données projet'!$B$10,Paramètres!$A$1:$I$89,3,0)*0.475*44/12</f>
        <v>0.83922942413103718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7.6610418149917798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62.160682921618474</v>
      </c>
      <c r="BJ119" s="59">
        <f t="shared" si="92"/>
        <v>316.14647518629897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9.3904380751049032</v>
      </c>
      <c r="BQ119" s="21">
        <f>EXP(-LN(2)/25)*BQ118+(1-EXP(-LN(2)/25))/(LN(2)/25)*Calculateur!BL119*Calculateur!BN119*VLOOKUP('Données projet'!$B$11,Paramètres!$A$1:$I$89,3,0)*0.475*44/12</f>
        <v>1.1552255451449134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10.545663620249817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47.947931189469415</v>
      </c>
      <c r="T120" s="59">
        <f t="shared" si="88"/>
        <v>237.79260186885509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6.6880408107706675</v>
      </c>
      <c r="AA120" s="21">
        <f>EXP(-LN(2)/25)*AA119+(1-EXP(-LN(2)/25))/(LN(2)/25)*Calculateur!V120*Calculateur!X120*VLOOKUP('Données projet'!$B$9,Paramètres!$A$1:$I$89,3,0)*0.475*44/12</f>
        <v>0.8162806513950166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7.5043214621656844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47.947931189469415</v>
      </c>
      <c r="AO120" s="59">
        <f t="shared" si="90"/>
        <v>237.79260186885509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6.6880408107706675</v>
      </c>
      <c r="AV120" s="21">
        <f>EXP(-LN(2)/25)*AV119+(1-EXP(-LN(2)/25))/(LN(2)/25)*Calculateur!AQ120*Calculateur!AS120*VLOOKUP('Données projet'!$B$10,Paramètres!$A$1:$I$89,3,0)*0.475*44/12</f>
        <v>0.8162806513950166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7.5043214621656844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62.160682921618474</v>
      </c>
      <c r="BJ120" s="59">
        <f t="shared" si="92"/>
        <v>316.14647518629897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9.2062973120537688</v>
      </c>
      <c r="BQ120" s="21">
        <f>EXP(-LN(2)/25)*BQ119+(1-EXP(-LN(2)/25))/(LN(2)/25)*Calculateur!BL120*Calculateur!BN120*VLOOKUP('Données projet'!$B$11,Paramètres!$A$1:$I$89,3,0)*0.475*44/12</f>
        <v>1.1236358418622545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10.329933153916024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47.947931189469415</v>
      </c>
      <c r="T121" s="59">
        <f t="shared" si="88"/>
        <v>237.79260186885509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6.5568924097735515</v>
      </c>
      <c r="AA121" s="21">
        <f>EXP(-LN(2)/25)*AA120+(1-EXP(-LN(2)/25))/(LN(2)/25)*Calculateur!V121*Calculateur!X121*VLOOKUP('Données projet'!$B$9,Paramètres!$A$1:$I$89,3,0)*0.475*44/12</f>
        <v>0.79395941405628601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7.3508518238298377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47.947931189469415</v>
      </c>
      <c r="AO121" s="59">
        <f t="shared" si="90"/>
        <v>237.79260186885509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6.5568924097735515</v>
      </c>
      <c r="AV121" s="21">
        <f>EXP(-LN(2)/25)*AV120+(1-EXP(-LN(2)/25))/(LN(2)/25)*Calculateur!AQ121*Calculateur!AS121*VLOOKUP('Données projet'!$B$10,Paramètres!$A$1:$I$89,3,0)*0.475*44/12</f>
        <v>0.79395941405628601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7.3508518238298377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62.160682921618474</v>
      </c>
      <c r="BJ121" s="59">
        <f t="shared" si="92"/>
        <v>316.14647518629897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9.0257674370512913</v>
      </c>
      <c r="BQ121" s="21">
        <f>EXP(-LN(2)/25)*BQ120+(1-EXP(-LN(2)/25))/(LN(2)/25)*Calculateur!BL121*Calculateur!BN121*VLOOKUP('Données projet'!$B$11,Paramètres!$A$1:$I$89,3,0)*0.475*44/12</f>
        <v>1.0929099606770905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10.118677397728382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47.947931189469415</v>
      </c>
      <c r="T122" s="59">
        <f t="shared" si="88"/>
        <v>237.79260186885509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6.4283157489273632</v>
      </c>
      <c r="AA122" s="21">
        <f>EXP(-LN(2)/25)*AA121+(1-EXP(-LN(2)/25))/(LN(2)/25)*Calculateur!V122*Calculateur!X122*VLOOKUP('Données projet'!$B$9,Paramètres!$A$1:$I$89,3,0)*0.475*44/12</f>
        <v>0.77224855212640586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7.2005643010537694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47.947931189469415</v>
      </c>
      <c r="AO122" s="59">
        <f t="shared" si="90"/>
        <v>237.79260186885509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6.4283157489273632</v>
      </c>
      <c r="AV122" s="21">
        <f>EXP(-LN(2)/25)*AV121+(1-EXP(-LN(2)/25))/(LN(2)/25)*Calculateur!AQ122*Calculateur!AS122*VLOOKUP('Données projet'!$B$10,Paramètres!$A$1:$I$89,3,0)*0.475*44/12</f>
        <v>0.77224855212640586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7.2005643010537694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62.160682921618474</v>
      </c>
      <c r="BJ122" s="59">
        <f t="shared" si="92"/>
        <v>316.14647518629897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8.8487776427852616</v>
      </c>
      <c r="BQ122" s="21">
        <f>EXP(-LN(2)/25)*BQ121+(1-EXP(-LN(2)/25))/(LN(2)/25)*Calculateur!BL122*Calculateur!BN122*VLOOKUP('Données projet'!$B$11,Paramètres!$A$1:$I$89,3,0)*0.475*44/12</f>
        <v>1.0630242803287384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9.911801923114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47.947931189469415</v>
      </c>
      <c r="T123" s="59">
        <f t="shared" si="88"/>
        <v>237.79260186885509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6.3022603979763492</v>
      </c>
      <c r="AA123" s="21">
        <f>EXP(-LN(2)/25)*AA122+(1-EXP(-LN(2)/25))/(LN(2)/25)*Calculateur!V123*Calculateur!X123*VLOOKUP('Données projet'!$B$9,Paramètres!$A$1:$I$89,3,0)*0.475*44/12</f>
        <v>0.75113137485772297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7.0533917728340718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47.947931189469415</v>
      </c>
      <c r="AO123" s="59">
        <f t="shared" si="90"/>
        <v>237.79260186885509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6.3022603979763492</v>
      </c>
      <c r="AV123" s="21">
        <f>EXP(-LN(2)/25)*AV122+(1-EXP(-LN(2)/25))/(LN(2)/25)*Calculateur!AQ123*Calculateur!AS123*VLOOKUP('Données projet'!$B$10,Paramètres!$A$1:$I$89,3,0)*0.475*44/12</f>
        <v>0.75113137485772297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7.0533917728340718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62.160682921618474</v>
      </c>
      <c r="BJ123" s="59">
        <f t="shared" si="92"/>
        <v>316.14647518629897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8.6752585104316733</v>
      </c>
      <c r="BQ123" s="21">
        <f>EXP(-LN(2)/25)*BQ122+(1-EXP(-LN(2)/25))/(LN(2)/25)*Calculateur!BL123*Calculateur!BN123*VLOOKUP('Données projet'!$B$11,Paramètres!$A$1:$I$89,3,0)*0.475*44/12</f>
        <v>1.0339558254811316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9.7092143359128045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47.947931189469415</v>
      </c>
      <c r="T124" s="59">
        <f t="shared" si="88"/>
        <v>237.79260186885509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6.1786769155713124</v>
      </c>
      <c r="AA124" s="21">
        <f>EXP(-LN(2)/25)*AA123+(1-EXP(-LN(2)/25))/(LN(2)/25)*Calculateur!V124*Calculateur!X124*VLOOKUP('Données projet'!$B$9,Paramètres!$A$1:$I$89,3,0)*0.475*44/12</f>
        <v>0.7305916479119563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6.9092685634832689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47.947931189469415</v>
      </c>
      <c r="AO124" s="59">
        <f t="shared" si="90"/>
        <v>237.79260186885509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6.1786769155713124</v>
      </c>
      <c r="AV124" s="21">
        <f>EXP(-LN(2)/25)*AV123+(1-EXP(-LN(2)/25))/(LN(2)/25)*Calculateur!AQ124*Calculateur!AS124*VLOOKUP('Données projet'!$B$10,Paramètres!$A$1:$I$89,3,0)*0.475*44/12</f>
        <v>0.7305916479119563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6.9092685634832689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62.160682921618474</v>
      </c>
      <c r="BJ124" s="59">
        <f t="shared" si="92"/>
        <v>316.14647518629897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8.5051419824273182</v>
      </c>
      <c r="BQ124" s="21">
        <f>EXP(-LN(2)/25)*BQ123+(1-EXP(-LN(2)/25))/(LN(2)/25)*Calculateur!BL124*Calculateur!BN124*VLOOKUP('Données projet'!$B$11,Paramètres!$A$1:$I$89,3,0)*0.475*44/12</f>
        <v>1.0056822490599764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9.5108242314872946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47.947931189469415</v>
      </c>
      <c r="T125" s="59">
        <f t="shared" si="88"/>
        <v>237.79260186885509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6.0575168298777573</v>
      </c>
      <c r="AA125" s="21">
        <f>EXP(-LN(2)/25)*AA124+(1-EXP(-LN(2)/25))/(LN(2)/25)*Calculateur!V125*Calculateur!X125*VLOOKUP('Données projet'!$B$9,Paramètres!$A$1:$I$89,3,0)*0.475*44/12</f>
        <v>0.71061358087965887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6.7681304107574158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47.947931189469415</v>
      </c>
      <c r="AO125" s="59">
        <f t="shared" si="90"/>
        <v>237.79260186885509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6.0575168298777573</v>
      </c>
      <c r="AV125" s="21">
        <f>EXP(-LN(2)/25)*AV124+(1-EXP(-LN(2)/25))/(LN(2)/25)*Calculateur!AQ125*Calculateur!AS125*VLOOKUP('Données projet'!$B$10,Paramètres!$A$1:$I$89,3,0)*0.475*44/12</f>
        <v>0.71061358087965887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6.7681304107574158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62.160682921618474</v>
      </c>
      <c r="BJ125" s="59">
        <f t="shared" si="92"/>
        <v>316.14647518629897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8.3383613357762929</v>
      </c>
      <c r="BQ125" s="21">
        <f>EXP(-LN(2)/25)*BQ124+(1-EXP(-LN(2)/25))/(LN(2)/25)*Calculateur!BL125*Calculateur!BN125*VLOOKUP('Données projet'!$B$11,Paramètres!$A$1:$I$89,3,0)*0.475*44/12</f>
        <v>0.97818181507290036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9.3165431508491938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47.947931189469415</v>
      </c>
      <c r="T126" s="59">
        <f t="shared" si="88"/>
        <v>237.79260186885509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5.9387326195642975</v>
      </c>
      <c r="AA126" s="21">
        <f>EXP(-LN(2)/25)*AA125+(1-EXP(-LN(2)/25))/(LN(2)/25)*Calculateur!V126*Calculateur!X126*VLOOKUP('Données projet'!$B$9,Paramètres!$A$1:$I$89,3,0)*0.475*44/12</f>
        <v>0.69118181514096055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6.6299144347052579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47.947931189469415</v>
      </c>
      <c r="AO126" s="59">
        <f t="shared" si="90"/>
        <v>237.79260186885509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5.9387326195642975</v>
      </c>
      <c r="AV126" s="21">
        <f>EXP(-LN(2)/25)*AV125+(1-EXP(-LN(2)/25))/(LN(2)/25)*Calculateur!AQ126*Calculateur!AS126*VLOOKUP('Données projet'!$B$10,Paramètres!$A$1:$I$89,3,0)*0.475*44/12</f>
        <v>0.69118181514096055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6.6299144347052579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62.160682921618474</v>
      </c>
      <c r="BJ126" s="59">
        <f t="shared" si="92"/>
        <v>316.14647518629897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8.1748511558799439</v>
      </c>
      <c r="BQ126" s="21">
        <f>EXP(-LN(2)/25)*BQ125+(1-EXP(-LN(2)/25))/(LN(2)/25)*Calculateur!BL126*Calculateur!BN126*VLOOKUP('Données projet'!$B$11,Paramètres!$A$1:$I$89,3,0)*0.475*44/12</f>
        <v>0.95143338189938587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9.1262845377793305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47.947931189469415</v>
      </c>
      <c r="T127" s="59">
        <f t="shared" si="88"/>
        <v>237.79260186885509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5.8222776951638702</v>
      </c>
      <c r="AA127" s="21">
        <f>EXP(-LN(2)/25)*AA126+(1-EXP(-LN(2)/25))/(LN(2)/25)*Calculateur!V127*Calculateur!X127*VLOOKUP('Données projet'!$B$9,Paramètres!$A$1:$I$89,3,0)*0.475*44/12</f>
        <v>0.67228141205825909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6.4945591072221296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47.947931189469415</v>
      </c>
      <c r="AO127" s="59">
        <f t="shared" si="90"/>
        <v>237.79260186885509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5.8222776951638702</v>
      </c>
      <c r="AV127" s="21">
        <f>EXP(-LN(2)/25)*AV126+(1-EXP(-LN(2)/25))/(LN(2)/25)*Calculateur!AQ127*Calculateur!AS127*VLOOKUP('Données projet'!$B$10,Paramètres!$A$1:$I$89,3,0)*0.475*44/12</f>
        <v>0.67228141205825909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6.4945591072221296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62.160682921618474</v>
      </c>
      <c r="BJ127" s="59">
        <f t="shared" si="92"/>
        <v>316.14647518629897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8.0145473108799994</v>
      </c>
      <c r="BQ127" s="21">
        <f>EXP(-LN(2)/25)*BQ126+(1-EXP(-LN(2)/25))/(LN(2)/25)*Calculateur!BL127*Calculateur!BN127*VLOOKUP('Données projet'!$B$11,Paramètres!$A$1:$I$89,3,0)*0.475*44/12</f>
        <v>0.92541638603764009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8.9399636969176388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47.947931189469415</v>
      </c>
      <c r="T128" s="59">
        <f t="shared" si="88"/>
        <v>237.79260186885509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5.7081063808004453</v>
      </c>
      <c r="AA128" s="21">
        <f>EXP(-LN(2)/25)*AA127+(1-EXP(-LN(2)/25))/(LN(2)/25)*Calculateur!V128*Calculateur!X128*VLOOKUP('Données projet'!$B$9,Paramètres!$A$1:$I$89,3,0)*0.475*44/12</f>
        <v>0.65389784149178309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6.362004222292228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47.947931189469415</v>
      </c>
      <c r="AO128" s="59">
        <f t="shared" si="90"/>
        <v>237.79260186885509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5.7081063808004453</v>
      </c>
      <c r="AV128" s="21">
        <f>EXP(-LN(2)/25)*AV127+(1-EXP(-LN(2)/25))/(LN(2)/25)*Calculateur!AQ128*Calculateur!AS128*VLOOKUP('Données projet'!$B$10,Paramètres!$A$1:$I$89,3,0)*0.475*44/12</f>
        <v>0.65389784149178309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6.362004222292228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62.160682921618474</v>
      </c>
      <c r="BJ128" s="59">
        <f t="shared" si="92"/>
        <v>316.14647518629897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7.8573869265048133</v>
      </c>
      <c r="BQ128" s="21">
        <f>EXP(-LN(2)/25)*BQ127+(1-EXP(-LN(2)/25))/(LN(2)/25)*Calculateur!BL128*Calculateur!BN128*VLOOKUP('Données projet'!$B$11,Paramètres!$A$1:$I$89,3,0)*0.475*44/12</f>
        <v>0.90011082629590811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8.7574977528007221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47.947931189469415</v>
      </c>
      <c r="T129" s="59">
        <f t="shared" si="88"/>
        <v>237.79260186885509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5.5961738962740615</v>
      </c>
      <c r="AA129" s="21">
        <f>EXP(-LN(2)/25)*AA128+(1-EXP(-LN(2)/25))/(LN(2)/25)*Calculateur!V129*Calculateur!X129*VLOOKUP('Données projet'!$B$9,Paramètres!$A$1:$I$89,3,0)*0.475*44/12</f>
        <v>0.63601697062919726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6.2321908669032586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47.947931189469415</v>
      </c>
      <c r="AO129" s="59">
        <f t="shared" si="90"/>
        <v>237.79260186885509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5.5961738962740615</v>
      </c>
      <c r="AV129" s="21">
        <f>EXP(-LN(2)/25)*AV128+(1-EXP(-LN(2)/25))/(LN(2)/25)*Calculateur!AQ129*Calculateur!AS129*VLOOKUP('Données projet'!$B$10,Paramètres!$A$1:$I$89,3,0)*0.475*44/12</f>
        <v>0.63601697062919726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6.2321908669032586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62.160682921618474</v>
      </c>
      <c r="BJ129" s="59">
        <f t="shared" si="92"/>
        <v>316.14647518629897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7.7033083614088556</v>
      </c>
      <c r="BQ129" s="21">
        <f>EXP(-LN(2)/25)*BQ128+(1-EXP(-LN(2)/25))/(LN(2)/25)*Calculateur!BL129*Calculateur!BN129*VLOOKUP('Données projet'!$B$11,Paramètres!$A$1:$I$89,3,0)*0.475*44/12</f>
        <v>0.87549724841607535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8.578805609824931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47.947931189469415</v>
      </c>
      <c r="T130" s="59">
        <f t="shared" si="88"/>
        <v>237.79260186885509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5.4864363394971658</v>
      </c>
      <c r="AA130" s="21">
        <f>EXP(-LN(2)/25)*AA129+(1-EXP(-LN(2)/25))/(LN(2)/25)*Calculateur!V130*Calculateur!X130*VLOOKUP('Données projet'!$B$9,Paramètres!$A$1:$I$89,3,0)*0.475*44/12</f>
        <v>0.61862505312066307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6.105061392617829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47.947931189469415</v>
      </c>
      <c r="AO130" s="59">
        <f t="shared" si="90"/>
        <v>237.79260186885509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5.4864363394971658</v>
      </c>
      <c r="AV130" s="21">
        <f>EXP(-LN(2)/25)*AV129+(1-EXP(-LN(2)/25))/(LN(2)/25)*Calculateur!AQ130*Calculateur!AS130*VLOOKUP('Données projet'!$B$10,Paramètres!$A$1:$I$89,3,0)*0.475*44/12</f>
        <v>0.61862505312066307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6.105061392617829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62.160682921618474</v>
      </c>
      <c r="BJ130" s="59">
        <f t="shared" si="92"/>
        <v>316.14647518629897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7.5522511829957848</v>
      </c>
      <c r="BQ130" s="21">
        <f>EXP(-LN(2)/25)*BQ129+(1-EXP(-LN(2)/25))/(LN(2)/25)*Calculateur!BL130*Calculateur!BN130*VLOOKUP('Données projet'!$B$11,Paramètres!$A$1:$I$89,3,0)*0.475*44/12</f>
        <v>0.85155673011773847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8.403807913113523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47.947931189469415</v>
      </c>
      <c r="T131" s="59">
        <f t="shared" si="88"/>
        <v>237.79260186885509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5.3788506692753639</v>
      </c>
      <c r="AA131" s="21">
        <f>EXP(-LN(2)/25)*AA130+(1-EXP(-LN(2)/25))/(LN(2)/25)*Calculateur!V131*Calculateur!X131*VLOOKUP('Données projet'!$B$9,Paramètres!$A$1:$I$89,3,0)*0.475*44/12</f>
        <v>0.60170871851100083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5.9805593877863643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47.947931189469415</v>
      </c>
      <c r="AO131" s="59">
        <f t="shared" si="90"/>
        <v>237.79260186885509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5.3788506692753639</v>
      </c>
      <c r="AV131" s="21">
        <f>EXP(-LN(2)/25)*AV130+(1-EXP(-LN(2)/25))/(LN(2)/25)*Calculateur!AQ131*Calculateur!AS131*VLOOKUP('Données projet'!$B$10,Paramètres!$A$1:$I$89,3,0)*0.475*44/12</f>
        <v>0.60170871851100083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5.9805593877863643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62.160682921618474</v>
      </c>
      <c r="BJ131" s="59">
        <f t="shared" si="92"/>
        <v>316.14647518629897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7.4041561437156131</v>
      </c>
      <c r="BQ131" s="21">
        <f>EXP(-LN(2)/25)*BQ130+(1-EXP(-LN(2)/25))/(LN(2)/25)*Calculateur!BL131*Calculateur!BN131*VLOOKUP('Données projet'!$B$11,Paramètres!$A$1:$I$89,3,0)*0.475*44/12</f>
        <v>0.82827086655124671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8.2324270102668606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47.947931189469415</v>
      </c>
      <c r="T132" s="59">
        <f t="shared" si="88"/>
        <v>237.79260186885509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5.2733746884258323</v>
      </c>
      <c r="AA132" s="21">
        <f>EXP(-LN(2)/25)*AA131+(1-EXP(-LN(2)/25))/(LN(2)/25)*Calculateur!V132*Calculateur!X132*VLOOKUP('Données projet'!$B$9,Paramètres!$A$1:$I$89,3,0)*0.475*44/12</f>
        <v>0.58525496196083127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5.8586296503866633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47.947931189469415</v>
      </c>
      <c r="AO132" s="59">
        <f t="shared" si="90"/>
        <v>237.79260186885509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5.2733746884258323</v>
      </c>
      <c r="AV132" s="21">
        <f>EXP(-LN(2)/25)*AV131+(1-EXP(-LN(2)/25))/(LN(2)/25)*Calculateur!AQ132*Calculateur!AS132*VLOOKUP('Données projet'!$B$10,Paramètres!$A$1:$I$89,3,0)*0.475*44/12</f>
        <v>0.58525496196083127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5.8586296503866633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62.160682921618474</v>
      </c>
      <c r="BJ132" s="59">
        <f t="shared" si="92"/>
        <v>316.14647518629897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7.2589651578266707</v>
      </c>
      <c r="BQ132" s="21">
        <f>EXP(-LN(2)/25)*BQ131+(1-EXP(-LN(2)/25))/(LN(2)/25)*Calculateur!BL132*Calculateur!BN132*VLOOKUP('Données projet'!$B$11,Paramètres!$A$1:$I$89,3,0)*0.475*44/12</f>
        <v>0.80562175614853104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8.0645869139752016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47.947931189469415</v>
      </c>
      <c r="T133" s="59">
        <f t="shared" ref="T133:T196" si="142">$T$3</f>
        <v>237.79260186885509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5.1699670272267646</v>
      </c>
      <c r="AA133" s="21">
        <f>EXP(-LN(2)/25)*AA132+(1-EXP(-LN(2)/25))/(LN(2)/25)*Calculateur!V133*Calculateur!X133*VLOOKUP('Données projet'!$B$9,Paramètres!$A$1:$I$89,3,0)*0.475*44/12</f>
        <v>0.56925113424879148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5.7392181614755557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47.947931189469415</v>
      </c>
      <c r="AO133" s="59">
        <f t="shared" ref="AO133:AO196" si="144">$AO$3</f>
        <v>237.79260186885509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5.1699670272267646</v>
      </c>
      <c r="AV133" s="21">
        <f>EXP(-LN(2)/25)*AV132+(1-EXP(-LN(2)/25))/(LN(2)/25)*Calculateur!AQ133*Calculateur!AS133*VLOOKUP('Données projet'!$B$10,Paramètres!$A$1:$I$89,3,0)*0.475*44/12</f>
        <v>0.56925113424879148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5.7392181614755557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62.160682921618474</v>
      </c>
      <c r="BJ133" s="59">
        <f t="shared" ref="BJ133:BJ196" si="146">$BJ$3</f>
        <v>316.14647518629897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7.1166212786132537</v>
      </c>
      <c r="BQ133" s="21">
        <f>EXP(-LN(2)/25)*BQ132+(1-EXP(-LN(2)/25))/(LN(2)/25)*Calculateur!BL133*Calculateur!BN133*VLOOKUP('Données projet'!$B$11,Paramètres!$A$1:$I$89,3,0)*0.475*44/12</f>
        <v>0.78359198686084253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7.900213265474096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47.947931189469415</v>
      </c>
      <c r="T134" s="59">
        <f t="shared" si="142"/>
        <v>237.79260186885509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5.0685871271913649</v>
      </c>
      <c r="AA134" s="21">
        <f>EXP(-LN(2)/25)*AA133+(1-EXP(-LN(2)/25))/(LN(2)/25)*Calculateur!V134*Calculateur!X134*VLOOKUP('Données projet'!$B$9,Paramètres!$A$1:$I$89,3,0)*0.475*44/12</f>
        <v>0.5536849320471422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5.6222720592385071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47.947931189469415</v>
      </c>
      <c r="AO134" s="59">
        <f t="shared" si="144"/>
        <v>237.79260186885509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5.0685871271913649</v>
      </c>
      <c r="AV134" s="21">
        <f>EXP(-LN(2)/25)*AV133+(1-EXP(-LN(2)/25))/(LN(2)/25)*Calculateur!AQ134*Calculateur!AS134*VLOOKUP('Données projet'!$B$10,Paramètres!$A$1:$I$89,3,0)*0.475*44/12</f>
        <v>0.5536849320471422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5.6222720592385071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62.160682921618474</v>
      </c>
      <c r="BJ134" s="59">
        <f t="shared" si="146"/>
        <v>316.14647518629897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6.9770686760500178</v>
      </c>
      <c r="BQ134" s="21">
        <f>EXP(-LN(2)/25)*BQ133+(1-EXP(-LN(2)/25))/(LN(2)/25)*Calculateur!BL134*Calculateur!BN134*VLOOKUP('Données projet'!$B$11,Paramètres!$A$1:$I$89,3,0)*0.475*44/12</f>
        <v>0.76216462277282115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7.7392332988228389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47.947931189469415</v>
      </c>
      <c r="T135" s="59">
        <f t="shared" si="142"/>
        <v>237.79260186885509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4.9691952251600267</v>
      </c>
      <c r="AA135" s="21">
        <f>EXP(-LN(2)/25)*AA134+(1-EXP(-LN(2)/25))/(LN(2)/25)*Calculateur!V135*Calculateur!X135*VLOOKUP('Données projet'!$B$9,Paramètres!$A$1:$I$89,3,0)*0.475*44/12</f>
        <v>0.538544388463288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5.5077396136233148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47.947931189469415</v>
      </c>
      <c r="AO135" s="59">
        <f t="shared" si="144"/>
        <v>237.79260186885509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4.9691952251600267</v>
      </c>
      <c r="AV135" s="21">
        <f>EXP(-LN(2)/25)*AV134+(1-EXP(-LN(2)/25))/(LN(2)/25)*Calculateur!AQ135*Calculateur!AS135*VLOOKUP('Données projet'!$B$10,Paramètres!$A$1:$I$89,3,0)*0.475*44/12</f>
        <v>0.538544388463288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5.5077396136233148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62.160682921618474</v>
      </c>
      <c r="BJ135" s="59">
        <f t="shared" si="146"/>
        <v>316.14647518629897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6.8402526149043643</v>
      </c>
      <c r="BQ135" s="21">
        <f>EXP(-LN(2)/25)*BQ134+(1-EXP(-LN(2)/25))/(LN(2)/25)*Calculateur!BL135*Calculateur!BN135*VLOOKUP('Données projet'!$B$11,Paramètres!$A$1:$I$89,3,0)*0.475*44/12</f>
        <v>0.74132319108260281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7.5815758059869669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47.947931189469415</v>
      </c>
      <c r="T136" s="59">
        <f t="shared" si="142"/>
        <v>237.79260186885509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4.8717523377044483</v>
      </c>
      <c r="AA136" s="21">
        <f>EXP(-LN(2)/25)*AA135+(1-EXP(-LN(2)/25))/(LN(2)/25)*Calculateur!V136*Calculateur!X136*VLOOKUP('Données projet'!$B$9,Paramètres!$A$1:$I$89,3,0)*0.475*44/12</f>
        <v>0.52381786383994089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5.3955702015443894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47.947931189469415</v>
      </c>
      <c r="AO136" s="59">
        <f t="shared" si="144"/>
        <v>237.79260186885509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4.8717523377044483</v>
      </c>
      <c r="AV136" s="21">
        <f>EXP(-LN(2)/25)*AV135+(1-EXP(-LN(2)/25))/(LN(2)/25)*Calculateur!AQ136*Calculateur!AS136*VLOOKUP('Données projet'!$B$10,Paramètres!$A$1:$I$89,3,0)*0.475*44/12</f>
        <v>0.52381786383994089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5.3955702015443894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62.160682921618474</v>
      </c>
      <c r="BJ136" s="59">
        <f t="shared" si="146"/>
        <v>316.14647518629897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6.7061194332682197</v>
      </c>
      <c r="BQ136" s="21">
        <f>EXP(-LN(2)/25)*BQ135+(1-EXP(-LN(2)/25))/(LN(2)/25)*Calculateur!BL136*Calculateur!BN136*VLOOKUP('Données projet'!$B$11,Paramètres!$A$1:$I$89,3,0)*0.475*44/12</f>
        <v>0.72105166943795673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7.4271711027061764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47.947931189469415</v>
      </c>
      <c r="T137" s="59">
        <f t="shared" si="142"/>
        <v>237.79260186885509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4.7762202458375809</v>
      </c>
      <c r="AA137" s="21">
        <f>EXP(-LN(2)/25)*AA136+(1-EXP(-LN(2)/25))/(LN(2)/25)*Calculateur!V137*Calculateur!X137*VLOOKUP('Données projet'!$B$9,Paramètres!$A$1:$I$89,3,0)*0.475*44/12</f>
        <v>0.50949403680685346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5.2857142826444345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47.947931189469415</v>
      </c>
      <c r="AO137" s="59">
        <f t="shared" si="144"/>
        <v>237.79260186885509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4.7762202458375809</v>
      </c>
      <c r="AV137" s="21">
        <f>EXP(-LN(2)/25)*AV136+(1-EXP(-LN(2)/25))/(LN(2)/25)*Calculateur!AQ137*Calculateur!AS137*VLOOKUP('Données projet'!$B$10,Paramètres!$A$1:$I$89,3,0)*0.475*44/12</f>
        <v>0.50949403680685346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5.2857142826444345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62.160682921618474</v>
      </c>
      <c r="BJ137" s="59">
        <f t="shared" si="146"/>
        <v>316.14647518629897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6.5746165215107979</v>
      </c>
      <c r="BQ137" s="21">
        <f>EXP(-LN(2)/25)*BQ136+(1-EXP(-LN(2)/25))/(LN(2)/25)*Calculateur!BL137*Calculateur!BN137*VLOOKUP('Données projet'!$B$11,Paramètres!$A$1:$I$89,3,0)*0.475*44/12</f>
        <v>0.70133447361871648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7.2759509951295147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47.947931189469415</v>
      </c>
      <c r="T138" s="59">
        <f t="shared" si="142"/>
        <v>237.79260186885509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4.6825614800234003</v>
      </c>
      <c r="AA138" s="21">
        <f>EXP(-LN(2)/25)*AA137+(1-EXP(-LN(2)/25))/(LN(2)/25)*Calculateur!V138*Calculateur!X138*VLOOKUP('Données projet'!$B$9,Paramètres!$A$1:$I$89,3,0)*0.475*44/12</f>
        <v>0.49556189557724312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5.1781233756006433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47.947931189469415</v>
      </c>
      <c r="AO138" s="59">
        <f t="shared" si="144"/>
        <v>237.79260186885509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4.6825614800234003</v>
      </c>
      <c r="AV138" s="21">
        <f>EXP(-LN(2)/25)*AV137+(1-EXP(-LN(2)/25))/(LN(2)/25)*Calculateur!AQ138*Calculateur!AS138*VLOOKUP('Données projet'!$B$10,Paramètres!$A$1:$I$89,3,0)*0.475*44/12</f>
        <v>0.49556189557724312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5.1781233756006433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62.160682921618474</v>
      </c>
      <c r="BJ138" s="59">
        <f t="shared" si="146"/>
        <v>316.14647518629897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6.4456923016440824</v>
      </c>
      <c r="BQ138" s="21">
        <f>EXP(-LN(2)/25)*BQ137+(1-EXP(-LN(2)/25))/(LN(2)/25)*Calculateur!BL138*Calculateur!BN138*VLOOKUP('Données projet'!$B$11,Paramètres!$A$1:$I$89,3,0)*0.475*44/12</f>
        <v>0.68215644555603561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7.127848747200118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47.947931189469415</v>
      </c>
      <c r="T139" s="59">
        <f t="shared" si="142"/>
        <v>237.79260186885509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4.5907393054806294</v>
      </c>
      <c r="AA139" s="21">
        <f>EXP(-LN(2)/25)*AA138+(1-EXP(-LN(2)/25))/(LN(2)/25)*Calculateur!V139*Calculateur!X139*VLOOKUP('Données projet'!$B$9,Paramètres!$A$1:$I$89,3,0)*0.475*44/12</f>
        <v>0.48201072948221596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5.0727500349628452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47.947931189469415</v>
      </c>
      <c r="AO139" s="59">
        <f t="shared" si="144"/>
        <v>237.79260186885509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4.5907393054806294</v>
      </c>
      <c r="AV139" s="21">
        <f>EXP(-LN(2)/25)*AV138+(1-EXP(-LN(2)/25))/(LN(2)/25)*Calculateur!AQ139*Calculateur!AS139*VLOOKUP('Données projet'!$B$10,Paramètres!$A$1:$I$89,3,0)*0.475*44/12</f>
        <v>0.48201072948221596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5.0727500349628452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62.160682921618474</v>
      </c>
      <c r="BJ139" s="59">
        <f t="shared" si="146"/>
        <v>316.14647518629897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6.3192962070929442</v>
      </c>
      <c r="BQ139" s="21">
        <f>EXP(-LN(2)/25)*BQ138+(1-EXP(-LN(2)/25))/(LN(2)/25)*Calculateur!BL139*Calculateur!BN139*VLOOKUP('Données projet'!$B$11,Paramètres!$A$1:$I$89,3,0)*0.475*44/12</f>
        <v>0.66350284167925744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6.9827990487722014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47.947931189469415</v>
      </c>
      <c r="T140" s="59">
        <f t="shared" si="142"/>
        <v>237.79260186885509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4.5007177077746459</v>
      </c>
      <c r="AA140" s="21">
        <f>EXP(-LN(2)/25)*AA139+(1-EXP(-LN(2)/25))/(LN(2)/25)*Calculateur!V140*Calculateur!X140*VLOOKUP('Données projet'!$B$9,Paramètres!$A$1:$I$89,3,0)*0.475*44/12</f>
        <v>0.46883012073668218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4.9695478285113284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47.947931189469415</v>
      </c>
      <c r="AO140" s="59">
        <f t="shared" si="144"/>
        <v>237.79260186885509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4.5007177077746459</v>
      </c>
      <c r="AV140" s="21">
        <f>EXP(-LN(2)/25)*AV139+(1-EXP(-LN(2)/25))/(LN(2)/25)*Calculateur!AQ140*Calculateur!AS140*VLOOKUP('Données projet'!$B$10,Paramètres!$A$1:$I$89,3,0)*0.475*44/12</f>
        <v>0.46883012073668218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4.9695478285113284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62.160682921618474</v>
      </c>
      <c r="BJ140" s="59">
        <f t="shared" si="146"/>
        <v>316.14647518629897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6.1953786628619483</v>
      </c>
      <c r="BQ140" s="21">
        <f>EXP(-LN(2)/25)*BQ139+(1-EXP(-LN(2)/25))/(LN(2)/25)*Calculateur!BL140*Calculateur!BN140*VLOOKUP('Données projet'!$B$11,Paramètres!$A$1:$I$89,3,0)*0.475*44/12</f>
        <v>0.64535932158144016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6.840737984443388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47.947931189469415</v>
      </c>
      <c r="T141" s="59">
        <f t="shared" si="142"/>
        <v>237.79260186885509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4.4124613786919245</v>
      </c>
      <c r="AA141" s="21">
        <f>EXP(-LN(2)/25)*AA140+(1-EXP(-LN(2)/25))/(LN(2)/25)*Calculateur!V141*Calculateur!X141*VLOOKUP('Données projet'!$B$9,Paramètres!$A$1:$I$89,3,0)*0.475*44/12</f>
        <v>0.45600993643043308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4.868471315122358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47.947931189469415</v>
      </c>
      <c r="AO141" s="59">
        <f t="shared" si="144"/>
        <v>237.79260186885509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4.4124613786919245</v>
      </c>
      <c r="AV141" s="21">
        <f>EXP(-LN(2)/25)*AV140+(1-EXP(-LN(2)/25))/(LN(2)/25)*Calculateur!AQ141*Calculateur!AS141*VLOOKUP('Données projet'!$B$10,Paramètres!$A$1:$I$89,3,0)*0.475*44/12</f>
        <v>0.45600993643043308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4.868471315122358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62.160682921618474</v>
      </c>
      <c r="BJ141" s="59">
        <f t="shared" si="146"/>
        <v>316.14647518629897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6.0738910660910834</v>
      </c>
      <c r="BQ141" s="21">
        <f>EXP(-LN(2)/25)*BQ140+(1-EXP(-LN(2)/25))/(LN(2)/25)*Calculateur!BL141*Calculateur!BN141*VLOOKUP('Données projet'!$B$11,Paramètres!$A$1:$I$89,3,0)*0.475*44/12</f>
        <v>0.62771193699482397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6.7016030030859071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47.947931189469415</v>
      </c>
      <c r="T142" s="59">
        <f t="shared" si="142"/>
        <v>237.79260186885509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4.3259357023914697</v>
      </c>
      <c r="AA142" s="21">
        <f>EXP(-LN(2)/25)*AA141+(1-EXP(-LN(2)/25))/(LN(2)/25)*Calculateur!V142*Calculateur!X142*VLOOKUP('Données projet'!$B$9,Paramètres!$A$1:$I$89,3,0)*0.475*44/12</f>
        <v>0.44354032073822258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4.769476023129692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47.947931189469415</v>
      </c>
      <c r="AO142" s="59">
        <f t="shared" si="144"/>
        <v>237.79260186885509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4.3259357023914697</v>
      </c>
      <c r="AV142" s="21">
        <f>EXP(-LN(2)/25)*AV141+(1-EXP(-LN(2)/25))/(LN(2)/25)*Calculateur!AQ142*Calculateur!AS142*VLOOKUP('Données projet'!$B$10,Paramètres!$A$1:$I$89,3,0)*0.475*44/12</f>
        <v>0.44354032073822258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4.769476023129692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62.160682921618474</v>
      </c>
      <c r="BJ142" s="59">
        <f t="shared" si="146"/>
        <v>316.14647518629897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5.954785766992778</v>
      </c>
      <c r="BQ142" s="21">
        <f>EXP(-LN(2)/25)*BQ141+(1-EXP(-LN(2)/25))/(LN(2)/25)*Calculateur!BL142*Calculateur!BN142*VLOOKUP('Données projet'!$B$11,Paramètres!$A$1:$I$89,3,0)*0.475*44/12</f>
        <v>0.61054712106776443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6.5653328880605422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47.947931189469415</v>
      </c>
      <c r="T143" s="59">
        <f t="shared" si="142"/>
        <v>237.79260186885509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4.2411067418278154</v>
      </c>
      <c r="AA143" s="21">
        <f>EXP(-LN(2)/25)*AA142+(1-EXP(-LN(2)/25))/(LN(2)/25)*Calculateur!V143*Calculateur!X143*VLOOKUP('Données projet'!$B$9,Paramètres!$A$1:$I$89,3,0)*0.475*44/12</f>
        <v>0.43141168734286417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4.6725184291706796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47.947931189469415</v>
      </c>
      <c r="AO143" s="59">
        <f t="shared" si="144"/>
        <v>237.79260186885509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4.2411067418278154</v>
      </c>
      <c r="AV143" s="21">
        <f>EXP(-LN(2)/25)*AV142+(1-EXP(-LN(2)/25))/(LN(2)/25)*Calculateur!AQ143*Calculateur!AS143*VLOOKUP('Données projet'!$B$10,Paramètres!$A$1:$I$89,3,0)*0.475*44/12</f>
        <v>0.43141168734286417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4.6725184291706796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62.160682921618474</v>
      </c>
      <c r="BJ143" s="59">
        <f t="shared" si="146"/>
        <v>316.14647518629897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5.8380160501627314</v>
      </c>
      <c r="BQ143" s="21">
        <f>EXP(-LN(2)/25)*BQ142+(1-EXP(-LN(2)/25))/(LN(2)/25)*Calculateur!BL143*Calculateur!BN143*VLOOKUP('Données projet'!$B$11,Paramètres!$A$1:$I$89,3,0)*0.475*44/12</f>
        <v>0.59385167793488869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6.43186772809762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47.947931189469415</v>
      </c>
      <c r="T144" s="59">
        <f t="shared" si="142"/>
        <v>237.79260186885509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4.1579412254402577</v>
      </c>
      <c r="AA144" s="21">
        <f>EXP(-LN(2)/25)*AA143+(1-EXP(-LN(2)/25))/(LN(2)/25)*Calculateur!V144*Calculateur!X144*VLOOKUP('Données projet'!$B$9,Paramètres!$A$1:$I$89,3,0)*0.475*44/12</f>
        <v>0.41961471206551892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4.5775559375057764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47.947931189469415</v>
      </c>
      <c r="AO144" s="59">
        <f t="shared" si="144"/>
        <v>237.79260186885509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4.1579412254402577</v>
      </c>
      <c r="AV144" s="21">
        <f>EXP(-LN(2)/25)*AV143+(1-EXP(-LN(2)/25))/(LN(2)/25)*Calculateur!AQ144*Calculateur!AS144*VLOOKUP('Données projet'!$B$10,Paramètres!$A$1:$I$89,3,0)*0.475*44/12</f>
        <v>0.41961471206551892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4.5775559375057764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62.160682921618474</v>
      </c>
      <c r="BJ144" s="59">
        <f t="shared" si="146"/>
        <v>316.14647518629897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5.7235361162572271</v>
      </c>
      <c r="BQ144" s="21">
        <f>EXP(-LN(2)/25)*BQ143+(1-EXP(-LN(2)/25))/(LN(2)/25)*Calculateur!BL144*Calculateur!BN144*VLOOKUP('Données projet'!$B$11,Paramètres!$A$1:$I$89,3,0)*0.475*44/12</f>
        <v>0.57761277257245669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6.301148888829684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47.947931189469415</v>
      </c>
      <c r="T145" s="59">
        <f t="shared" si="142"/>
        <v>237.79260186885509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4.0764065341031035</v>
      </c>
      <c r="AA145" s="21">
        <f>EXP(-LN(2)/25)*AA144+(1-EXP(-LN(2)/25))/(LN(2)/25)*Calculateur!V145*Calculateur!X145*VLOOKUP('Données projet'!$B$9,Paramètres!$A$1:$I$89,3,0)*0.475*44/12</f>
        <v>0.40814032569750863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4.484546859800612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47.947931189469415</v>
      </c>
      <c r="AO145" s="59">
        <f t="shared" si="144"/>
        <v>237.79260186885509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4.0764065341031035</v>
      </c>
      <c r="AV145" s="21">
        <f>EXP(-LN(2)/25)*AV144+(1-EXP(-LN(2)/25))/(LN(2)/25)*Calculateur!AQ145*Calculateur!AS145*VLOOKUP('Données projet'!$B$10,Paramètres!$A$1:$I$89,3,0)*0.475*44/12</f>
        <v>0.40814032569750863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4.484546859800612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62.160682921618474</v>
      </c>
      <c r="BJ145" s="59">
        <f t="shared" si="146"/>
        <v>316.14647518629897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5.6113010640297452</v>
      </c>
      <c r="BQ145" s="21">
        <f>EXP(-LN(2)/25)*BQ144+(1-EXP(-LN(2)/25))/(LN(2)/25)*Calculateur!BL145*Calculateur!BN145*VLOOKUP('Données projet'!$B$11,Paramètres!$A$1:$I$89,3,0)*0.475*44/12</f>
        <v>0.56181792093112726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6.1731189849608725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47.947931189469415</v>
      </c>
      <c r="T146" s="59">
        <f t="shared" si="142"/>
        <v>237.79260186885509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3.9964706883318195</v>
      </c>
      <c r="AA146" s="21">
        <f>EXP(-LN(2)/25)*AA145+(1-EXP(-LN(2)/25))/(LN(2)/25)*Calculateur!V146*Calculateur!X146*VLOOKUP('Données projet'!$B$9,Paramètres!$A$1:$I$89,3,0)*0.475*44/12</f>
        <v>0.39697970702814334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4.3934503953599631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47.947931189469415</v>
      </c>
      <c r="AO146" s="59">
        <f t="shared" si="144"/>
        <v>237.79260186885509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3.9964706883318195</v>
      </c>
      <c r="AV146" s="21">
        <f>EXP(-LN(2)/25)*AV145+(1-EXP(-LN(2)/25))/(LN(2)/25)*Calculateur!AQ146*Calculateur!AS146*VLOOKUP('Données projet'!$B$10,Paramètres!$A$1:$I$89,3,0)*0.475*44/12</f>
        <v>0.39697970702814334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4.3934503953599631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62.160682921618474</v>
      </c>
      <c r="BJ146" s="59">
        <f t="shared" si="146"/>
        <v>316.14647518629897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5.501266872719822</v>
      </c>
      <c r="BQ146" s="21">
        <f>EXP(-LN(2)/25)*BQ145+(1-EXP(-LN(2)/25))/(LN(2)/25)*Calculateur!BL146*Calculateur!BN146*VLOOKUP('Données projet'!$B$11,Paramètres!$A$1:$I$89,3,0)*0.475*44/12</f>
        <v>0.54645498033854523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6.0477218530583672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47.947931189469415</v>
      </c>
      <c r="T147" s="59">
        <f t="shared" si="142"/>
        <v>237.79260186885509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3.9181023357400586</v>
      </c>
      <c r="AA147" s="21">
        <f>EXP(-LN(2)/25)*AA146+(1-EXP(-LN(2)/25))/(LN(2)/25)*Calculateur!V147*Calculateur!X147*VLOOKUP('Données projet'!$B$9,Paramètres!$A$1:$I$89,3,0)*0.475*44/12</f>
        <v>0.38612427606320326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4.3042266118032622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47.947931189469415</v>
      </c>
      <c r="AO147" s="59">
        <f t="shared" si="144"/>
        <v>237.79260186885509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3.9181023357400586</v>
      </c>
      <c r="AV147" s="21">
        <f>EXP(-LN(2)/25)*AV146+(1-EXP(-LN(2)/25))/(LN(2)/25)*Calculateur!AQ147*Calculateur!AS147*VLOOKUP('Données projet'!$B$10,Paramètres!$A$1:$I$89,3,0)*0.475*44/12</f>
        <v>0.38612427606320326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4.3042266118032622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62.160682921618474</v>
      </c>
      <c r="BJ147" s="59">
        <f t="shared" si="146"/>
        <v>316.14647518629897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5.3933903847872564</v>
      </c>
      <c r="BQ147" s="21">
        <f>EXP(-LN(2)/25)*BQ146+(1-EXP(-LN(2)/25))/(LN(2)/25)*Calculateur!BL147*Calculateur!BN147*VLOOKUP('Données projet'!$B$11,Paramètres!$A$1:$I$89,3,0)*0.475*44/12</f>
        <v>0.53151214016436921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5.9249025249516256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47.947931189469415</v>
      </c>
      <c r="T148" s="59">
        <f t="shared" si="142"/>
        <v>237.79260186885509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3.8412707387426472</v>
      </c>
      <c r="AA148" s="21">
        <f>EXP(-LN(2)/25)*AA147+(1-EXP(-LN(2)/25))/(LN(2)/25)*Calculateur!V148*Calculateur!X148*VLOOKUP('Données projet'!$B$9,Paramètres!$A$1:$I$89,3,0)*0.475*44/12</f>
        <v>0.37556568742886182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4.2168364261715094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47.947931189469415</v>
      </c>
      <c r="AO148" s="59">
        <f t="shared" si="144"/>
        <v>237.79260186885509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3.8412707387426472</v>
      </c>
      <c r="AV148" s="21">
        <f>EXP(-LN(2)/25)*AV147+(1-EXP(-LN(2)/25))/(LN(2)/25)*Calculateur!AQ148*Calculateur!AS148*VLOOKUP('Données projet'!$B$10,Paramètres!$A$1:$I$89,3,0)*0.475*44/12</f>
        <v>0.37556568742886182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4.2168364261715094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62.160682921618474</v>
      </c>
      <c r="BJ148" s="59">
        <f t="shared" si="146"/>
        <v>316.14647518629897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5.2876292889848875</v>
      </c>
      <c r="BQ148" s="21">
        <f>EXP(-LN(2)/25)*BQ147+(1-EXP(-LN(2)/25))/(LN(2)/25)*Calculateur!BL148*Calculateur!BN148*VLOOKUP('Données projet'!$B$11,Paramètres!$A$1:$I$89,3,0)*0.475*44/12</f>
        <v>0.51697791274056581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5.8046072017254531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47.947931189469415</v>
      </c>
      <c r="T149" s="59">
        <f t="shared" si="142"/>
        <v>237.79260186885509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3.7659457624997081</v>
      </c>
      <c r="AA149" s="21">
        <f>EXP(-LN(2)/25)*AA148+(1-EXP(-LN(2)/25))/(LN(2)/25)*Calculateur!V149*Calculateur!X149*VLOOKUP('Données projet'!$B$9,Paramètres!$A$1:$I$89,3,0)*0.475*44/12</f>
        <v>0.36529582395597848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4.1312415864556868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47.947931189469415</v>
      </c>
      <c r="AO149" s="59">
        <f t="shared" si="144"/>
        <v>237.79260186885509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3.7659457624997081</v>
      </c>
      <c r="AV149" s="21">
        <f>EXP(-LN(2)/25)*AV148+(1-EXP(-LN(2)/25))/(LN(2)/25)*Calculateur!AQ149*Calculateur!AS149*VLOOKUP('Données projet'!$B$10,Paramètres!$A$1:$I$89,3,0)*0.475*44/12</f>
        <v>0.36529582395597848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4.1312415864556868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62.160682921618474</v>
      </c>
      <c r="BJ149" s="59">
        <f t="shared" si="146"/>
        <v>316.14647518629897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5.1839421037633047</v>
      </c>
      <c r="BQ149" s="21">
        <f>EXP(-LN(2)/25)*BQ148+(1-EXP(-LN(2)/25))/(LN(2)/25)*Calculateur!BL149*Calculateur!BN149*VLOOKUP('Données projet'!$B$11,Paramètres!$A$1:$I$89,3,0)*0.475*44/12</f>
        <v>0.50284112452998819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5.6867832282932929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47.947931189469415</v>
      </c>
      <c r="T150" s="59">
        <f t="shared" si="142"/>
        <v>237.79260186885509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3.6920978630971941</v>
      </c>
      <c r="AA150" s="21">
        <f>EXP(-LN(2)/25)*AA149+(1-EXP(-LN(2)/25))/(LN(2)/25)*Calculateur!V150*Calculateur!X150*VLOOKUP('Données projet'!$B$9,Paramètres!$A$1:$I$89,3,0)*0.475*44/12</f>
        <v>0.35530679043982977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4.0474046535370238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47.947931189469415</v>
      </c>
      <c r="AO150" s="59">
        <f t="shared" si="144"/>
        <v>237.79260186885509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3.6920978630971941</v>
      </c>
      <c r="AV150" s="21">
        <f>EXP(-LN(2)/25)*AV149+(1-EXP(-LN(2)/25))/(LN(2)/25)*Calculateur!AQ150*Calculateur!AS150*VLOOKUP('Données projet'!$B$10,Paramètres!$A$1:$I$89,3,0)*0.475*44/12</f>
        <v>0.35530679043982977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4.0474046535370238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62.160682921618474</v>
      </c>
      <c r="BJ150" s="59">
        <f t="shared" si="146"/>
        <v>316.14647518629897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5.0822881610009789</v>
      </c>
      <c r="BQ150" s="21">
        <f>EXP(-LN(2)/25)*BQ149+(1-EXP(-LN(2)/25))/(LN(2)/25)*Calculateur!BL150*Calculateur!BN150*VLOOKUP('Données projet'!$B$11,Paramètres!$A$1:$I$89,3,0)*0.475*44/12</f>
        <v>0.48909090753645018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5.5713790685374294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47.947931189469415</v>
      </c>
      <c r="T151" s="59">
        <f t="shared" si="142"/>
        <v>237.79260186885509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3.6196980759591924</v>
      </c>
      <c r="AA151" s="21">
        <f>EXP(-LN(2)/25)*AA150+(1-EXP(-LN(2)/25))/(LN(2)/25)*Calculateur!V151*Calculateur!X151*VLOOKUP('Données projet'!$B$9,Paramètres!$A$1:$I$89,3,0)*0.475*44/12</f>
        <v>0.34559090757048055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3.965288983529673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47.947931189469415</v>
      </c>
      <c r="AO151" s="59">
        <f t="shared" si="144"/>
        <v>237.79260186885509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3.6196980759591924</v>
      </c>
      <c r="AV151" s="21">
        <f>EXP(-LN(2)/25)*AV150+(1-EXP(-LN(2)/25))/(LN(2)/25)*Calculateur!AQ151*Calculateur!AS151*VLOOKUP('Données projet'!$B$10,Paramètres!$A$1:$I$89,3,0)*0.475*44/12</f>
        <v>0.34559090757048055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3.965288983529673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62.160682921618474</v>
      </c>
      <c r="BJ151" s="59">
        <f t="shared" si="146"/>
        <v>316.14647518629897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4.9826275900534389</v>
      </c>
      <c r="BQ151" s="21">
        <f>EXP(-LN(2)/25)*BQ150+(1-EXP(-LN(2)/25))/(LN(2)/25)*Calculateur!BL151*Calculateur!BN151*VLOOKUP('Données projet'!$B$11,Paramètres!$A$1:$I$89,3,0)*0.475*44/12</f>
        <v>0.47571669094969293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5.4583442810031322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47.947931189469415</v>
      </c>
      <c r="T152" s="59">
        <f t="shared" si="142"/>
        <v>237.79260186885509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3.5487180044874571</v>
      </c>
      <c r="AA152" s="21">
        <f>EXP(-LN(2)/25)*AA151+(1-EXP(-LN(2)/25))/(LN(2)/25)*Calculateur!V152*Calculateur!X152*VLOOKUP('Données projet'!$B$9,Paramètres!$A$1:$I$89,3,0)*0.475*44/12</f>
        <v>0.33614070602912982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3.8848587105165868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47.947931189469415</v>
      </c>
      <c r="AO152" s="59">
        <f t="shared" si="144"/>
        <v>237.79260186885509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3.5487180044874571</v>
      </c>
      <c r="AV152" s="21">
        <f>EXP(-LN(2)/25)*AV151+(1-EXP(-LN(2)/25))/(LN(2)/25)*Calculateur!AQ152*Calculateur!AS152*VLOOKUP('Données projet'!$B$10,Paramètres!$A$1:$I$89,3,0)*0.475*44/12</f>
        <v>0.33614070602912982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3.8848587105165868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62.160682921618474</v>
      </c>
      <c r="BJ152" s="59">
        <f t="shared" si="146"/>
        <v>316.14647518629897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4.8849213021152345</v>
      </c>
      <c r="BQ152" s="21">
        <f>EXP(-LN(2)/25)*BQ151+(1-EXP(-LN(2)/25))/(LN(2)/25)*Calculateur!BL152*Calculateur!BN152*VLOOKUP('Données projet'!$B$11,Paramètres!$A$1:$I$89,3,0)*0.475*44/12</f>
        <v>0.46270819301882005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5.3476294951340542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47.947931189469415</v>
      </c>
      <c r="T153" s="59">
        <f t="shared" si="142"/>
        <v>237.79260186885509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3.4791298089237137</v>
      </c>
      <c r="AA153" s="21">
        <f>EXP(-LN(2)/25)*AA152+(1-EXP(-LN(2)/25))/(LN(2)/25)*Calculateur!V153*Calculateur!X153*VLOOKUP('Données projet'!$B$9,Paramètres!$A$1:$I$89,3,0)*0.475*44/12</f>
        <v>0.32694892074589177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3.8060787296696055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47.947931189469415</v>
      </c>
      <c r="AO153" s="59">
        <f t="shared" si="144"/>
        <v>237.79260186885509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3.4791298089237137</v>
      </c>
      <c r="AV153" s="21">
        <f>EXP(-LN(2)/25)*AV152+(1-EXP(-LN(2)/25))/(LN(2)/25)*Calculateur!AQ153*Calculateur!AS153*VLOOKUP('Données projet'!$B$10,Paramètres!$A$1:$I$89,3,0)*0.475*44/12</f>
        <v>0.32694892074589177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3.8060787296696055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62.160682921618474</v>
      </c>
      <c r="BJ153" s="59">
        <f t="shared" si="146"/>
        <v>316.14647518629897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4.7891309748885469</v>
      </c>
      <c r="BQ153" s="21">
        <f>EXP(-LN(2)/25)*BQ152+(1-EXP(-LN(2)/25))/(LN(2)/25)*Calculateur!BL153*Calculateur!BN153*VLOOKUP('Données projet'!$B$11,Paramètres!$A$1:$I$89,3,0)*0.475*44/12</f>
        <v>0.45005541314795405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5.2391863880365008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47.947931189469415</v>
      </c>
      <c r="T154" s="59">
        <f t="shared" si="142"/>
        <v>237.79260186885509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3.4109061954303672</v>
      </c>
      <c r="AA154" s="21">
        <f>EXP(-LN(2)/25)*AA153+(1-EXP(-LN(2)/25))/(LN(2)/25)*Calculateur!V154*Calculateur!X154*VLOOKUP('Données projet'!$B$9,Paramètres!$A$1:$I$89,3,0)*0.475*44/12</f>
        <v>0.31800848531459885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3.7289146807449662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47.947931189469415</v>
      </c>
      <c r="AO154" s="59">
        <f t="shared" si="144"/>
        <v>237.79260186885509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3.4109061954303672</v>
      </c>
      <c r="AV154" s="21">
        <f>EXP(-LN(2)/25)*AV153+(1-EXP(-LN(2)/25))/(LN(2)/25)*Calculateur!AQ154*Calculateur!AS154*VLOOKUP('Données projet'!$B$10,Paramètres!$A$1:$I$89,3,0)*0.475*44/12</f>
        <v>0.31800848531459885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3.7289146807449662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62.160682921618474</v>
      </c>
      <c r="BJ154" s="59">
        <f t="shared" si="146"/>
        <v>316.14647518629897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4.6952190375524445</v>
      </c>
      <c r="BQ154" s="21">
        <f>EXP(-LN(2)/25)*BQ153+(1-EXP(-LN(2)/25))/(LN(2)/25)*Calculateur!BL154*Calculateur!BN154*VLOOKUP('Données projet'!$B$11,Paramètres!$A$1:$I$89,3,0)*0.475*44/12</f>
        <v>0.43774862420803767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5.1329676617604818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47.947931189469415</v>
      </c>
      <c r="T155" s="59">
        <f t="shared" si="142"/>
        <v>237.79260186885509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3.3440204053853297</v>
      </c>
      <c r="AA155" s="21">
        <f>EXP(-LN(2)/25)*AA154+(1-EXP(-LN(2)/25))/(LN(2)/25)*Calculateur!V155*Calculateur!X155*VLOOKUP('Données projet'!$B$9,Paramètres!$A$1:$I$89,3,0)*0.475*44/12</f>
        <v>0.3093125265603317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3.6533329319456613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47.947931189469415</v>
      </c>
      <c r="AO155" s="59">
        <f t="shared" si="144"/>
        <v>237.79260186885509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3.3440204053853297</v>
      </c>
      <c r="AV155" s="21">
        <f>EXP(-LN(2)/25)*AV154+(1-EXP(-LN(2)/25))/(LN(2)/25)*Calculateur!AQ155*Calculateur!AS155*VLOOKUP('Données projet'!$B$10,Paramètres!$A$1:$I$89,3,0)*0.475*44/12</f>
        <v>0.3093125265603317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3.6533329319456613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62.160682921618474</v>
      </c>
      <c r="BJ155" s="59">
        <f t="shared" si="146"/>
        <v>316.14647518629897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4.6031486560268773</v>
      </c>
      <c r="BQ155" s="21">
        <f>EXP(-LN(2)/25)*BQ154+(1-EXP(-LN(2)/25))/(LN(2)/25)*Calculateur!BL155*Calculateur!BN155*VLOOKUP('Données projet'!$B$11,Paramètres!$A$1:$I$89,3,0)*0.475*44/12</f>
        <v>0.42577836505886923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5.0289270210857469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47.947931189469415</v>
      </c>
      <c r="T156" s="59">
        <f t="shared" si="142"/>
        <v>237.79260186885509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3.2784462048867717</v>
      </c>
      <c r="AA156" s="21">
        <f>EXP(-LN(2)/25)*AA155+(1-EXP(-LN(2)/25))/(LN(2)/25)*Calculateur!V156*Calculateur!X156*VLOOKUP('Données projet'!$B$9,Paramètres!$A$1:$I$89,3,0)*0.475*44/12</f>
        <v>0.30085435925550058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3.5793005641422724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47.947931189469415</v>
      </c>
      <c r="AO156" s="59">
        <f t="shared" si="144"/>
        <v>237.79260186885509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3.2784462048867717</v>
      </c>
      <c r="AV156" s="21">
        <f>EXP(-LN(2)/25)*AV155+(1-EXP(-LN(2)/25))/(LN(2)/25)*Calculateur!AQ156*Calculateur!AS156*VLOOKUP('Données projet'!$B$10,Paramètres!$A$1:$I$89,3,0)*0.475*44/12</f>
        <v>0.30085435925550058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3.5793005641422724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62.160682921618474</v>
      </c>
      <c r="BJ156" s="59">
        <f t="shared" si="146"/>
        <v>316.14647518629897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4.5128837185256385</v>
      </c>
      <c r="BQ156" s="21">
        <f>EXP(-LN(2)/25)*BQ155+(1-EXP(-LN(2)/25))/(LN(2)/25)*Calculateur!BL156*Calculateur!BN156*VLOOKUP('Données projet'!$B$11,Paramètres!$A$1:$I$89,3,0)*0.475*44/12</f>
        <v>0.41413543327562335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4.9270191518012618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47.947931189469415</v>
      </c>
      <c r="T157" s="59">
        <f t="shared" si="142"/>
        <v>237.79260186885509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3.2141578744636776</v>
      </c>
      <c r="AA157" s="21">
        <f>EXP(-LN(2)/25)*AA156+(1-EXP(-LN(2)/25))/(LN(2)/25)*Calculateur!V157*Calculateur!X157*VLOOKUP('Données projet'!$B$9,Paramètres!$A$1:$I$89,3,0)*0.475*44/12</f>
        <v>0.2926274809804158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3.5067853554440935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47.947931189469415</v>
      </c>
      <c r="AO157" s="59">
        <f t="shared" si="144"/>
        <v>237.79260186885509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3.2141578744636776</v>
      </c>
      <c r="AV157" s="21">
        <f>EXP(-LN(2)/25)*AV156+(1-EXP(-LN(2)/25))/(LN(2)/25)*Calculateur!AQ157*Calculateur!AS157*VLOOKUP('Données projet'!$B$10,Paramètres!$A$1:$I$89,3,0)*0.475*44/12</f>
        <v>0.2926274809804158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3.5067853554440935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62.160682921618474</v>
      </c>
      <c r="BJ157" s="59">
        <f t="shared" si="146"/>
        <v>316.14647518629897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4.4243888213926237</v>
      </c>
      <c r="BQ157" s="21">
        <f>EXP(-LN(2)/25)*BQ156+(1-EXP(-LN(2)/25))/(LN(2)/25)*Calculateur!BL157*Calculateur!BN157*VLOOKUP('Données projet'!$B$11,Paramètres!$A$1:$I$89,3,0)*0.475*44/12</f>
        <v>0.40281087807426552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4.8271996994668891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47.947931189469415</v>
      </c>
      <c r="T158" s="59">
        <f t="shared" si="142"/>
        <v>237.79260186885509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3.1511301989881706</v>
      </c>
      <c r="AA158" s="21">
        <f>EXP(-LN(2)/25)*AA157+(1-EXP(-LN(2)/25))/(LN(2)/25)*Calculateur!V158*Calculateur!X158*VLOOKUP('Données projet'!$B$9,Paramètres!$A$1:$I$89,3,0)*0.475*44/12</f>
        <v>0.28462556712439591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3.4357557661125666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47.947931189469415</v>
      </c>
      <c r="AO158" s="59">
        <f t="shared" si="144"/>
        <v>237.79260186885509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3.1511301989881706</v>
      </c>
      <c r="AV158" s="21">
        <f>EXP(-LN(2)/25)*AV157+(1-EXP(-LN(2)/25))/(LN(2)/25)*Calculateur!AQ158*Calculateur!AS158*VLOOKUP('Données projet'!$B$10,Paramètres!$A$1:$I$89,3,0)*0.475*44/12</f>
        <v>0.28462556712439591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3.4357557661125666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62.160682921618474</v>
      </c>
      <c r="BJ158" s="59">
        <f t="shared" si="146"/>
        <v>316.14647518629897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4.3376292552158295</v>
      </c>
      <c r="BQ158" s="21">
        <f>EXP(-LN(2)/25)*BQ157+(1-EXP(-LN(2)/25))/(LN(2)/25)*Calculateur!BL158*Calculateur!BN158*VLOOKUP('Données projet'!$B$11,Paramètres!$A$1:$I$89,3,0)*0.475*44/12</f>
        <v>0.39179599343042126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4.7294252486462511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47.947931189469415</v>
      </c>
      <c r="T159" s="59">
        <f t="shared" si="142"/>
        <v>237.79260186885509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3.0893384577856522</v>
      </c>
      <c r="AA159" s="21">
        <f>EXP(-LN(2)/25)*AA158+(1-EXP(-LN(2)/25))/(LN(2)/25)*Calculateur!V159*Calculateur!X159*VLOOKUP('Données projet'!$B$9,Paramètres!$A$1:$I$89,3,0)*0.475*44/12</f>
        <v>0.27684246602357127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3.3661809238092233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47.947931189469415</v>
      </c>
      <c r="AO159" s="59">
        <f t="shared" si="144"/>
        <v>237.79260186885509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3.0893384577856522</v>
      </c>
      <c r="AV159" s="21">
        <f>EXP(-LN(2)/25)*AV158+(1-EXP(-LN(2)/25))/(LN(2)/25)*Calculateur!AQ159*Calculateur!AS159*VLOOKUP('Données projet'!$B$10,Paramètres!$A$1:$I$89,3,0)*0.475*44/12</f>
        <v>0.27684246602357127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3.3661809238092233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62.160682921618474</v>
      </c>
      <c r="BJ159" s="59">
        <f t="shared" si="146"/>
        <v>316.14647518629897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4.252570991213652</v>
      </c>
      <c r="BQ159" s="21">
        <f>EXP(-LN(2)/25)*BQ158+(1-EXP(-LN(2)/25))/(LN(2)/25)*Calculateur!BL159*Calculateur!BN159*VLOOKUP('Données projet'!$B$11,Paramètres!$A$1:$I$89,3,0)*0.475*44/12</f>
        <v>0.38108231138641058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4.633653302600063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47.947931189469415</v>
      </c>
      <c r="T160" s="59">
        <f t="shared" si="142"/>
        <v>237.79260186885509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3.0287584149388747</v>
      </c>
      <c r="AA160" s="21">
        <f>EXP(-LN(2)/25)*AA159+(1-EXP(-LN(2)/25))/(LN(2)/25)*Calculateur!V160*Calculateur!X160*VLOOKUP('Données projet'!$B$9,Paramètres!$A$1:$I$89,3,0)*0.475*44/12</f>
        <v>0.26927219423164417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3.2980306091705187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47.947931189469415</v>
      </c>
      <c r="AO160" s="59">
        <f t="shared" si="144"/>
        <v>237.79260186885509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3.0287584149388747</v>
      </c>
      <c r="AV160" s="21">
        <f>EXP(-LN(2)/25)*AV159+(1-EXP(-LN(2)/25))/(LN(2)/25)*Calculateur!AQ160*Calculateur!AS160*VLOOKUP('Données projet'!$B$10,Paramètres!$A$1:$I$89,3,0)*0.475*44/12</f>
        <v>0.26927219423164417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3.2980306091705187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62.160682921618474</v>
      </c>
      <c r="BJ160" s="59">
        <f t="shared" si="146"/>
        <v>316.14647518629897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4.1691806678881393</v>
      </c>
      <c r="BQ160" s="21">
        <f>EXP(-LN(2)/25)*BQ159+(1-EXP(-LN(2)/25))/(LN(2)/25)*Calculateur!BL160*Calculateur!BN160*VLOOKUP('Données projet'!$B$11,Paramètres!$A$1:$I$89,3,0)*0.475*44/12</f>
        <v>0.3706615955413014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4.5398422634294411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47.947931189469415</v>
      </c>
      <c r="T161" s="59">
        <f t="shared" si="142"/>
        <v>237.79260186885509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2.9693663097821448</v>
      </c>
      <c r="AA161" s="21">
        <f>EXP(-LN(2)/25)*AA160+(1-EXP(-LN(2)/25))/(LN(2)/25)*Calculateur!V161*Calculateur!X161*VLOOKUP('Données projet'!$B$9,Paramètres!$A$1:$I$89,3,0)*0.475*44/12</f>
        <v>0.26190893191997061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3.2312752417021153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47.947931189469415</v>
      </c>
      <c r="AO161" s="59">
        <f t="shared" si="144"/>
        <v>237.79260186885509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2.9693663097821448</v>
      </c>
      <c r="AV161" s="21">
        <f>EXP(-LN(2)/25)*AV160+(1-EXP(-LN(2)/25))/(LN(2)/25)*Calculateur!AQ161*Calculateur!AS161*VLOOKUP('Données projet'!$B$10,Paramètres!$A$1:$I$89,3,0)*0.475*44/12</f>
        <v>0.26190893191997061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3.2312752417021153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62.160682921618474</v>
      </c>
      <c r="BJ161" s="59">
        <f t="shared" si="146"/>
        <v>316.14647518629897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4.0874255779399649</v>
      </c>
      <c r="BQ161" s="21">
        <f>EXP(-LN(2)/25)*BQ160+(1-EXP(-LN(2)/25))/(LN(2)/25)*Calculateur!BL161*Calculateur!BN161*VLOOKUP('Données projet'!$B$11,Paramètres!$A$1:$I$89,3,0)*0.475*44/12</f>
        <v>0.36052583471897837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4.4479514126589432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47.947931189469415</v>
      </c>
      <c r="T162" s="59">
        <f t="shared" si="142"/>
        <v>237.79260186885509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2.9111388475819311</v>
      </c>
      <c r="AA162" s="21">
        <f>EXP(-LN(2)/25)*AA161+(1-EXP(-LN(2)/25))/(LN(2)/25)*Calculateur!V162*Calculateur!X162*VLOOKUP('Données projet'!$B$9,Paramètres!$A$1:$I$89,3,0)*0.475*44/12</f>
        <v>0.25474701840342689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3.1658858659853579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47.947931189469415</v>
      </c>
      <c r="AO162" s="59">
        <f t="shared" si="144"/>
        <v>237.79260186885509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2.9111388475819311</v>
      </c>
      <c r="AV162" s="21">
        <f>EXP(-LN(2)/25)*AV161+(1-EXP(-LN(2)/25))/(LN(2)/25)*Calculateur!AQ162*Calculateur!AS162*VLOOKUP('Données projet'!$B$10,Paramètres!$A$1:$I$89,3,0)*0.475*44/12</f>
        <v>0.25474701840342689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3.1658858659853579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62.160682921618474</v>
      </c>
      <c r="BJ162" s="59">
        <f t="shared" si="146"/>
        <v>316.14647518629897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4.0072736554399935</v>
      </c>
      <c r="BQ162" s="21">
        <f>EXP(-LN(2)/25)*BQ161+(1-EXP(-LN(2)/25))/(LN(2)/25)*Calculateur!BL162*Calculateur!BN162*VLOOKUP('Données projet'!$B$11,Paramètres!$A$1:$I$89,3,0)*0.475*44/12</f>
        <v>0.35066723680935824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4.3579408922493519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47.947931189469415</v>
      </c>
      <c r="T163" s="59">
        <f t="shared" si="142"/>
        <v>237.79260186885509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2.8540531904002187</v>
      </c>
      <c r="AA163" s="21">
        <f>EXP(-LN(2)/25)*AA162+(1-EXP(-LN(2)/25))/(LN(2)/25)*Calculateur!V163*Calculateur!X163*VLOOKUP('Données projet'!$B$9,Paramètres!$A$1:$I$89,3,0)*0.475*44/12</f>
        <v>0.24778094778862172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3.1018341381888406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47.947931189469415</v>
      </c>
      <c r="AO163" s="59">
        <f t="shared" si="144"/>
        <v>237.79260186885509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2.8540531904002187</v>
      </c>
      <c r="AV163" s="21">
        <f>EXP(-LN(2)/25)*AV162+(1-EXP(-LN(2)/25))/(LN(2)/25)*Calculateur!AQ163*Calculateur!AS163*VLOOKUP('Données projet'!$B$10,Paramètres!$A$1:$I$89,3,0)*0.475*44/12</f>
        <v>0.24778094778862172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3.1018341381888406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62.160682921618474</v>
      </c>
      <c r="BJ163" s="59">
        <f t="shared" si="146"/>
        <v>316.14647518629897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3.9286934632524009</v>
      </c>
      <c r="BQ163" s="21">
        <f>EXP(-LN(2)/25)*BQ162+(1-EXP(-LN(2)/25))/(LN(2)/25)*Calculateur!BL163*Calculateur!BN163*VLOOKUP('Données projet'!$B$11,Paramètres!$A$1:$I$89,3,0)*0.475*44/12</f>
        <v>0.3410782227780178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4.2697716860304187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47.947931189469415</v>
      </c>
      <c r="T164" s="59">
        <f t="shared" si="142"/>
        <v>237.79260186885509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2.7980869481370267</v>
      </c>
      <c r="AA164" s="21">
        <f>EXP(-LN(2)/25)*AA163+(1-EXP(-LN(2)/25))/(LN(2)/25)*Calculateur!V164*Calculateur!X164*VLOOKUP('Données projet'!$B$9,Paramètres!$A$1:$I$89,3,0)*0.475*44/12</f>
        <v>0.24100536474110812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3.0390923128781351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47.947931189469415</v>
      </c>
      <c r="AO164" s="59">
        <f t="shared" si="144"/>
        <v>237.79260186885509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2.7980869481370267</v>
      </c>
      <c r="AV164" s="21">
        <f>EXP(-LN(2)/25)*AV163+(1-EXP(-LN(2)/25))/(LN(2)/25)*Calculateur!AQ164*Calculateur!AS164*VLOOKUP('Données projet'!$B$10,Paramètres!$A$1:$I$89,3,0)*0.475*44/12</f>
        <v>0.24100536474110812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3.0390923128781351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62.160682921618474</v>
      </c>
      <c r="BJ164" s="59">
        <f t="shared" si="146"/>
        <v>316.14647518629897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3.851654180704422</v>
      </c>
      <c r="BQ164" s="21">
        <f>EXP(-LN(2)/25)*BQ163+(1-EXP(-LN(2)/25))/(LN(2)/25)*Calculateur!BL164*Calculateur!BN164*VLOOKUP('Données projet'!$B$11,Paramètres!$A$1:$I$89,3,0)*0.475*44/12</f>
        <v>0.33175142083962872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4.1834056015440506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47.947931189469415</v>
      </c>
      <c r="T165" s="59">
        <f t="shared" si="142"/>
        <v>237.79260186885509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2.7432181697485789</v>
      </c>
      <c r="AA165" s="21">
        <f>EXP(-LN(2)/25)*AA164+(1-EXP(-LN(2)/25))/(LN(2)/25)*Calculateur!V165*Calculateur!X165*VLOOKUP('Données projet'!$B$9,Paramètres!$A$1:$I$89,3,0)*0.475*44/12</f>
        <v>0.2344150603683412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2.9776332301169202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47.947931189469415</v>
      </c>
      <c r="AO165" s="59">
        <f t="shared" si="144"/>
        <v>237.79260186885509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2.7432181697485789</v>
      </c>
      <c r="AV165" s="21">
        <f>EXP(-LN(2)/25)*AV164+(1-EXP(-LN(2)/25))/(LN(2)/25)*Calculateur!AQ165*Calculateur!AS165*VLOOKUP('Données projet'!$B$10,Paramètres!$A$1:$I$89,3,0)*0.475*44/12</f>
        <v>0.2344150603683412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2.9776332301169202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62.160682921618474</v>
      </c>
      <c r="BJ165" s="59">
        <f t="shared" si="146"/>
        <v>316.14647518629897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3.7761255914978866</v>
      </c>
      <c r="BQ165" s="21">
        <f>EXP(-LN(2)/25)*BQ164+(1-EXP(-LN(2)/25))/(LN(2)/25)*Calculateur!BL165*Calculateur!BN165*VLOOKUP('Données projet'!$B$11,Paramètres!$A$1:$I$89,3,0)*0.475*44/12</f>
        <v>0.32267966079072008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4.0988052522886065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47.947931189469415</v>
      </c>
      <c r="T166" s="59">
        <f t="shared" si="142"/>
        <v>237.79260186885509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2.6894253346376784</v>
      </c>
      <c r="AA166" s="21">
        <f>EXP(-LN(2)/25)*AA165+(1-EXP(-LN(2)/25))/(LN(2)/25)*Calculateur!V166*Calculateur!X166*VLOOKUP('Données projet'!$B$9,Paramètres!$A$1:$I$89,3,0)*0.475*44/12</f>
        <v>0.22800496821521665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2.9174303028528952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47.947931189469415</v>
      </c>
      <c r="AO166" s="59">
        <f t="shared" si="144"/>
        <v>237.79260186885509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2.6894253346376784</v>
      </c>
      <c r="AV166" s="21">
        <f>EXP(-LN(2)/25)*AV165+(1-EXP(-LN(2)/25))/(LN(2)/25)*Calculateur!AQ166*Calculateur!AS166*VLOOKUP('Données projet'!$B$10,Paramètres!$A$1:$I$89,3,0)*0.475*44/12</f>
        <v>0.22800496821521665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2.9174303028528952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62.160682921618474</v>
      </c>
      <c r="BJ166" s="59">
        <f t="shared" si="146"/>
        <v>316.14647518629897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3.7020780718578008</v>
      </c>
      <c r="BQ166" s="21">
        <f>EXP(-LN(2)/25)*BQ165+(1-EXP(-LN(2)/25))/(LN(2)/25)*Calculateur!BL166*Calculateur!BN166*VLOOKUP('Données projet'!$B$11,Paramètres!$A$1:$I$89,3,0)*0.475*44/12</f>
        <v>0.31385596849741199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4.0159340403552131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47.947931189469415</v>
      </c>
      <c r="T167" s="59">
        <f t="shared" si="142"/>
        <v>237.79260186885509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2.6366873442129131</v>
      </c>
      <c r="AA167" s="21">
        <f>EXP(-LN(2)/25)*AA166+(1-EXP(-LN(2)/25))/(LN(2)/25)*Calculateur!V167*Calculateur!X167*VLOOKUP('Données projet'!$B$9,Paramètres!$A$1:$I$89,3,0)*0.475*44/12</f>
        <v>0.22177016036911137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2.8584575045820246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47.947931189469415</v>
      </c>
      <c r="AO167" s="59">
        <f t="shared" si="144"/>
        <v>237.79260186885509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2.6366873442129131</v>
      </c>
      <c r="AV167" s="21">
        <f>EXP(-LN(2)/25)*AV166+(1-EXP(-LN(2)/25))/(LN(2)/25)*Calculateur!AQ167*Calculateur!AS167*VLOOKUP('Données projet'!$B$10,Paramètres!$A$1:$I$89,3,0)*0.475*44/12</f>
        <v>0.22177016036911137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2.8584575045820246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62.160682921618474</v>
      </c>
      <c r="BJ167" s="59">
        <f t="shared" si="146"/>
        <v>316.14647518629897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3.6294825789133296</v>
      </c>
      <c r="BQ167" s="21">
        <f>EXP(-LN(2)/25)*BQ166+(1-EXP(-LN(2)/25))/(LN(2)/25)*Calculateur!BL167*Calculateur!BN167*VLOOKUP('Données projet'!$B$11,Paramètres!$A$1:$I$89,3,0)*0.475*44/12</f>
        <v>0.30527356053388222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3.9347561394472117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47.947931189469415</v>
      </c>
      <c r="T168" s="59">
        <f t="shared" si="142"/>
        <v>237.79260186885509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2.5849835136133792</v>
      </c>
      <c r="AA168" s="21">
        <f>EXP(-LN(2)/25)*AA167+(1-EXP(-LN(2)/25))/(LN(2)/25)*Calculateur!V168*Calculateur!X168*VLOOKUP('Données projet'!$B$9,Paramètres!$A$1:$I$89,3,0)*0.475*44/12</f>
        <v>0.21570584367143214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2.8006893572848113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47.947931189469415</v>
      </c>
      <c r="AO168" s="59">
        <f t="shared" si="144"/>
        <v>237.79260186885509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2.5849835136133792</v>
      </c>
      <c r="AV168" s="21">
        <f>EXP(-LN(2)/25)*AV167+(1-EXP(-LN(2)/25))/(LN(2)/25)*Calculateur!AQ168*Calculateur!AS168*VLOOKUP('Données projet'!$B$10,Paramètres!$A$1:$I$89,3,0)*0.475*44/12</f>
        <v>0.21570584367143214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2.8006893572848113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62.160682921618474</v>
      </c>
      <c r="BJ168" s="59">
        <f t="shared" si="146"/>
        <v>316.14647518629897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3.5583106393066211</v>
      </c>
      <c r="BQ168" s="21">
        <f>EXP(-LN(2)/25)*BQ167+(1-EXP(-LN(2)/25))/(LN(2)/25)*Calculateur!BL168*Calculateur!BN168*VLOOKUP('Données projet'!$B$11,Paramètres!$A$1:$I$89,3,0)*0.475*44/12</f>
        <v>0.29692583896744434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3.8552364782740653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47.947931189469415</v>
      </c>
      <c r="T169" s="59">
        <f t="shared" si="142"/>
        <v>237.79260186885509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2.5342935635956794</v>
      </c>
      <c r="AA169" s="21">
        <f>EXP(-LN(2)/25)*AA168+(1-EXP(-LN(2)/25))/(LN(2)/25)*Calculateur!V169*Calculateur!X169*VLOOKUP('Données projet'!$B$9,Paramètres!$A$1:$I$89,3,0)*0.475*44/12</f>
        <v>0.20980735603275952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2.7441009196284387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47.947931189469415</v>
      </c>
      <c r="AO169" s="59">
        <f t="shared" si="144"/>
        <v>237.79260186885509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2.5342935635956794</v>
      </c>
      <c r="AV169" s="21">
        <f>EXP(-LN(2)/25)*AV168+(1-EXP(-LN(2)/25))/(LN(2)/25)*Calculateur!AQ169*Calculateur!AS169*VLOOKUP('Données projet'!$B$10,Paramètres!$A$1:$I$89,3,0)*0.475*44/12</f>
        <v>0.20980735603275952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2.7441009196284387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62.160682921618474</v>
      </c>
      <c r="BJ169" s="59">
        <f t="shared" si="146"/>
        <v>316.14647518629897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3.4885343380250036</v>
      </c>
      <c r="BQ169" s="21">
        <f>EXP(-LN(2)/25)*BQ168+(1-EXP(-LN(2)/25))/(LN(2)/25)*Calculateur!BL169*Calculateur!BN169*VLOOKUP('Données projet'!$B$11,Paramètres!$A$1:$I$89,3,0)*0.475*44/12</f>
        <v>0.28880638628622834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3.777340724311232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47.947931189469415</v>
      </c>
      <c r="T170" s="59">
        <f t="shared" si="142"/>
        <v>237.79260186885509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2.4845976125800102</v>
      </c>
      <c r="AA170" s="21">
        <f>EXP(-LN(2)/25)*AA169+(1-EXP(-LN(2)/25))/(LN(2)/25)*Calculateur!V170*Calculateur!X170*VLOOKUP('Données projet'!$B$9,Paramètres!$A$1:$I$89,3,0)*0.475*44/12</f>
        <v>0.20407016284875437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2.6886677754287645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47.947931189469415</v>
      </c>
      <c r="AO170" s="59">
        <f t="shared" si="144"/>
        <v>237.79260186885509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2.4845976125800102</v>
      </c>
      <c r="AV170" s="21">
        <f>EXP(-LN(2)/25)*AV169+(1-EXP(-LN(2)/25))/(LN(2)/25)*Calculateur!AQ170*Calculateur!AS170*VLOOKUP('Données projet'!$B$10,Paramètres!$A$1:$I$89,3,0)*0.475*44/12</f>
        <v>0.20407016284875437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2.6886677754287645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62.160682921618474</v>
      </c>
      <c r="BJ170" s="59">
        <f t="shared" si="146"/>
        <v>316.14647518629897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3.4201263074521773</v>
      </c>
      <c r="BQ170" s="21">
        <f>EXP(-LN(2)/25)*BQ169+(1-EXP(-LN(2)/25))/(LN(2)/25)*Calculateur!BL170*Calculateur!BN170*VLOOKUP('Données projet'!$B$11,Paramètres!$A$1:$I$89,3,0)*0.475*44/12</f>
        <v>0.28090896046556363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3.701035267917741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47.947931189469415</v>
      </c>
      <c r="T171" s="59">
        <f t="shared" si="142"/>
        <v>237.79260186885509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2.435876168852221</v>
      </c>
      <c r="AA171" s="21">
        <f>EXP(-LN(2)/25)*AA170+(1-EXP(-LN(2)/25))/(LN(2)/25)*Calculateur!V171*Calculateur!X171*VLOOKUP('Données projet'!$B$9,Paramètres!$A$1:$I$89,3,0)*0.475*44/12</f>
        <v>0.19848985351407172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2.6343660223662928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47.947931189469415</v>
      </c>
      <c r="AO171" s="59">
        <f t="shared" si="144"/>
        <v>237.79260186885509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2.435876168852221</v>
      </c>
      <c r="AV171" s="21">
        <f>EXP(-LN(2)/25)*AV170+(1-EXP(-LN(2)/25))/(LN(2)/25)*Calculateur!AQ171*Calculateur!AS171*VLOOKUP('Données projet'!$B$10,Paramètres!$A$1:$I$89,3,0)*0.475*44/12</f>
        <v>0.19848985351407172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2.6343660223662928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62.160682921618474</v>
      </c>
      <c r="BJ171" s="59">
        <f t="shared" si="146"/>
        <v>316.14647518629897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3.3530597166341054</v>
      </c>
      <c r="BQ171" s="21">
        <f>EXP(-LN(2)/25)*BQ170+(1-EXP(-LN(2)/25))/(LN(2)/25)*Calculateur!BL171*Calculateur!BN171*VLOOKUP('Données projet'!$B$11,Paramètres!$A$1:$I$89,3,0)*0.475*44/12</f>
        <v>0.27322749016927261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3.626287206803378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47.947931189469415</v>
      </c>
      <c r="T172" s="59">
        <f t="shared" si="142"/>
        <v>237.79260186885509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2.3881101229187878</v>
      </c>
      <c r="AA172" s="21">
        <f>EXP(-LN(2)/25)*AA171+(1-EXP(-LN(2)/25))/(LN(2)/25)*Calculateur!V172*Calculateur!X172*VLOOKUP('Données projet'!$B$9,Paramètres!$A$1:$I$89,3,0)*0.475*44/12</f>
        <v>0.19306213803160169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2.5811722609503893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47.947931189469415</v>
      </c>
      <c r="AO172" s="59">
        <f t="shared" si="144"/>
        <v>237.79260186885509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2.3881101229187878</v>
      </c>
      <c r="AV172" s="21">
        <f>EXP(-LN(2)/25)*AV171+(1-EXP(-LN(2)/25))/(LN(2)/25)*Calculateur!AQ172*Calculateur!AS172*VLOOKUP('Données projet'!$B$10,Paramètres!$A$1:$I$89,3,0)*0.475*44/12</f>
        <v>0.19306213803160169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2.5811722609503893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62.160682921618474</v>
      </c>
      <c r="BJ172" s="59">
        <f t="shared" si="146"/>
        <v>316.14647518629897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3.2873082607553945</v>
      </c>
      <c r="BQ172" s="21">
        <f>EXP(-LN(2)/25)*BQ171+(1-EXP(-LN(2)/25))/(LN(2)/25)*Calculateur!BL172*Calculateur!BN172*VLOOKUP('Données projet'!$B$11,Paramètres!$A$1:$I$89,3,0)*0.475*44/12</f>
        <v>0.2657560700821846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3.5530643308375791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47.947931189469415</v>
      </c>
      <c r="T173" s="59">
        <f t="shared" si="142"/>
        <v>237.79260186885509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2.3412807400116975</v>
      </c>
      <c r="AA173" s="21">
        <f>EXP(-LN(2)/25)*AA172+(1-EXP(-LN(2)/25))/(LN(2)/25)*Calculateur!V173*Calculateur!X173*VLOOKUP('Données projet'!$B$9,Paramètres!$A$1:$I$89,3,0)*0.475*44/12</f>
        <v>0.18778284371443096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2.5290635837261286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47.947931189469415</v>
      </c>
      <c r="AO173" s="59">
        <f t="shared" si="144"/>
        <v>237.79260186885509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2.3412807400116975</v>
      </c>
      <c r="AV173" s="21">
        <f>EXP(-LN(2)/25)*AV172+(1-EXP(-LN(2)/25))/(LN(2)/25)*Calculateur!AQ173*Calculateur!AS173*VLOOKUP('Données projet'!$B$10,Paramètres!$A$1:$I$89,3,0)*0.475*44/12</f>
        <v>0.18778284371443096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2.5290635837261286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62.160682921618474</v>
      </c>
      <c r="BJ173" s="59">
        <f t="shared" si="146"/>
        <v>316.14647518629897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3.2228461508220372</v>
      </c>
      <c r="BQ173" s="21">
        <f>EXP(-LN(2)/25)*BQ172+(1-EXP(-LN(2)/25))/(LN(2)/25)*Calculateur!BL173*Calculateur!BN173*VLOOKUP('Données projet'!$B$11,Paramètres!$A$1:$I$89,3,0)*0.475*44/12</f>
        <v>0.25848895637028291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3.48133510719232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47.947931189469415</v>
      </c>
      <c r="T174" s="59">
        <f t="shared" si="142"/>
        <v>237.79260186885509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2.2953696527403125</v>
      </c>
      <c r="AA174" s="21">
        <f>EXP(-LN(2)/25)*AA173+(1-EXP(-LN(2)/25))/(LN(2)/25)*Calculateur!V174*Calculateur!X174*VLOOKUP('Données projet'!$B$9,Paramètres!$A$1:$I$89,3,0)*0.475*44/12</f>
        <v>0.18264791197798927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2.4780175647183018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47.947931189469415</v>
      </c>
      <c r="AO174" s="59">
        <f t="shared" si="144"/>
        <v>237.79260186885509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2.2953696527403125</v>
      </c>
      <c r="AV174" s="21">
        <f>EXP(-LN(2)/25)*AV173+(1-EXP(-LN(2)/25))/(LN(2)/25)*Calculateur!AQ174*Calculateur!AS174*VLOOKUP('Données projet'!$B$10,Paramètres!$A$1:$I$89,3,0)*0.475*44/12</f>
        <v>0.18264791197798927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2.4780175647183018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62.160682921618474</v>
      </c>
      <c r="BJ174" s="59">
        <f t="shared" si="146"/>
        <v>316.14647518629897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3.1596481035464681</v>
      </c>
      <c r="BQ174" s="21">
        <f>EXP(-LN(2)/25)*BQ173+(1-EXP(-LN(2)/25))/(LN(2)/25)*Calculateur!BL174*Calculateur!BN174*VLOOKUP('Données projet'!$B$11,Paramètres!$A$1:$I$89,3,0)*0.475*44/12</f>
        <v>0.2514205622649941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3.4110686658114622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47.947931189469415</v>
      </c>
      <c r="T175" s="59">
        <f t="shared" si="142"/>
        <v>237.79260186885509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2.2503588538873207</v>
      </c>
      <c r="AA175" s="21">
        <f>EXP(-LN(2)/25)*AA174+(1-EXP(-LN(2)/25))/(LN(2)/25)*Calculateur!V175*Calculateur!X175*VLOOKUP('Données projet'!$B$9,Paramètres!$A$1:$I$89,3,0)*0.475*44/12</f>
        <v>0.17765339521991491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2.4280122491072356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47.947931189469415</v>
      </c>
      <c r="AO175" s="59">
        <f t="shared" si="144"/>
        <v>237.79260186885509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2.2503588538873207</v>
      </c>
      <c r="AV175" s="21">
        <f>EXP(-LN(2)/25)*AV174+(1-EXP(-LN(2)/25))/(LN(2)/25)*Calculateur!AQ175*Calculateur!AS175*VLOOKUP('Données projet'!$B$10,Paramètres!$A$1:$I$89,3,0)*0.475*44/12</f>
        <v>0.17765339521991491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2.4280122491072356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62.160682921618474</v>
      </c>
      <c r="BJ175" s="59">
        <f t="shared" si="146"/>
        <v>316.14647518629897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3.0976893314309701</v>
      </c>
      <c r="BQ175" s="21">
        <f>EXP(-LN(2)/25)*BQ174+(1-EXP(-LN(2)/25))/(LN(2)/25)*Calculateur!BL175*Calculateur!BN175*VLOOKUP('Données projet'!$B$11,Paramètres!$A$1:$I$89,3,0)*0.475*44/12</f>
        <v>0.24454545376822509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3.3422347851991954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47.947931189469415</v>
      </c>
      <c r="T176" s="59">
        <f t="shared" si="142"/>
        <v>237.79260186885509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2.20623068934596</v>
      </c>
      <c r="AA176" s="21">
        <f>EXP(-LN(2)/25)*AA175+(1-EXP(-LN(2)/25))/(LN(2)/25)*Calculateur!V176*Calculateur!X176*VLOOKUP('Données projet'!$B$9,Paramètres!$A$1:$I$89,3,0)*0.475*44/12</f>
        <v>0.1727954537852403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2.3790261431312003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47.947931189469415</v>
      </c>
      <c r="AO176" s="59">
        <f t="shared" si="144"/>
        <v>237.79260186885509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2.20623068934596</v>
      </c>
      <c r="AV176" s="21">
        <f>EXP(-LN(2)/25)*AV175+(1-EXP(-LN(2)/25))/(LN(2)/25)*Calculateur!AQ176*Calculateur!AS176*VLOOKUP('Données projet'!$B$10,Paramètres!$A$1:$I$89,3,0)*0.475*44/12</f>
        <v>0.1727954537852403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2.3790261431312003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62.160682921618474</v>
      </c>
      <c r="BJ176" s="59">
        <f t="shared" si="146"/>
        <v>316.14647518629897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3.0369455330455377</v>
      </c>
      <c r="BQ176" s="21">
        <f>EXP(-LN(2)/25)*BQ175+(1-EXP(-LN(2)/25))/(LN(2)/25)*Calculateur!BL176*Calculateur!BN176*VLOOKUP('Données projet'!$B$11,Paramètres!$A$1:$I$89,3,0)*0.475*44/12</f>
        <v>0.23785834547484647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3.2748038785203843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47.947931189469415</v>
      </c>
      <c r="T177" s="59">
        <f t="shared" si="142"/>
        <v>237.79260186885509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2.1629678511957326</v>
      </c>
      <c r="AA177" s="21">
        <f>EXP(-LN(2)/25)*AA176+(1-EXP(-LN(2)/25))/(LN(2)/25)*Calculateur!V177*Calculateur!X177*VLOOKUP('Données projet'!$B$9,Paramètres!$A$1:$I$89,3,0)*0.475*44/12</f>
        <v>0.16807035301456491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2.3310382042102975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47.947931189469415</v>
      </c>
      <c r="AO177" s="59">
        <f t="shared" si="144"/>
        <v>237.79260186885509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2.1629678511957326</v>
      </c>
      <c r="AV177" s="21">
        <f>EXP(-LN(2)/25)*AV176+(1-EXP(-LN(2)/25))/(LN(2)/25)*Calculateur!AQ177*Calculateur!AS177*VLOOKUP('Données projet'!$B$10,Paramètres!$A$1:$I$89,3,0)*0.475*44/12</f>
        <v>0.16807035301456491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2.3310382042102975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62.160682921618474</v>
      </c>
      <c r="BJ177" s="59">
        <f t="shared" si="146"/>
        <v>316.14647518629897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2.977392883496385</v>
      </c>
      <c r="BQ177" s="21">
        <f>EXP(-LN(2)/25)*BQ176+(1-EXP(-LN(2)/25))/(LN(2)/25)*Calculateur!BL177*Calculateur!BN177*VLOOKUP('Données projet'!$B$11,Paramètres!$A$1:$I$89,3,0)*0.475*44/12</f>
        <v>0.23135409650941002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3.2087469800057948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47.947931189469415</v>
      </c>
      <c r="T178" s="59">
        <f t="shared" si="142"/>
        <v>237.79260186885509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2.1205533709139055</v>
      </c>
      <c r="AA178" s="21">
        <f>EXP(-LN(2)/25)*AA177+(1-EXP(-LN(2)/25))/(LN(2)/25)*Calculateur!V178*Calculateur!X178*VLOOKUP('Données projet'!$B$9,Paramètres!$A$1:$I$89,3,0)*0.475*44/12</f>
        <v>0.16347446037294588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2.2840278312868514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47.947931189469415</v>
      </c>
      <c r="AO178" s="59">
        <f t="shared" si="144"/>
        <v>237.79260186885509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2.1205533709139055</v>
      </c>
      <c r="AV178" s="21">
        <f>EXP(-LN(2)/25)*AV177+(1-EXP(-LN(2)/25))/(LN(2)/25)*Calculateur!AQ178*Calculateur!AS178*VLOOKUP('Données projet'!$B$10,Paramètres!$A$1:$I$89,3,0)*0.475*44/12</f>
        <v>0.16347446037294588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2.2840278312868514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62.160682921618474</v>
      </c>
      <c r="BJ178" s="59">
        <f t="shared" si="146"/>
        <v>316.14647518629897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2.9190080250813617</v>
      </c>
      <c r="BQ178" s="21">
        <f>EXP(-LN(2)/25)*BQ177+(1-EXP(-LN(2)/25))/(LN(2)/25)*Calculateur!BL178*Calculateur!BN178*VLOOKUP('Données projet'!$B$11,Paramètres!$A$1:$I$89,3,0)*0.475*44/12</f>
        <v>0.22502770657397703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3.1440357316553387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47.947931189469415</v>
      </c>
      <c r="T179" s="59">
        <f t="shared" si="142"/>
        <v>237.79260186885509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2.0789706127201266</v>
      </c>
      <c r="AA179" s="21">
        <f>EXP(-LN(2)/25)*AA178+(1-EXP(-LN(2)/25))/(LN(2)/25)*Calculateur!V179*Calculateur!X179*VLOOKUP('Données projet'!$B$9,Paramètres!$A$1:$I$89,3,0)*0.475*44/12</f>
        <v>0.15900424265729943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2.2379748553774261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47.947931189469415</v>
      </c>
      <c r="AO179" s="59">
        <f t="shared" si="144"/>
        <v>237.79260186885509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2.0789706127201266</v>
      </c>
      <c r="AV179" s="21">
        <f>EXP(-LN(2)/25)*AV178+(1-EXP(-LN(2)/25))/(LN(2)/25)*Calculateur!AQ179*Calculateur!AS179*VLOOKUP('Données projet'!$B$10,Paramètres!$A$1:$I$89,3,0)*0.475*44/12</f>
        <v>0.15900424265729943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2.2379748553774261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62.160682921618474</v>
      </c>
      <c r="BJ179" s="59">
        <f t="shared" si="146"/>
        <v>316.14647518629897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2.8617680581286096</v>
      </c>
      <c r="BQ179" s="21">
        <f>EXP(-LN(2)/25)*BQ178+(1-EXP(-LN(2)/25))/(LN(2)/25)*Calculateur!BL179*Calculateur!BN179*VLOOKUP('Données projet'!$B$11,Paramètres!$A$1:$I$89,3,0)*0.475*44/12</f>
        <v>0.21887431210401884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3.0806423702326282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47.947931189469415</v>
      </c>
      <c r="T180" s="59">
        <f t="shared" si="142"/>
        <v>237.79260186885509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2.0382032670515495</v>
      </c>
      <c r="AA180" s="21">
        <f>EXP(-LN(2)/25)*AA179+(1-EXP(-LN(2)/25))/(LN(2)/25)*Calculateur!V180*Calculateur!X180*VLOOKUP('Données projet'!$B$9,Paramètres!$A$1:$I$89,3,0)*0.475*44/12</f>
        <v>0.15465626328016585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2.1928595303317153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47.947931189469415</v>
      </c>
      <c r="AO180" s="59">
        <f t="shared" si="144"/>
        <v>237.79260186885509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2.0382032670515495</v>
      </c>
      <c r="AV180" s="21">
        <f>EXP(-LN(2)/25)*AV179+(1-EXP(-LN(2)/25))/(LN(2)/25)*Calculateur!AQ180*Calculateur!AS180*VLOOKUP('Données projet'!$B$10,Paramètres!$A$1:$I$89,3,0)*0.475*44/12</f>
        <v>0.15465626328016585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2.1928595303317153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62.160682921618474</v>
      </c>
      <c r="BJ180" s="59">
        <f t="shared" si="146"/>
        <v>316.14647518629897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2.8056505320148686</v>
      </c>
      <c r="BQ180" s="21">
        <f>EXP(-LN(2)/25)*BQ179+(1-EXP(-LN(2)/25))/(LN(2)/25)*Calculateur!BL180*Calculateur!BN180*VLOOKUP('Données projet'!$B$11,Paramètres!$A$1:$I$89,3,0)*0.475*44/12</f>
        <v>0.21288918252943462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3.0185397145443034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47.947931189469415</v>
      </c>
      <c r="T181" s="59">
        <f t="shared" si="142"/>
        <v>237.79260186885509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1.9982353441659075</v>
      </c>
      <c r="AA181" s="21">
        <f>EXP(-LN(2)/25)*AA180+(1-EXP(-LN(2)/25))/(LN(2)/25)*Calculateur!V181*Calculateur!X181*VLOOKUP('Données projet'!$B$9,Paramètres!$A$1:$I$89,3,0)*0.475*44/12</f>
        <v>0.15042717962775029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2.1486625237936576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47.947931189469415</v>
      </c>
      <c r="AO181" s="59">
        <f t="shared" si="144"/>
        <v>237.79260186885509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1.9982353441659075</v>
      </c>
      <c r="AV181" s="21">
        <f>EXP(-LN(2)/25)*AV180+(1-EXP(-LN(2)/25))/(LN(2)/25)*Calculateur!AQ181*Calculateur!AS181*VLOOKUP('Données projet'!$B$10,Paramètres!$A$1:$I$89,3,0)*0.475*44/12</f>
        <v>0.15042717962775029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2.1486625237936576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62.160682921618474</v>
      </c>
      <c r="BJ181" s="59">
        <f t="shared" si="146"/>
        <v>316.14647518629897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2.750633436359907</v>
      </c>
      <c r="BQ181" s="21">
        <f>EXP(-LN(2)/25)*BQ180+(1-EXP(-LN(2)/25))/(LN(2)/25)*Calculateur!BL181*Calculateur!BN181*VLOOKUP('Données projet'!$B$11,Paramètres!$A$1:$I$89,3,0)*0.475*44/12</f>
        <v>0.20706771663781168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2.9577011529977186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47.947931189469415</v>
      </c>
      <c r="T182" s="59">
        <f t="shared" si="142"/>
        <v>237.79260186885509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1.9590511678700273</v>
      </c>
      <c r="AA182" s="21">
        <f>EXP(-LN(2)/25)*AA181+(1-EXP(-LN(2)/25))/(LN(2)/25)*Calculateur!V182*Calculateur!X182*VLOOKUP('Données projet'!$B$9,Paramètres!$A$1:$I$89,3,0)*0.475*44/12</f>
        <v>0.1463137404902079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2.1053649083602353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47.947931189469415</v>
      </c>
      <c r="AO182" s="59">
        <f t="shared" si="144"/>
        <v>237.79260186885509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1.9590511678700273</v>
      </c>
      <c r="AV182" s="21">
        <f>EXP(-LN(2)/25)*AV181+(1-EXP(-LN(2)/25))/(LN(2)/25)*Calculateur!AQ182*Calculateur!AS182*VLOOKUP('Données projet'!$B$10,Paramètres!$A$1:$I$89,3,0)*0.475*44/12</f>
        <v>0.1463137404902079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2.1053649083602353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62.160682921618474</v>
      </c>
      <c r="BJ182" s="59">
        <f t="shared" si="146"/>
        <v>316.14647518629897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2.6966951923936242</v>
      </c>
      <c r="BQ182" s="21">
        <f>EXP(-LN(2)/25)*BQ181+(1-EXP(-LN(2)/25))/(LN(2)/25)*Calculateur!BL182*Calculateur!BN182*VLOOKUP('Données projet'!$B$11,Paramètres!$A$1:$I$89,3,0)*0.475*44/12</f>
        <v>0.20140543903713276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2.8981006314307569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47.947931189469415</v>
      </c>
      <c r="T183" s="59">
        <f t="shared" si="142"/>
        <v>237.79260186885509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1.9206353693713216</v>
      </c>
      <c r="AA183" s="21">
        <f>EXP(-LN(2)/25)*AA182+(1-EXP(-LN(2)/25))/(LN(2)/25)*Calculateur!V183*Calculateur!X183*VLOOKUP('Données projet'!$B$9,Paramètres!$A$1:$I$89,3,0)*0.475*44/12</f>
        <v>0.14231278356219795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2.0629481529335196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47.947931189469415</v>
      </c>
      <c r="AO183" s="59">
        <f t="shared" si="144"/>
        <v>237.79260186885509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1.9206353693713216</v>
      </c>
      <c r="AV183" s="21">
        <f>EXP(-LN(2)/25)*AV182+(1-EXP(-LN(2)/25))/(LN(2)/25)*Calculateur!AQ183*Calculateur!AS183*VLOOKUP('Données projet'!$B$10,Paramètres!$A$1:$I$89,3,0)*0.475*44/12</f>
        <v>0.14231278356219795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2.0629481529335196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62.160682921618474</v>
      </c>
      <c r="BJ183" s="59">
        <f t="shared" si="146"/>
        <v>316.14647518629897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2.6438146444924397</v>
      </c>
      <c r="BQ183" s="21">
        <f>EXP(-LN(2)/25)*BQ182+(1-EXP(-LN(2)/25))/(LN(2)/25)*Calculateur!BL183*Calculateur!BN183*VLOOKUP('Données projet'!$B$11,Paramètres!$A$1:$I$89,3,0)*0.475*44/12</f>
        <v>0.19589799671521063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2.8397126412076505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47.947931189469415</v>
      </c>
      <c r="T184" s="59">
        <f t="shared" si="142"/>
        <v>237.79260186885509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1.8829728812498521</v>
      </c>
      <c r="AA184" s="21">
        <f>EXP(-LN(2)/25)*AA183+(1-EXP(-LN(2)/25))/(LN(2)/25)*Calculateur!V184*Calculateur!X184*VLOOKUP('Données projet'!$B$9,Paramètres!$A$1:$I$89,3,0)*0.475*44/12</f>
        <v>0.13842123301178563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2.0213941142616378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47.947931189469415</v>
      </c>
      <c r="AO184" s="59">
        <f t="shared" si="144"/>
        <v>237.79260186885509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1.8829728812498521</v>
      </c>
      <c r="AV184" s="21">
        <f>EXP(-LN(2)/25)*AV183+(1-EXP(-LN(2)/25))/(LN(2)/25)*Calculateur!AQ184*Calculateur!AS184*VLOOKUP('Données projet'!$B$10,Paramètres!$A$1:$I$89,3,0)*0.475*44/12</f>
        <v>0.13842123301178563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2.0213941142616378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62.160682921618474</v>
      </c>
      <c r="BJ184" s="59">
        <f t="shared" si="146"/>
        <v>316.14647518629897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2.5919710518816483</v>
      </c>
      <c r="BQ184" s="21">
        <f>EXP(-LN(2)/25)*BQ183+(1-EXP(-LN(2)/25))/(LN(2)/25)*Calculateur!BL184*Calculateur!BN184*VLOOKUP('Données projet'!$B$11,Paramètres!$A$1:$I$89,3,0)*0.475*44/12</f>
        <v>0.19054115569320529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2.7825122075748538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47.947931189469415</v>
      </c>
      <c r="T185" s="59">
        <f t="shared" si="142"/>
        <v>237.79260186885509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1.8460489315485951</v>
      </c>
      <c r="AA185" s="21">
        <f>EXP(-LN(2)/25)*AA184+(1-EXP(-LN(2)/25))/(LN(2)/25)*Calculateur!V185*Calculateur!X185*VLOOKUP('Données projet'!$B$9,Paramètres!$A$1:$I$89,3,0)*0.475*44/12</f>
        <v>0.13463609711582208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1.9806850286644171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47.947931189469415</v>
      </c>
      <c r="AO185" s="59">
        <f t="shared" si="144"/>
        <v>237.79260186885509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1.8460489315485951</v>
      </c>
      <c r="AV185" s="21">
        <f>EXP(-LN(2)/25)*AV184+(1-EXP(-LN(2)/25))/(LN(2)/25)*Calculateur!AQ185*Calculateur!AS185*VLOOKUP('Données projet'!$B$10,Paramètres!$A$1:$I$89,3,0)*0.475*44/12</f>
        <v>0.13463609711582208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1.9806850286644171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62.160682921618474</v>
      </c>
      <c r="BJ185" s="59">
        <f t="shared" si="146"/>
        <v>316.14647518629897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2.5411440805004855</v>
      </c>
      <c r="BQ185" s="21">
        <f>EXP(-LN(2)/25)*BQ184+(1-EXP(-LN(2)/25))/(LN(2)/25)*Calculateur!BL185*Calculateur!BN185*VLOOKUP('Données projet'!$B$11,Paramètres!$A$1:$I$89,3,0)*0.475*44/12</f>
        <v>0.1853307977706507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2.7264748782711363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47.947931189469415</v>
      </c>
      <c r="T186" s="59">
        <f t="shared" si="142"/>
        <v>237.79260186885509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1.8098490379795942</v>
      </c>
      <c r="AA186" s="21">
        <f>EXP(-LN(2)/25)*AA185+(1-EXP(-LN(2)/25))/(LN(2)/25)*Calculateur!V186*Calculateur!X186*VLOOKUP('Données projet'!$B$9,Paramètres!$A$1:$I$89,3,0)*0.475*44/12</f>
        <v>0.13095446595998531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1.9408035039395795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47.947931189469415</v>
      </c>
      <c r="AO186" s="59">
        <f t="shared" si="144"/>
        <v>237.79260186885509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1.8098490379795942</v>
      </c>
      <c r="AV186" s="21">
        <f>EXP(-LN(2)/25)*AV185+(1-EXP(-LN(2)/25))/(LN(2)/25)*Calculateur!AQ186*Calculateur!AS186*VLOOKUP('Données projet'!$B$10,Paramètres!$A$1:$I$89,3,0)*0.475*44/12</f>
        <v>0.13095446595998531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1.9408035039395795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62.160682921618474</v>
      </c>
      <c r="BJ186" s="59">
        <f t="shared" si="146"/>
        <v>316.14647518629897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2.4913137950267159</v>
      </c>
      <c r="BQ186" s="21">
        <f>EXP(-LN(2)/25)*BQ185+(1-EXP(-LN(2)/25))/(LN(2)/25)*Calculateur!BL186*Calculateur!BN186*VLOOKUP('Données projet'!$B$11,Paramètres!$A$1:$I$89,3,0)*0.475*44/12</f>
        <v>0.18026291735948918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2.6715767123862051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47.947931189469415</v>
      </c>
      <c r="T187" s="59">
        <f t="shared" si="142"/>
        <v>237.79260186885509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1.7743590022437266</v>
      </c>
      <c r="AA187" s="21">
        <f>EXP(-LN(2)/25)*AA186+(1-EXP(-LN(2)/25))/(LN(2)/25)*Calculateur!V187*Calculateur!X187*VLOOKUP('Données projet'!$B$9,Paramètres!$A$1:$I$89,3,0)*0.475*44/12</f>
        <v>0.12737350920171345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1.90173251144544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47.947931189469415</v>
      </c>
      <c r="AO187" s="59">
        <f t="shared" si="144"/>
        <v>237.79260186885509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1.7743590022437266</v>
      </c>
      <c r="AV187" s="21">
        <f>EXP(-LN(2)/25)*AV186+(1-EXP(-LN(2)/25))/(LN(2)/25)*Calculateur!AQ187*Calculateur!AS187*VLOOKUP('Données projet'!$B$10,Paramètres!$A$1:$I$89,3,0)*0.475*44/12</f>
        <v>0.12737350920171345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1.90173251144544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62.160682921618474</v>
      </c>
      <c r="BJ187" s="59">
        <f t="shared" si="146"/>
        <v>316.14647518629897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2.4424606510576137</v>
      </c>
      <c r="BQ187" s="21">
        <f>EXP(-LN(2)/25)*BQ186+(1-EXP(-LN(2)/25))/(LN(2)/25)*Calculateur!BL187*Calculateur!BN187*VLOOKUP('Données projet'!$B$11,Paramètres!$A$1:$I$89,3,0)*0.475*44/12</f>
        <v>0.17533361840467912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2.6177942694622929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47.947931189469415</v>
      </c>
      <c r="T188" s="59">
        <f t="shared" si="142"/>
        <v>237.79260186885509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1.7395649044618549</v>
      </c>
      <c r="AA188" s="21">
        <f>EXP(-LN(2)/25)*AA187+(1-EXP(-LN(2)/25))/(LN(2)/25)*Calculateur!V188*Calculateur!X188*VLOOKUP('Données projet'!$B$9,Paramètres!$A$1:$I$89,3,0)*0.475*44/12</f>
        <v>0.12389047389431086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1.8634553783561658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47.947931189469415</v>
      </c>
      <c r="AO188" s="59">
        <f t="shared" si="144"/>
        <v>237.79260186885509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1.7395649044618549</v>
      </c>
      <c r="AV188" s="21">
        <f>EXP(-LN(2)/25)*AV187+(1-EXP(-LN(2)/25))/(LN(2)/25)*Calculateur!AQ188*Calculateur!AS188*VLOOKUP('Données projet'!$B$10,Paramètres!$A$1:$I$89,3,0)*0.475*44/12</f>
        <v>0.12389047389431086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1.8634553783561658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62.160682921618474</v>
      </c>
      <c r="BJ188" s="59">
        <f t="shared" si="146"/>
        <v>316.14647518629897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2.3945654874442699</v>
      </c>
      <c r="BQ188" s="21">
        <f>EXP(-LN(2)/25)*BQ187+(1-EXP(-LN(2)/25))/(LN(2)/25)*Calculateur!BL188*Calculateur!BN188*VLOOKUP('Données projet'!$B$11,Paramètres!$A$1:$I$89,3,0)*0.475*44/12</f>
        <v>0.1705391113890089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2.5651045988332788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47.947931189469415</v>
      </c>
      <c r="T189" s="59">
        <f t="shared" si="142"/>
        <v>237.79260186885509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1.7054530977151816</v>
      </c>
      <c r="AA189" s="21">
        <f>EXP(-LN(2)/25)*AA188+(1-EXP(-LN(2)/25))/(LN(2)/25)*Calculateur!V189*Calculateur!X189*VLOOKUP('Données projet'!$B$9,Paramètres!$A$1:$I$89,3,0)*0.475*44/12</f>
        <v>0.12050268237055406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1.8259557800857356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47.947931189469415</v>
      </c>
      <c r="AO189" s="59">
        <f t="shared" si="144"/>
        <v>237.79260186885509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1.7054530977151816</v>
      </c>
      <c r="AV189" s="21">
        <f>EXP(-LN(2)/25)*AV188+(1-EXP(-LN(2)/25))/(LN(2)/25)*Calculateur!AQ189*Calculateur!AS189*VLOOKUP('Données projet'!$B$10,Paramètres!$A$1:$I$89,3,0)*0.475*44/12</f>
        <v>0.12050268237055406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1.8259557800857356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62.160682921618474</v>
      </c>
      <c r="BJ189" s="59">
        <f t="shared" si="146"/>
        <v>316.14647518629897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2.3476095187762187</v>
      </c>
      <c r="BQ189" s="21">
        <f>EXP(-LN(2)/25)*BQ188+(1-EXP(-LN(2)/25))/(LN(2)/25)*Calculateur!BL189*Calculateur!BN189*VLOOKUP('Données projet'!$B$11,Paramètres!$A$1:$I$89,3,0)*0.475*44/12</f>
        <v>0.16587571041981436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2.513485229196033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47.947931189469415</v>
      </c>
      <c r="T190" s="59">
        <f t="shared" si="142"/>
        <v>237.79260186885509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1.6720102026926629</v>
      </c>
      <c r="AA190" s="21">
        <f>EXP(-LN(2)/25)*AA189+(1-EXP(-LN(2)/25))/(LN(2)/25)*Calculateur!V190*Calculateur!X190*VLOOKUP('Données projet'!$B$9,Paramètres!$A$1:$I$89,3,0)*0.475*44/12</f>
        <v>0.1172075301841706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1.7892177328768335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47.947931189469415</v>
      </c>
      <c r="AO190" s="59">
        <f t="shared" si="144"/>
        <v>237.79260186885509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1.6720102026926629</v>
      </c>
      <c r="AV190" s="21">
        <f>EXP(-LN(2)/25)*AV189+(1-EXP(-LN(2)/25))/(LN(2)/25)*Calculateur!AQ190*Calculateur!AS190*VLOOKUP('Données projet'!$B$10,Paramètres!$A$1:$I$89,3,0)*0.475*44/12</f>
        <v>0.1172075301841706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1.7892177328768335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62.160682921618474</v>
      </c>
      <c r="BJ190" s="59">
        <f t="shared" si="146"/>
        <v>316.14647518629897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2.3015743280134351</v>
      </c>
      <c r="BQ190" s="21">
        <f>EXP(-LN(2)/25)*BQ189+(1-EXP(-LN(2)/25))/(LN(2)/25)*Calculateur!BL190*Calculateur!BN190*VLOOKUP('Données projet'!$B$11,Paramètres!$A$1:$I$89,3,0)*0.475*44/12</f>
        <v>0.16133983039536004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2.462914158408795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47.947931189469415</v>
      </c>
      <c r="T191" s="59">
        <f t="shared" si="142"/>
        <v>237.79260186885509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1.6392231024433841</v>
      </c>
      <c r="AA191" s="21">
        <f>EXP(-LN(2)/25)*AA190+(1-EXP(-LN(2)/25))/(LN(2)/25)*Calculateur!V191*Calculateur!X191*VLOOKUP('Données projet'!$B$9,Paramètres!$A$1:$I$89,3,0)*0.475*44/12</f>
        <v>0.11400248410760833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1.7532255865509925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47.947931189469415</v>
      </c>
      <c r="AO191" s="59">
        <f t="shared" si="144"/>
        <v>237.79260186885509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1.6392231024433841</v>
      </c>
      <c r="AV191" s="21">
        <f>EXP(-LN(2)/25)*AV190+(1-EXP(-LN(2)/25))/(LN(2)/25)*Calculateur!AQ191*Calculateur!AS191*VLOOKUP('Données projet'!$B$10,Paramètres!$A$1:$I$89,3,0)*0.475*44/12</f>
        <v>0.11400248410760833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1.7532255865509925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62.160682921618474</v>
      </c>
      <c r="BJ191" s="59">
        <f t="shared" si="146"/>
        <v>316.14647518629897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2.2564418592628157</v>
      </c>
      <c r="BQ191" s="21">
        <f>EXP(-LN(2)/25)*BQ190+(1-EXP(-LN(2)/25))/(LN(2)/25)*Calculateur!BL191*Calculateur!BN191*VLOOKUP('Données projet'!$B$11,Paramètres!$A$1:$I$89,3,0)*0.475*44/12</f>
        <v>0.15692798424870599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2.4133698435115218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47.947931189469415</v>
      </c>
      <c r="T192" s="59">
        <f t="shared" si="142"/>
        <v>237.79260186885509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1.607078937231837</v>
      </c>
      <c r="AA192" s="21">
        <f>EXP(-LN(2)/25)*AA191+(1-EXP(-LN(2)/25))/(LN(2)/25)*Calculateur!V192*Calculateur!X192*VLOOKUP('Données projet'!$B$9,Paramètres!$A$1:$I$89,3,0)*0.475*44/12</f>
        <v>0.11088508018455569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1.7179640174163928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47.947931189469415</v>
      </c>
      <c r="AO192" s="59">
        <f t="shared" si="144"/>
        <v>237.79260186885509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1.607078937231837</v>
      </c>
      <c r="AV192" s="21">
        <f>EXP(-LN(2)/25)*AV191+(1-EXP(-LN(2)/25))/(LN(2)/25)*Calculateur!AQ192*Calculateur!AS192*VLOOKUP('Données projet'!$B$10,Paramètres!$A$1:$I$89,3,0)*0.475*44/12</f>
        <v>0.11088508018455569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1.7179640174163928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62.160682921618474</v>
      </c>
      <c r="BJ192" s="59">
        <f t="shared" si="146"/>
        <v>316.14647518629897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2.2121944106963083</v>
      </c>
      <c r="BQ192" s="21">
        <f>EXP(-LN(2)/25)*BQ191+(1-EXP(-LN(2)/25))/(LN(2)/25)*Calculateur!BL192*Calculateur!BN192*VLOOKUP('Données projet'!$B$11,Paramètres!$A$1:$I$89,3,0)*0.475*44/12</f>
        <v>0.15263678026694111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2.3648311909632493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47.947931189469415</v>
      </c>
      <c r="T193" s="59">
        <f t="shared" si="142"/>
        <v>237.79260186885509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1.5755650994940835</v>
      </c>
      <c r="AA193" s="21">
        <f>EXP(-LN(2)/25)*AA192+(1-EXP(-LN(2)/25))/(LN(2)/25)*Calculateur!V193*Calculateur!X193*VLOOKUP('Données projet'!$B$9,Paramètres!$A$1:$I$89,3,0)*0.475*44/12</f>
        <v>0.10785292183571607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1.6834180213297996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47.947931189469415</v>
      </c>
      <c r="AO193" s="59">
        <f t="shared" si="144"/>
        <v>237.79260186885509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1.5755650994940835</v>
      </c>
      <c r="AV193" s="21">
        <f>EXP(-LN(2)/25)*AV192+(1-EXP(-LN(2)/25))/(LN(2)/25)*Calculateur!AQ193*Calculateur!AS193*VLOOKUP('Données projet'!$B$10,Paramètres!$A$1:$I$89,3,0)*0.475*44/12</f>
        <v>0.10785292183571607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1.6834180213297996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62.160682921618474</v>
      </c>
      <c r="BJ193" s="59">
        <f t="shared" si="146"/>
        <v>316.14647518629897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2.1688146276079112</v>
      </c>
      <c r="BQ193" s="21">
        <f>EXP(-LN(2)/25)*BQ192+(1-EXP(-LN(2)/25))/(LN(2)/25)*Calculateur!BL193*Calculateur!BN193*VLOOKUP('Données projet'!$B$11,Paramètres!$A$1:$I$89,3,0)*0.475*44/12</f>
        <v>0.14846291948372217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2.3172775470916336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47.947931189469415</v>
      </c>
      <c r="T194" s="59">
        <f t="shared" si="142"/>
        <v>237.79260186885509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1.5446692288928243</v>
      </c>
      <c r="AA194" s="21">
        <f>EXP(-LN(2)/25)*AA193+(1-EXP(-LN(2)/25))/(LN(2)/25)*Calculateur!V194*Calculateur!X194*VLOOKUP('Données projet'!$B$9,Paramètres!$A$1:$I$89,3,0)*0.475*44/12</f>
        <v>0.10490367801637976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1.649572906909204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47.947931189469415</v>
      </c>
      <c r="AO194" s="59">
        <f t="shared" si="144"/>
        <v>237.79260186885509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1.5446692288928243</v>
      </c>
      <c r="AV194" s="21">
        <f>EXP(-LN(2)/25)*AV193+(1-EXP(-LN(2)/25))/(LN(2)/25)*Calculateur!AQ194*Calculateur!AS194*VLOOKUP('Données projet'!$B$10,Paramètres!$A$1:$I$89,3,0)*0.475*44/12</f>
        <v>0.10490367801637976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1.649572906909204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62.160682921618474</v>
      </c>
      <c r="BJ194" s="59">
        <f t="shared" si="146"/>
        <v>316.14647518629897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2.1262854956068229</v>
      </c>
      <c r="BQ194" s="21">
        <f>EXP(-LN(2)/25)*BQ193+(1-EXP(-LN(2)/25))/(LN(2)/25)*Calculateur!BL194*Calculateur!BN194*VLOOKUP('Données projet'!$B$11,Paramètres!$A$1:$I$89,3,0)*0.475*44/12</f>
        <v>0.14440319314311417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2.2706886887499369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47.947931189469415</v>
      </c>
      <c r="T195" s="59">
        <f t="shared" si="142"/>
        <v>237.79260186885509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1.5143792074694356</v>
      </c>
      <c r="AA195" s="21">
        <f>EXP(-LN(2)/25)*AA194+(1-EXP(-LN(2)/25))/(LN(2)/25)*Calculateur!V195*Calculateur!X195*VLOOKUP('Données projet'!$B$9,Paramètres!$A$1:$I$89,3,0)*0.475*44/12</f>
        <v>0.10203508142437719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1.6164142888938127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47.947931189469415</v>
      </c>
      <c r="AO195" s="59">
        <f t="shared" si="144"/>
        <v>237.79260186885509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1.5143792074694356</v>
      </c>
      <c r="AV195" s="21">
        <f>EXP(-LN(2)/25)*AV194+(1-EXP(-LN(2)/25))/(LN(2)/25)*Calculateur!AQ195*Calculateur!AS195*VLOOKUP('Données projet'!$B$10,Paramètres!$A$1:$I$89,3,0)*0.475*44/12</f>
        <v>0.10203508142437719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1.6164142888938127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62.160682921618474</v>
      </c>
      <c r="BJ195" s="59">
        <f t="shared" si="146"/>
        <v>316.14647518629897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2.0845903339440666</v>
      </c>
      <c r="BQ195" s="21">
        <f>EXP(-LN(2)/25)*BQ194+(1-EXP(-LN(2)/25))/(LN(2)/25)*Calculateur!BL195*Calculateur!BN195*VLOOKUP('Données projet'!$B$11,Paramètres!$A$1:$I$89,3,0)*0.475*44/12</f>
        <v>0.14045448023278181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2.2250448141768482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47.947931189469415</v>
      </c>
      <c r="T196" s="59">
        <f t="shared" si="142"/>
        <v>237.79260186885509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1.4846831548910706</v>
      </c>
      <c r="AA196" s="21">
        <f>EXP(-LN(2)/25)*AA195+(1-EXP(-LN(2)/25))/(LN(2)/25)*Calculateur!V196*Calculateur!X196*VLOOKUP('Données projet'!$B$9,Paramètres!$A$1:$I$89,3,0)*0.475*44/12</f>
        <v>9.9244926757035862E-2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1.5839280816481065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47.947931189469415</v>
      </c>
      <c r="AO196" s="59">
        <f t="shared" si="144"/>
        <v>237.79260186885509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1.4846831548910706</v>
      </c>
      <c r="AV196" s="21">
        <f>EXP(-LN(2)/25)*AV195+(1-EXP(-LN(2)/25))/(LN(2)/25)*Calculateur!AQ196*Calculateur!AS196*VLOOKUP('Données projet'!$B$10,Paramètres!$A$1:$I$89,3,0)*0.475*44/12</f>
        <v>9.9244926757035862E-2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1.5839280816481065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62.160682921618474</v>
      </c>
      <c r="BJ196" s="59">
        <f t="shared" si="146"/>
        <v>316.14647518629897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2.0437127889699793</v>
      </c>
      <c r="BQ196" s="21">
        <f>EXP(-LN(2)/25)*BQ195+(1-EXP(-LN(2)/25))/(LN(2)/25)*Calculateur!BL196*Calculateur!BN196*VLOOKUP('Données projet'!$B$11,Paramètres!$A$1:$I$89,3,0)*0.475*44/12</f>
        <v>0.13661374508463631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2.1803265340546156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47.947931189469415</v>
      </c>
      <c r="T197" s="59">
        <f t="shared" ref="T197:T203" si="204">$T$3</f>
        <v>237.79260186885509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1.4555694237909638</v>
      </c>
      <c r="AA197" s="21">
        <f>EXP(-LN(2)/25)*AA196+(1-EXP(-LN(2)/25))/(LN(2)/25)*Calculateur!V197*Calculateur!X197*VLOOKUP('Données projet'!$B$9,Paramètres!$A$1:$I$89,3,0)*0.475*44/12</f>
        <v>9.6531069015800844E-2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1.5521004928067645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47.947931189469415</v>
      </c>
      <c r="AO197" s="59">
        <f t="shared" ref="AO197:AO203" si="205">$AO$3</f>
        <v>237.79260186885509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1.4555694237909638</v>
      </c>
      <c r="AV197" s="21">
        <f>EXP(-LN(2)/25)*AV196+(1-EXP(-LN(2)/25))/(LN(2)/25)*Calculateur!AQ197*Calculateur!AS197*VLOOKUP('Données projet'!$B$10,Paramètres!$A$1:$I$89,3,0)*0.475*44/12</f>
        <v>9.6531069015800844E-2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1.5521004928067645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62.160682921618474</v>
      </c>
      <c r="BJ197" s="59">
        <f t="shared" ref="BJ197:BJ203" si="206">$BJ$3</f>
        <v>316.14647518629897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2.0036368277199936</v>
      </c>
      <c r="BQ197" s="21">
        <f>EXP(-LN(2)/25)*BQ196+(1-EXP(-LN(2)/25))/(LN(2)/25)*Calculateur!BL197*Calculateur!BN197*VLOOKUP('Données projet'!$B$11,Paramètres!$A$1:$I$89,3,0)*0.475*44/12</f>
        <v>0.1328780350410923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2.1365148627610857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47.947931189469415</v>
      </c>
      <c r="T198" s="59">
        <f t="shared" si="204"/>
        <v>237.79260186885509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1.4270265952001076</v>
      </c>
      <c r="AA198" s="21">
        <f>EXP(-LN(2)/25)*AA197+(1-EXP(-LN(2)/25))/(LN(2)/25)*Calculateur!V198*Calculateur!X198*VLOOKUP('Données projet'!$B$9,Paramètres!$A$1:$I$89,3,0)*0.475*44/12</f>
        <v>9.3891421857215482E-2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1.5209180170573231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47.947931189469415</v>
      </c>
      <c r="AO198" s="59">
        <f t="shared" si="205"/>
        <v>237.79260186885509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1.4270265952001076</v>
      </c>
      <c r="AV198" s="21">
        <f>EXP(-LN(2)/25)*AV197+(1-EXP(-LN(2)/25))/(LN(2)/25)*Calculateur!AQ198*Calculateur!AS198*VLOOKUP('Données projet'!$B$10,Paramètres!$A$1:$I$89,3,0)*0.475*44/12</f>
        <v>9.3891421857215482E-2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1.5209180170573231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62.160682921618474</v>
      </c>
      <c r="BJ198" s="59">
        <f t="shared" si="206"/>
        <v>316.14647518629897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1.9643467316261973</v>
      </c>
      <c r="BQ198" s="21">
        <f>EXP(-LN(2)/25)*BQ197+(1-EXP(-LN(2)/25))/(LN(2)/25)*Calculateur!BL198*Calculateur!BN198*VLOOKUP('Données projet'!$B$11,Paramètres!$A$1:$I$89,3,0)*0.475*44/12</f>
        <v>0.12924447818514145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2.0935912098113389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47.947931189469415</v>
      </c>
      <c r="T199" s="59">
        <f t="shared" si="204"/>
        <v>237.79260186885509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1.3990434740685116</v>
      </c>
      <c r="AA199" s="21">
        <f>EXP(-LN(2)/25)*AA198+(1-EXP(-LN(2)/25))/(LN(2)/25)*Calculateur!V199*Calculateur!X199*VLOOKUP('Données projet'!$B$9,Paramètres!$A$1:$I$89,3,0)*0.475*44/12</f>
        <v>9.1323955988994635E-2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1.4903674300575063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47.947931189469415</v>
      </c>
      <c r="AO199" s="59">
        <f t="shared" si="205"/>
        <v>237.79260186885509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1.3990434740685116</v>
      </c>
      <c r="AV199" s="21">
        <f>EXP(-LN(2)/25)*AV198+(1-EXP(-LN(2)/25))/(LN(2)/25)*Calculateur!AQ199*Calculateur!AS199*VLOOKUP('Données projet'!$B$10,Paramètres!$A$1:$I$89,3,0)*0.475*44/12</f>
        <v>9.1323955988994635E-2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1.4903674300575063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62.160682921618474</v>
      </c>
      <c r="BJ199" s="59">
        <f t="shared" si="206"/>
        <v>316.14647518629897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1.9258270903522081</v>
      </c>
      <c r="BQ199" s="21">
        <f>EXP(-LN(2)/25)*BQ198+(1-EXP(-LN(2)/25))/(LN(2)/25)*Calculateur!BL199*Calculateur!BN199*VLOOKUP('Données projet'!$B$11,Paramètres!$A$1:$I$89,3,0)*0.475*44/12</f>
        <v>0.12571028113249705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2.0515373714847049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47.947931189469415</v>
      </c>
      <c r="T200" s="59">
        <f t="shared" si="204"/>
        <v>237.79260186885509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1.3716090848742877</v>
      </c>
      <c r="AA200" s="21">
        <f>EXP(-LN(2)/25)*AA199+(1-EXP(-LN(2)/25))/(LN(2)/25)*Calculateur!V200*Calculateur!X200*VLOOKUP('Données projet'!$B$9,Paramètres!$A$1:$I$89,3,0)*0.475*44/12</f>
        <v>8.8826697609957456E-2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1.4604357824842451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47.947931189469415</v>
      </c>
      <c r="AO200" s="59">
        <f t="shared" si="205"/>
        <v>237.79260186885509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1.3716090848742877</v>
      </c>
      <c r="AV200" s="21">
        <f>EXP(-LN(2)/25)*AV199+(1-EXP(-LN(2)/25))/(LN(2)/25)*Calculateur!AQ200*Calculateur!AS200*VLOOKUP('Données projet'!$B$10,Paramètres!$A$1:$I$89,3,0)*0.475*44/12</f>
        <v>8.8826697609957456E-2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1.4604357824842451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62.160682921618474</v>
      </c>
      <c r="BJ200" s="59">
        <f t="shared" si="206"/>
        <v>316.14647518629897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1.8880627957489404</v>
      </c>
      <c r="BQ200" s="21">
        <f>EXP(-LN(2)/25)*BQ199+(1-EXP(-LN(2)/25))/(LN(2)/25)*Calculateur!BL200*Calculateur!BN200*VLOOKUP('Données projet'!$B$11,Paramètres!$A$1:$I$89,3,0)*0.475*44/12</f>
        <v>0.12227272688411255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2.0103355226330528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47.947931189469415</v>
      </c>
      <c r="T201" s="59">
        <f t="shared" si="204"/>
        <v>237.79260186885509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1.3447126673188374</v>
      </c>
      <c r="AA201" s="21">
        <f>EXP(-LN(2)/25)*AA200+(1-EXP(-LN(2)/25))/(LN(2)/25)*Calculateur!V201*Calculateur!X201*VLOOKUP('Données projet'!$B$9,Paramètres!$A$1:$I$89,3,0)*0.475*44/12</f>
        <v>8.6397726892620152E-2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1.4311103942114576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47.947931189469415</v>
      </c>
      <c r="AO201" s="59">
        <f t="shared" si="205"/>
        <v>237.79260186885509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1.3447126673188374</v>
      </c>
      <c r="AV201" s="21">
        <f>EXP(-LN(2)/25)*AV200+(1-EXP(-LN(2)/25))/(LN(2)/25)*Calculateur!AQ201*Calculateur!AS201*VLOOKUP('Données projet'!$B$10,Paramètres!$A$1:$I$89,3,0)*0.475*44/12</f>
        <v>8.6397726892620152E-2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1.4311103942114576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62.160682921618474</v>
      </c>
      <c r="BJ201" s="59">
        <f t="shared" si="206"/>
        <v>316.14647518629897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1.8510390359288975</v>
      </c>
      <c r="BQ201" s="21">
        <f>EXP(-LN(2)/25)*BQ200+(1-EXP(-LN(2)/25))/(LN(2)/25)*Calculateur!BL201*Calculateur!BN201*VLOOKUP('Données projet'!$B$11,Paramètres!$A$1:$I$89,3,0)*0.475*44/12</f>
        <v>0.11892917273742323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1.9699682086663208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47.947931189469415</v>
      </c>
      <c r="T202" s="59">
        <f t="shared" si="204"/>
        <v>237.79260186885509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1.3183436721064548</v>
      </c>
      <c r="AA202" s="21">
        <f>EXP(-LN(2)/25)*AA201+(1-EXP(-LN(2)/25))/(LN(2)/25)*Calculateur!V202*Calculateur!X202*VLOOKUP('Données projet'!$B$9,Paramètres!$A$1:$I$89,3,0)*0.475*44/12</f>
        <v>8.4035176507282455E-2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1.4023788486137372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47.947931189469415</v>
      </c>
      <c r="AO202" s="59">
        <f t="shared" si="205"/>
        <v>237.79260186885509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1.3183436721064548</v>
      </c>
      <c r="AV202" s="21">
        <f>EXP(-LN(2)/25)*AV201+(1-EXP(-LN(2)/25))/(LN(2)/25)*Calculateur!AQ202*Calculateur!AS202*VLOOKUP('Données projet'!$B$10,Paramètres!$A$1:$I$89,3,0)*0.475*44/12</f>
        <v>8.4035176507282455E-2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1.4023788486137372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62.160682921618474</v>
      </c>
      <c r="BJ202" s="59">
        <f t="shared" si="206"/>
        <v>316.14647518629897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1.8147412894566621</v>
      </c>
      <c r="BQ202" s="21">
        <f>EXP(-LN(2)/25)*BQ201+(1-EXP(-LN(2)/25))/(LN(2)/25)*Calculateur!BL202*Calculateur!BN202*VLOOKUP('Données projet'!$B$11,Paramètres!$A$1:$I$89,3,0)*0.475*44/12</f>
        <v>0.11567704825470501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1.9304183377113671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47.947931189469415</v>
      </c>
      <c r="T203" s="59">
        <f t="shared" si="204"/>
        <v>237.79260186885509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1.2924917568066878</v>
      </c>
      <c r="AA203" s="21">
        <f>EXP(-LN(2)/25)*AA202+(1-EXP(-LN(2)/25))/(LN(2)/25)*Calculateur!V203*Calculateur!X203*VLOOKUP('Données projet'!$B$9,Paramètres!$A$1:$I$89,3,0)*0.475*44/12</f>
        <v>8.1737230186472942E-2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1.3742289869931608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47.947931189469415</v>
      </c>
      <c r="AO203" s="59">
        <f t="shared" si="205"/>
        <v>237.79260186885509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1.2924917568066878</v>
      </c>
      <c r="AV203" s="21">
        <f>EXP(-LN(2)/25)*AV202+(1-EXP(-LN(2)/25))/(LN(2)/25)*Calculateur!AQ203*Calculateur!AS203*VLOOKUP('Données projet'!$B$10,Paramètres!$A$1:$I$89,3,0)*0.475*44/12</f>
        <v>8.1737230186472942E-2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1.3742289869931608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62.160682921618474</v>
      </c>
      <c r="BJ203" s="59">
        <f t="shared" si="206"/>
        <v>316.14647518629897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1.7791553196533079</v>
      </c>
      <c r="BQ203" s="21">
        <f>EXP(-LN(2)/25)*BQ202+(1-EXP(-LN(2)/25))/(LN(2)/25)*Calculateur!BL203*Calculateur!BN203*VLOOKUP('Données projet'!$B$11,Paramètres!$A$1:$I$89,3,0)*0.475*44/12</f>
        <v>0.11251385328698851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1.8916691729402964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1.4008815564703225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1.4008815564703225</v>
      </c>
      <c r="BA205" s="82">
        <f>EXP(LN('Données projet'!B88)/'Données projet'!A88)</f>
        <v>1.4221564553641743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60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6" sqref="N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I-214</v>
      </c>
      <c r="B6" s="146">
        <f>'Données projet'!D9</f>
        <v>0.80988899999999997</v>
      </c>
      <c r="C6" s="147">
        <f ca="1">IF(OR('Données projet'!B9="",'Données projet'!C9="",'Données projet'!C9=0%),0,Calculateur!S3)</f>
        <v>47.947931189469415</v>
      </c>
      <c r="D6" s="147">
        <f>IF(OR('Données projet'!B9="",'Données projet'!C9="",'Données projet'!C9=0%),0,Calculateur!T3)</f>
        <v>237.79260186885509</v>
      </c>
      <c r="E6" s="147">
        <f ca="1">MIN(C6,D6)</f>
        <v>47.947931189469415</v>
      </c>
      <c r="F6" s="147">
        <f ca="1">E6*B6</f>
        <v>38.832502043108192</v>
      </c>
      <c r="G6" s="147">
        <f ca="1">F6*(100%-'Données projet'!$C$24)*(100%-'Données projet'!$C$25)*(100%-'Données projet'!$C$26)*(100%-'Données projet'!$C$27)</f>
        <v>31.454326654917637</v>
      </c>
      <c r="H6" s="148">
        <f>IF(OR('Données projet'!B9="",'Données projet'!C9="",'Données projet'!C9=0%),0,AVERAGE(Calculateur!$AC$3:$AC$33)*B6)</f>
        <v>21.289729708839779</v>
      </c>
      <c r="I6" s="149">
        <f>H6*(100%-'Données projet'!$C$24)*(100%-'Données projet'!$C$25)*(100%-'Données projet'!$C$26)*(100%-'Données projet'!$C$27)</f>
        <v>17.244681064160222</v>
      </c>
      <c r="J6" s="150">
        <f>IF(OR('Données projet'!B9="",'Données projet'!C9="",'Données projet'!C9=0%),0,SUM(Calculateur!$V$3:$V$33)*VLOOKUP('Données projet'!$B$9,Paramètres!$A$1:$I$89,9,0)*B6)</f>
        <v>183.52084739999998</v>
      </c>
      <c r="K6" s="151">
        <f>J6*(100%-'Données projet'!$C$24)*(100%-'Données projet'!$C$25)*(100%-'Données projet'!$C$26)*(100%-'Données projet'!$C$27)</f>
        <v>148.651886394</v>
      </c>
      <c r="L6" s="152">
        <f ca="1">G6+I6+K6</f>
        <v>197.35089411307786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Peuplier I-214</v>
      </c>
      <c r="B7" s="154">
        <f>'Données projet'!D10</f>
        <v>1.0799549999999998</v>
      </c>
      <c r="C7" s="147">
        <f ca="1">IF(OR('Données projet'!B10="",'Données projet'!C10="",'Données projet'!C10=0%),0,Calculateur!AN3)</f>
        <v>47.947931189469415</v>
      </c>
      <c r="D7" s="147">
        <f>IF(OR('Données projet'!B10="",'Données projet'!C10="",'Données projet'!C10=0%),0,Calculateur!AO3)</f>
        <v>237.79260186885509</v>
      </c>
      <c r="E7" s="147">
        <f t="shared" ref="E7:E15" ca="1" si="0">MIN(C7,D7)</f>
        <v>47.947931189469415</v>
      </c>
      <c r="F7" s="147">
        <f t="shared" ref="F7:F15" ca="1" si="1">E7*B7</f>
        <v>51.781608027723429</v>
      </c>
      <c r="G7" s="147">
        <f ca="1">F7*(100%-'Données projet'!$C$24)*(100%-'Données projet'!$C$25)*(100%-'Données projet'!$C$26)*(100%-'Données projet'!$C$27)</f>
        <v>41.943102502455979</v>
      </c>
      <c r="H7" s="155">
        <f>IF(OR('Données projet'!B10="",'Données projet'!C10="",'Données projet'!C10=0%),0,AVERAGE(Calculateur!$AX$3:$AX$33)*B7)</f>
        <v>28.38901386203549</v>
      </c>
      <c r="I7" s="149">
        <f>H7*(100%-'Données projet'!$C$24)*(100%-'Données projet'!$C$25)*(100%-'Données projet'!$C$26)*(100%-'Données projet'!$C$27)</f>
        <v>22.995101228248746</v>
      </c>
      <c r="J7" s="150">
        <f>IF(OR('Données projet'!B10="",'Données projet'!C10="",'Données projet'!C10=0%),0,SUM(Calculateur!$AQ$3:$AQ$33)*VLOOKUP('Données projet'!$B$10,Paramètres!$A$1:$I$89,9,0)*B7)</f>
        <v>244.71780299999995</v>
      </c>
      <c r="K7" s="151">
        <f>J7*(100%-'Données projet'!$C$24)*(100%-'Données projet'!$C$25)*(100%-'Données projet'!$C$26)*(100%-'Données projet'!$C$27)</f>
        <v>198.22142042999997</v>
      </c>
      <c r="L7" s="152">
        <f t="shared" ref="L7:L15" ca="1" si="2">G7+I7+K7</f>
        <v>263.15962416070471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Peuplier Polargo</v>
      </c>
      <c r="B8" s="154">
        <f>'Données projet'!D11</f>
        <v>1.200156</v>
      </c>
      <c r="C8" s="147">
        <f ca="1">IF(OR('Données projet'!B11="",'Données projet'!C11="",'Données projet'!C11=0%),0,Calculateur!BI3)</f>
        <v>62.160682921618474</v>
      </c>
      <c r="D8" s="147">
        <f>IF(OR('Données projet'!B11="",'Données projet'!C11="",'Données projet'!C11=0%),0,Calculateur!BJ3)</f>
        <v>316.14647518629897</v>
      </c>
      <c r="E8" s="147">
        <f t="shared" ca="1" si="0"/>
        <v>62.160682921618474</v>
      </c>
      <c r="F8" s="147">
        <f t="shared" ca="1" si="1"/>
        <v>74.602516572477938</v>
      </c>
      <c r="G8" s="147">
        <f ca="1">F8*(100%-'Données projet'!$C$24)*(100%-'Données projet'!$C$25)*(100%-'Données projet'!$C$26)*(100%-'Données projet'!$C$27)</f>
        <v>60.428038423707129</v>
      </c>
      <c r="H8" s="155">
        <f>IF(OR('Données projet'!B11="",'Données projet'!C11="",'Données projet'!C11=0%),0,AVERAGE(Calculateur!$BS$3:$BS$33)*B8)</f>
        <v>43.42786004667466</v>
      </c>
      <c r="I8" s="149">
        <f>H8*(100%-'Données projet'!$C$24)*(100%-'Données projet'!$C$25)*(100%-'Données projet'!$C$26)*(100%-'Données projet'!$C$27)</f>
        <v>35.176566637806474</v>
      </c>
      <c r="J8" s="150">
        <f>IF(OR('Données projet'!B11="",'Données projet'!C11="",'Données projet'!C11=0%),0,SUM(Calculateur!$BL$3:$BL$33)*VLOOKUP('Données projet'!$B$11,Paramètres!$A$1:$I$89,9,0)*B8)</f>
        <v>346.12499040000006</v>
      </c>
      <c r="K8" s="151">
        <f>J8*(100%-'Données projet'!$C$24)*(100%-'Données projet'!$C$25)*(100%-'Données projet'!$C$26)*(100%-'Données projet'!$C$27)</f>
        <v>280.36124222400008</v>
      </c>
      <c r="L8" s="152">
        <f t="shared" ca="1" si="2"/>
        <v>375.96584728551369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165.21662664330955</v>
      </c>
      <c r="G16" s="166">
        <f t="shared" ca="1" si="3"/>
        <v>133.82546758108074</v>
      </c>
      <c r="H16" s="167">
        <f t="shared" si="3"/>
        <v>93.106603617549922</v>
      </c>
      <c r="I16" s="167">
        <f t="shared" si="3"/>
        <v>75.416348930215435</v>
      </c>
      <c r="J16" s="168">
        <f t="shared" si="3"/>
        <v>774.36364079999998</v>
      </c>
      <c r="K16" s="168">
        <f t="shared" si="3"/>
        <v>627.23454904800008</v>
      </c>
      <c r="L16" s="169">
        <f t="shared" ca="1" si="3"/>
        <v>836.47636555929626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I-214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Peuplier I-214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Peuplier Polargo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80" zoomScaleNormal="80" workbookViewId="0">
      <selection activeCell="T23" sqref="T23:V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I-214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4739.9796707665328</v>
      </c>
      <c r="U10" s="178">
        <f>'Données projet'!D9</f>
        <v>0.80988899999999997</v>
      </c>
      <c r="V10" s="177">
        <f>U10*T10</f>
        <v>3838.8573955774364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I-214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4739.9796707665328</v>
      </c>
      <c r="U11" s="178">
        <f>'Données projet'!D10</f>
        <v>1.0799549999999998</v>
      </c>
      <c r="V11" s="177">
        <f t="shared" ref="V11" si="0">U11*T11</f>
        <v>5118.9647453426696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Polargo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6520.0692328112846</v>
      </c>
      <c r="U12" s="178">
        <f>'Données projet'!D11</f>
        <v>1.200156</v>
      </c>
      <c r="V12" s="177">
        <f t="shared" ref="V12:V19" si="1">U12*T12</f>
        <v>7825.1002101738604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Peuplier I-214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>
        <v>0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1020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200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>
        <v>300</v>
      </c>
      <c r="F20" s="230"/>
      <c r="G20" s="289"/>
      <c r="H20" s="190">
        <v>0</v>
      </c>
      <c r="I20" s="191">
        <v>900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130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>
        <v>400</v>
      </c>
      <c r="F22" s="230"/>
      <c r="H22" s="190">
        <v>2</v>
      </c>
      <c r="I22" s="191">
        <v>130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16</v>
      </c>
      <c r="B23" s="181">
        <f>'Données projet'!D36</f>
        <v>220</v>
      </c>
      <c r="C23" s="193">
        <v>60</v>
      </c>
      <c r="D23" s="182">
        <f>B23*C23</f>
        <v>13200</v>
      </c>
      <c r="E23" s="193"/>
      <c r="F23" s="230"/>
      <c r="H23" s="190">
        <v>3</v>
      </c>
      <c r="I23" s="191">
        <v>130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12238.468692856737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>
        <v>4</v>
      </c>
      <c r="I24" s="191">
        <v>130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18901.553250869547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>
        <v>5</v>
      </c>
      <c r="I25" s="191">
        <v>130</v>
      </c>
      <c r="K25" s="208"/>
      <c r="L25" s="130" t="s">
        <v>285</v>
      </c>
      <c r="M25" s="130"/>
      <c r="N25" s="130"/>
      <c r="O25" s="130"/>
      <c r="P25" s="192">
        <v>500</v>
      </c>
      <c r="Q25" s="234"/>
      <c r="R25" s="23"/>
      <c r="S25" s="186" t="s">
        <v>266</v>
      </c>
      <c r="T25" s="303">
        <f ca="1">T23-T24</f>
        <v>-6663.0845580128098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6117.0075245532516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500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478.46889952153111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457.86497561869015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438.14830202745469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419.28067179660746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401.22552325034206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383.94786913908342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367.41422884122812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351.59256348442892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336.45221386069755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321.96384101502161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308.09936939236519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Peuplier I-214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294.83193243288542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282.13582050993818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269.98643110998876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1020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258.36022115788398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247.23466139510438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200</v>
      </c>
      <c r="F50" s="231"/>
      <c r="G50" s="23"/>
      <c r="H50" s="190"/>
      <c r="I50" s="191"/>
      <c r="J50" s="23"/>
      <c r="K50" s="173"/>
      <c r="L50" s="4"/>
      <c r="M50" s="4"/>
      <c r="N50" s="4"/>
      <c r="O50" s="194" t="str">
        <f>IF(O49+1&lt;=MIN('Données projet'!$E$9:$E$18),O49+1,"STOP")</f>
        <v>STOP</v>
      </c>
      <c r="P50" s="185" t="e">
        <f t="shared" si="3"/>
        <v>#VALUE!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>
        <v>300</v>
      </c>
      <c r="F51" s="231"/>
      <c r="G51" s="23"/>
      <c r="H51" s="190"/>
      <c r="I51" s="191"/>
      <c r="J51" s="23"/>
      <c r="K51" s="173"/>
      <c r="L51" s="4"/>
      <c r="M51" s="4"/>
      <c r="N51" s="4"/>
      <c r="O51" s="194" t="e">
        <f>IF(O50+1&lt;=MIN('Données projet'!$E$9:$E$18),O50+1,"STOP")</f>
        <v>#VALUE!</v>
      </c>
      <c r="P51" s="185" t="e">
        <f t="shared" si="3"/>
        <v>#VALUE!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 t="e">
        <f>IF(O51+1&lt;=MIN('Données projet'!$E$9:$E$18),O51+1,"STOP")</f>
        <v>#VALUE!</v>
      </c>
      <c r="P52" s="185" t="e">
        <f t="shared" si="3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>
        <v>400</v>
      </c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16</v>
      </c>
      <c r="B54" s="181">
        <f>'Données projet'!D62</f>
        <v>220</v>
      </c>
      <c r="C54" s="191">
        <v>60</v>
      </c>
      <c r="D54" s="179">
        <f>B54*C54</f>
        <v>13200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Peuplier Polargo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1020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>
        <v>200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>
        <v>300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>
        <v>400</v>
      </c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16</v>
      </c>
      <c r="B85" s="181">
        <f>'Données projet'!D88</f>
        <v>280</v>
      </c>
      <c r="C85" s="191">
        <v>60</v>
      </c>
      <c r="D85" s="179">
        <f>B85*C85</f>
        <v>16800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Benjamin Galliot</cp:lastModifiedBy>
  <dcterms:created xsi:type="dcterms:W3CDTF">2021-02-01T08:22:39Z</dcterms:created>
  <dcterms:modified xsi:type="dcterms:W3CDTF">2025-05-07T09:36:48Z</dcterms:modified>
</cp:coreProperties>
</file>